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Data-Data BM-SDA\DATA BIG _ BM\Data jalan tahun 2017\"/>
    </mc:Choice>
  </mc:AlternateContent>
  <bookViews>
    <workbookView xWindow="0" yWindow="0" windowWidth="19200" windowHeight="7490"/>
  </bookViews>
  <sheets>
    <sheet name="2017" sheetId="1" r:id="rId1"/>
  </sheets>
  <externalReferences>
    <externalReference r:id="rId2"/>
  </externalReferences>
  <definedNames>
    <definedName name="_xlnm.Print_Area" localSheetId="0">'2017'!$B$1:$Y$122</definedName>
    <definedName name="_xlnm.Print_Titles" localSheetId="0">'2017'!$7:$11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4" i="1" l="1"/>
  <c r="N122" i="1" l="1"/>
  <c r="I121" i="1" l="1"/>
  <c r="H121" i="1"/>
  <c r="H49" i="1"/>
  <c r="H48" i="1"/>
  <c r="H47" i="1"/>
  <c r="H58" i="1"/>
  <c r="H57" i="1"/>
  <c r="H56" i="1"/>
  <c r="H55" i="1"/>
  <c r="H54" i="1"/>
  <c r="H69" i="1"/>
  <c r="H68" i="1"/>
  <c r="H74" i="1"/>
  <c r="H73" i="1"/>
  <c r="H72" i="1"/>
  <c r="H71" i="1"/>
  <c r="H77" i="1"/>
  <c r="H76" i="1"/>
  <c r="H87" i="1"/>
  <c r="H86" i="1"/>
  <c r="H85" i="1"/>
  <c r="H84" i="1"/>
  <c r="H90" i="1"/>
  <c r="H94" i="1"/>
  <c r="H93" i="1"/>
  <c r="H92" i="1"/>
  <c r="H102" i="1"/>
  <c r="H101" i="1"/>
  <c r="H100" i="1"/>
  <c r="H109" i="1"/>
  <c r="H108" i="1"/>
  <c r="H107" i="1"/>
  <c r="H106" i="1"/>
  <c r="H105" i="1"/>
  <c r="H104" i="1"/>
  <c r="H103" i="1"/>
  <c r="H111" i="1"/>
  <c r="H114" i="1"/>
  <c r="H113" i="1"/>
  <c r="H112" i="1"/>
  <c r="H118" i="1"/>
  <c r="H117" i="1"/>
  <c r="H116" i="1"/>
  <c r="I119" i="1"/>
  <c r="I115" i="1"/>
  <c r="I110" i="1"/>
  <c r="I99" i="1"/>
  <c r="I98" i="1"/>
  <c r="I97" i="1"/>
  <c r="I96" i="1"/>
  <c r="I95" i="1"/>
  <c r="I91" i="1"/>
  <c r="I89" i="1"/>
  <c r="I88" i="1"/>
  <c r="I83" i="1"/>
  <c r="I82" i="1"/>
  <c r="I81" i="1"/>
  <c r="I80" i="1"/>
  <c r="I79" i="1"/>
  <c r="I78" i="1"/>
  <c r="I67" i="1"/>
  <c r="I66" i="1"/>
  <c r="I65" i="1"/>
  <c r="I64" i="1"/>
  <c r="I63" i="1"/>
  <c r="I62" i="1"/>
  <c r="I61" i="1"/>
  <c r="I75" i="1"/>
  <c r="I70" i="1"/>
  <c r="I60" i="1"/>
  <c r="I59" i="1"/>
  <c r="I53" i="1"/>
  <c r="I52" i="1"/>
  <c r="I51" i="1"/>
  <c r="I50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3" i="1"/>
  <c r="H46" i="1"/>
  <c r="H14" i="1"/>
  <c r="H12" i="1"/>
  <c r="X121" i="1" l="1"/>
  <c r="X122" i="1" s="1"/>
  <c r="W121" i="1"/>
  <c r="W122" i="1" s="1"/>
  <c r="L121" i="1"/>
  <c r="L122" i="1" s="1"/>
  <c r="G121" i="1"/>
  <c r="U119" i="1"/>
  <c r="V119" i="1" s="1"/>
  <c r="Q119" i="1"/>
  <c r="O119" i="1"/>
  <c r="P119" i="1" s="1"/>
  <c r="V118" i="1"/>
  <c r="T118" i="1"/>
  <c r="Q118" i="1"/>
  <c r="R118" i="1" s="1"/>
  <c r="P118" i="1"/>
  <c r="O118" i="1"/>
  <c r="AD118" i="1" s="1"/>
  <c r="AD117" i="1"/>
  <c r="V117" i="1"/>
  <c r="T117" i="1"/>
  <c r="R117" i="1"/>
  <c r="P117" i="1"/>
  <c r="V116" i="1"/>
  <c r="U116" i="1"/>
  <c r="S116" i="1"/>
  <c r="T116" i="1" s="1"/>
  <c r="R116" i="1"/>
  <c r="Q116" i="1"/>
  <c r="O116" i="1"/>
  <c r="P116" i="1" s="1"/>
  <c r="V115" i="1"/>
  <c r="T115" i="1"/>
  <c r="Q115" i="1"/>
  <c r="AD114" i="1"/>
  <c r="V114" i="1"/>
  <c r="S114" i="1"/>
  <c r="T114" i="1" s="1"/>
  <c r="R114" i="1"/>
  <c r="Q114" i="1"/>
  <c r="P114" i="1"/>
  <c r="V113" i="1"/>
  <c r="T113" i="1"/>
  <c r="Q113" i="1"/>
  <c r="C113" i="1"/>
  <c r="C114" i="1" s="1"/>
  <c r="C115" i="1" s="1"/>
  <c r="V112" i="1"/>
  <c r="S112" i="1"/>
  <c r="T112" i="1" s="1"/>
  <c r="R112" i="1"/>
  <c r="Q112" i="1"/>
  <c r="O112" i="1" s="1"/>
  <c r="P112" i="1" s="1"/>
  <c r="V111" i="1"/>
  <c r="S111" i="1"/>
  <c r="T111" i="1" s="1"/>
  <c r="R111" i="1"/>
  <c r="Q111" i="1"/>
  <c r="O111" i="1" s="1"/>
  <c r="P111" i="1" s="1"/>
  <c r="C111" i="1"/>
  <c r="V110" i="1"/>
  <c r="T110" i="1"/>
  <c r="R110" i="1"/>
  <c r="K110" i="1"/>
  <c r="O110" i="1" s="1"/>
  <c r="S109" i="1"/>
  <c r="T109" i="1" s="1"/>
  <c r="R109" i="1"/>
  <c r="Q109" i="1"/>
  <c r="O109" i="1"/>
  <c r="C109" i="1"/>
  <c r="U108" i="1"/>
  <c r="V108" i="1" s="1"/>
  <c r="T108" i="1"/>
  <c r="S108" i="1"/>
  <c r="Q108" i="1"/>
  <c r="V107" i="1"/>
  <c r="T107" i="1"/>
  <c r="R107" i="1"/>
  <c r="Q107" i="1"/>
  <c r="P107" i="1"/>
  <c r="O107" i="1"/>
  <c r="AD107" i="1" s="1"/>
  <c r="T106" i="1"/>
  <c r="S106" i="1"/>
  <c r="Q106" i="1"/>
  <c r="R106" i="1" s="1"/>
  <c r="P106" i="1"/>
  <c r="O106" i="1"/>
  <c r="K106" i="1"/>
  <c r="N106" i="1" s="1"/>
  <c r="C106" i="1"/>
  <c r="AD105" i="1"/>
  <c r="V105" i="1"/>
  <c r="T105" i="1"/>
  <c r="R105" i="1"/>
  <c r="P105" i="1"/>
  <c r="V104" i="1"/>
  <c r="U104" i="1"/>
  <c r="T104" i="1"/>
  <c r="S104" i="1"/>
  <c r="R104" i="1"/>
  <c r="Q104" i="1"/>
  <c r="P104" i="1"/>
  <c r="O104" i="1"/>
  <c r="AD104" i="1" s="1"/>
  <c r="C104" i="1"/>
  <c r="T103" i="1"/>
  <c r="R103" i="1"/>
  <c r="P103" i="1"/>
  <c r="O103" i="1"/>
  <c r="U103" i="1" s="1"/>
  <c r="M103" i="1"/>
  <c r="K103" i="1" s="1"/>
  <c r="C103" i="1"/>
  <c r="V102" i="1"/>
  <c r="U102" i="1"/>
  <c r="O102" i="1" s="1"/>
  <c r="T102" i="1"/>
  <c r="Q102" i="1"/>
  <c r="R102" i="1" s="1"/>
  <c r="V101" i="1"/>
  <c r="U101" i="1"/>
  <c r="AD101" i="1" s="1"/>
  <c r="T101" i="1"/>
  <c r="R101" i="1"/>
  <c r="P101" i="1"/>
  <c r="M101" i="1"/>
  <c r="K101" i="1"/>
  <c r="V100" i="1"/>
  <c r="U100" i="1"/>
  <c r="T100" i="1"/>
  <c r="Q100" i="1"/>
  <c r="K100" i="1"/>
  <c r="V99" i="1"/>
  <c r="T99" i="1"/>
  <c r="S99" i="1"/>
  <c r="R99" i="1"/>
  <c r="Q99" i="1"/>
  <c r="O99" i="1" s="1"/>
  <c r="P99" i="1" s="1"/>
  <c r="AD98" i="1"/>
  <c r="V98" i="1"/>
  <c r="T98" i="1"/>
  <c r="R98" i="1"/>
  <c r="P98" i="1"/>
  <c r="O98" i="1"/>
  <c r="U97" i="1"/>
  <c r="V97" i="1" s="1"/>
  <c r="T97" i="1"/>
  <c r="R97" i="1"/>
  <c r="O97" i="1"/>
  <c r="N97" i="1"/>
  <c r="U96" i="1"/>
  <c r="V96" i="1" s="1"/>
  <c r="T96" i="1"/>
  <c r="R96" i="1"/>
  <c r="O96" i="1"/>
  <c r="N96" i="1"/>
  <c r="K96" i="1"/>
  <c r="AD95" i="1"/>
  <c r="V95" i="1"/>
  <c r="T95" i="1"/>
  <c r="R95" i="1"/>
  <c r="P95" i="1"/>
  <c r="S94" i="1"/>
  <c r="T94" i="1" s="1"/>
  <c r="R94" i="1"/>
  <c r="Q94" i="1"/>
  <c r="O94" i="1"/>
  <c r="V93" i="1"/>
  <c r="U93" i="1"/>
  <c r="T93" i="1"/>
  <c r="S93" i="1"/>
  <c r="R93" i="1"/>
  <c r="Q93" i="1"/>
  <c r="P93" i="1"/>
  <c r="O93" i="1"/>
  <c r="AD93" i="1" s="1"/>
  <c r="U92" i="1"/>
  <c r="V92" i="1" s="1"/>
  <c r="T92" i="1"/>
  <c r="S92" i="1"/>
  <c r="Q92" i="1"/>
  <c r="K92" i="1"/>
  <c r="AD91" i="1"/>
  <c r="V91" i="1"/>
  <c r="T91" i="1"/>
  <c r="R91" i="1"/>
  <c r="P91" i="1"/>
  <c r="O91" i="1"/>
  <c r="C91" i="1"/>
  <c r="V90" i="1"/>
  <c r="T90" i="1"/>
  <c r="S90" i="1"/>
  <c r="R90" i="1"/>
  <c r="M90" i="1"/>
  <c r="K90" i="1" s="1"/>
  <c r="O90" i="1" s="1"/>
  <c r="V89" i="1"/>
  <c r="T89" i="1"/>
  <c r="S89" i="1"/>
  <c r="R89" i="1"/>
  <c r="Q89" i="1"/>
  <c r="O89" i="1" s="1"/>
  <c r="P89" i="1" s="1"/>
  <c r="AD88" i="1"/>
  <c r="V88" i="1"/>
  <c r="T88" i="1"/>
  <c r="R88" i="1"/>
  <c r="P88" i="1"/>
  <c r="O88" i="1"/>
  <c r="U87" i="1"/>
  <c r="V87" i="1" s="1"/>
  <c r="T87" i="1"/>
  <c r="S87" i="1"/>
  <c r="P87" i="1"/>
  <c r="O87" i="1"/>
  <c r="M87" i="1"/>
  <c r="K87" i="1"/>
  <c r="Q87" i="1" s="1"/>
  <c r="R87" i="1" s="1"/>
  <c r="T86" i="1"/>
  <c r="R86" i="1"/>
  <c r="Q86" i="1"/>
  <c r="N86" i="1"/>
  <c r="M86" i="1"/>
  <c r="C86" i="1"/>
  <c r="V85" i="1"/>
  <c r="U85" i="1"/>
  <c r="T85" i="1"/>
  <c r="R85" i="1"/>
  <c r="Q85" i="1"/>
  <c r="O85" i="1"/>
  <c r="K85" i="1"/>
  <c r="U84" i="1"/>
  <c r="V84" i="1" s="1"/>
  <c r="T84" i="1"/>
  <c r="R84" i="1"/>
  <c r="K84" i="1"/>
  <c r="V83" i="1"/>
  <c r="T83" i="1"/>
  <c r="R83" i="1"/>
  <c r="K83" i="1"/>
  <c r="O83" i="1" s="1"/>
  <c r="V82" i="1"/>
  <c r="T82" i="1"/>
  <c r="R82" i="1"/>
  <c r="K82" i="1"/>
  <c r="O82" i="1" s="1"/>
  <c r="C82" i="1"/>
  <c r="C83" i="1" s="1"/>
  <c r="T81" i="1"/>
  <c r="R81" i="1"/>
  <c r="P81" i="1"/>
  <c r="K81" i="1"/>
  <c r="U81" i="1" s="1"/>
  <c r="D81" i="1"/>
  <c r="V80" i="1"/>
  <c r="T80" i="1"/>
  <c r="R80" i="1"/>
  <c r="K80" i="1"/>
  <c r="O80" i="1" s="1"/>
  <c r="V79" i="1"/>
  <c r="T79" i="1"/>
  <c r="O79" i="1"/>
  <c r="P79" i="1" s="1"/>
  <c r="K79" i="1"/>
  <c r="Q79" i="1" s="1"/>
  <c r="AD79" i="1" s="1"/>
  <c r="V78" i="1"/>
  <c r="S78" i="1"/>
  <c r="T78" i="1" s="1"/>
  <c r="O78" i="1"/>
  <c r="K78" i="1"/>
  <c r="Q78" i="1" s="1"/>
  <c r="R78" i="1" s="1"/>
  <c r="V77" i="1"/>
  <c r="T77" i="1"/>
  <c r="O77" i="1"/>
  <c r="K77" i="1"/>
  <c r="Q77" i="1" s="1"/>
  <c r="R77" i="1" s="1"/>
  <c r="C77" i="1"/>
  <c r="V76" i="1"/>
  <c r="T76" i="1"/>
  <c r="P76" i="1"/>
  <c r="O76" i="1"/>
  <c r="AD76" i="1" s="1"/>
  <c r="K76" i="1"/>
  <c r="Q76" i="1" s="1"/>
  <c r="R76" i="1" s="1"/>
  <c r="V75" i="1"/>
  <c r="T75" i="1"/>
  <c r="R75" i="1"/>
  <c r="O75" i="1"/>
  <c r="K75" i="1"/>
  <c r="V74" i="1"/>
  <c r="T74" i="1"/>
  <c r="O74" i="1"/>
  <c r="K74" i="1"/>
  <c r="Q74" i="1" s="1"/>
  <c r="R74" i="1" s="1"/>
  <c r="V73" i="1"/>
  <c r="T73" i="1"/>
  <c r="R73" i="1"/>
  <c r="K73" i="1"/>
  <c r="O73" i="1" s="1"/>
  <c r="V72" i="1"/>
  <c r="T72" i="1"/>
  <c r="R72" i="1"/>
  <c r="K72" i="1"/>
  <c r="O72" i="1" s="1"/>
  <c r="AD71" i="1"/>
  <c r="V71" i="1"/>
  <c r="T71" i="1"/>
  <c r="R71" i="1"/>
  <c r="P71" i="1"/>
  <c r="O71" i="1"/>
  <c r="K71" i="1"/>
  <c r="V70" i="1"/>
  <c r="T70" i="1"/>
  <c r="Q70" i="1"/>
  <c r="R70" i="1" s="1"/>
  <c r="P70" i="1"/>
  <c r="O70" i="1"/>
  <c r="AD70" i="1" s="1"/>
  <c r="K70" i="1"/>
  <c r="V69" i="1"/>
  <c r="T69" i="1"/>
  <c r="Q69" i="1"/>
  <c r="R69" i="1" s="1"/>
  <c r="P69" i="1"/>
  <c r="O69" i="1"/>
  <c r="AD69" i="1" s="1"/>
  <c r="K69" i="1"/>
  <c r="V68" i="1"/>
  <c r="T68" i="1"/>
  <c r="R68" i="1"/>
  <c r="O68" i="1"/>
  <c r="K68" i="1"/>
  <c r="V67" i="1"/>
  <c r="T67" i="1"/>
  <c r="R67" i="1"/>
  <c r="K67" i="1"/>
  <c r="O67" i="1" s="1"/>
  <c r="V66" i="1"/>
  <c r="S66" i="1"/>
  <c r="T66" i="1" s="1"/>
  <c r="R66" i="1"/>
  <c r="Q66" i="1"/>
  <c r="K66" i="1"/>
  <c r="O66" i="1" s="1"/>
  <c r="U65" i="1"/>
  <c r="V65" i="1" s="1"/>
  <c r="T65" i="1"/>
  <c r="S65" i="1"/>
  <c r="Q65" i="1"/>
  <c r="R65" i="1" s="1"/>
  <c r="K65" i="1"/>
  <c r="V64" i="1"/>
  <c r="T64" i="1"/>
  <c r="Q64" i="1"/>
  <c r="K64" i="1"/>
  <c r="C64" i="1"/>
  <c r="AD63" i="1"/>
  <c r="V63" i="1"/>
  <c r="T63" i="1"/>
  <c r="R63" i="1"/>
  <c r="P63" i="1"/>
  <c r="O63" i="1"/>
  <c r="K63" i="1"/>
  <c r="D63" i="1"/>
  <c r="AD62" i="1"/>
  <c r="V62" i="1"/>
  <c r="T62" i="1"/>
  <c r="R62" i="1"/>
  <c r="P62" i="1"/>
  <c r="O62" i="1"/>
  <c r="K62" i="1"/>
  <c r="C62" i="1"/>
  <c r="V61" i="1"/>
  <c r="T61" i="1"/>
  <c r="Q61" i="1"/>
  <c r="R61" i="1" s="1"/>
  <c r="K61" i="1"/>
  <c r="O61" i="1" s="1"/>
  <c r="P61" i="1" s="1"/>
  <c r="AD60" i="1"/>
  <c r="V60" i="1"/>
  <c r="T60" i="1"/>
  <c r="R60" i="1"/>
  <c r="P60" i="1"/>
  <c r="K60" i="1"/>
  <c r="O60" i="1" s="1"/>
  <c r="V59" i="1"/>
  <c r="T59" i="1"/>
  <c r="Q59" i="1"/>
  <c r="R59" i="1" s="1"/>
  <c r="K59" i="1"/>
  <c r="O59" i="1" s="1"/>
  <c r="AD59" i="1" s="1"/>
  <c r="V58" i="1"/>
  <c r="T58" i="1"/>
  <c r="Q58" i="1"/>
  <c r="K58" i="1"/>
  <c r="V57" i="1"/>
  <c r="T57" i="1"/>
  <c r="Q57" i="1"/>
  <c r="K57" i="1"/>
  <c r="AD56" i="1"/>
  <c r="V56" i="1"/>
  <c r="T56" i="1"/>
  <c r="Q56" i="1"/>
  <c r="R56" i="1" s="1"/>
  <c r="P56" i="1"/>
  <c r="O56" i="1"/>
  <c r="K56" i="1"/>
  <c r="C56" i="1"/>
  <c r="T55" i="1"/>
  <c r="R55" i="1"/>
  <c r="P55" i="1"/>
  <c r="K55" i="1"/>
  <c r="U55" i="1" s="1"/>
  <c r="V55" i="1" s="1"/>
  <c r="V54" i="1"/>
  <c r="T54" i="1"/>
  <c r="S54" i="1"/>
  <c r="Q54" i="1"/>
  <c r="R54" i="1" s="1"/>
  <c r="K54" i="1"/>
  <c r="O54" i="1" s="1"/>
  <c r="P54" i="1" s="1"/>
  <c r="S53" i="1"/>
  <c r="T53" i="1" s="1"/>
  <c r="P53" i="1"/>
  <c r="N53" i="1"/>
  <c r="V52" i="1"/>
  <c r="T52" i="1"/>
  <c r="S52" i="1"/>
  <c r="Q52" i="1"/>
  <c r="K52" i="1"/>
  <c r="V51" i="1"/>
  <c r="T51" i="1"/>
  <c r="S51" i="1"/>
  <c r="Q51" i="1"/>
  <c r="R51" i="1" s="1"/>
  <c r="K51" i="1"/>
  <c r="C51" i="1"/>
  <c r="V50" i="1"/>
  <c r="T50" i="1"/>
  <c r="R50" i="1"/>
  <c r="K50" i="1"/>
  <c r="O50" i="1" s="1"/>
  <c r="V49" i="1"/>
  <c r="U49" i="1"/>
  <c r="S49" i="1"/>
  <c r="Q49" i="1"/>
  <c r="R49" i="1" s="1"/>
  <c r="K49" i="1"/>
  <c r="V48" i="1"/>
  <c r="T48" i="1"/>
  <c r="R48" i="1"/>
  <c r="P48" i="1"/>
  <c r="O48" i="1"/>
  <c r="AD48" i="1" s="1"/>
  <c r="K48" i="1"/>
  <c r="U47" i="1"/>
  <c r="V47" i="1" s="1"/>
  <c r="S47" i="1"/>
  <c r="T47" i="1" s="1"/>
  <c r="O47" i="1"/>
  <c r="P47" i="1" s="1"/>
  <c r="K47" i="1"/>
  <c r="U46" i="1"/>
  <c r="V46" i="1" s="1"/>
  <c r="T46" i="1"/>
  <c r="S46" i="1"/>
  <c r="Q46" i="1"/>
  <c r="R46" i="1" s="1"/>
  <c r="O46" i="1"/>
  <c r="AD46" i="1" s="1"/>
  <c r="K46" i="1"/>
  <c r="U45" i="1"/>
  <c r="V45" i="1" s="1"/>
  <c r="S45" i="1"/>
  <c r="T45" i="1" s="1"/>
  <c r="R45" i="1"/>
  <c r="Q45" i="1"/>
  <c r="K45" i="1"/>
  <c r="O45" i="1" s="1"/>
  <c r="D45" i="1"/>
  <c r="U44" i="1"/>
  <c r="V44" i="1" s="1"/>
  <c r="T44" i="1"/>
  <c r="S44" i="1"/>
  <c r="Q44" i="1"/>
  <c r="R44" i="1" s="1"/>
  <c r="P44" i="1"/>
  <c r="K44" i="1"/>
  <c r="O44" i="1" s="1"/>
  <c r="AD43" i="1"/>
  <c r="V43" i="1"/>
  <c r="U43" i="1"/>
  <c r="S43" i="1"/>
  <c r="T43" i="1" s="1"/>
  <c r="R43" i="1"/>
  <c r="Q43" i="1"/>
  <c r="O43" i="1"/>
  <c r="P43" i="1" s="1"/>
  <c r="K43" i="1"/>
  <c r="C43" i="1"/>
  <c r="V42" i="1"/>
  <c r="U42" i="1"/>
  <c r="S42" i="1"/>
  <c r="T42" i="1" s="1"/>
  <c r="Q42" i="1"/>
  <c r="R42" i="1" s="1"/>
  <c r="K42" i="1"/>
  <c r="O42" i="1" s="1"/>
  <c r="U41" i="1"/>
  <c r="V41" i="1" s="1"/>
  <c r="T41" i="1"/>
  <c r="S41" i="1"/>
  <c r="Q41" i="1"/>
  <c r="R41" i="1" s="1"/>
  <c r="P41" i="1"/>
  <c r="O41" i="1"/>
  <c r="AD41" i="1" s="1"/>
  <c r="K41" i="1"/>
  <c r="D41" i="1"/>
  <c r="D42" i="1" s="1"/>
  <c r="AD40" i="1"/>
  <c r="U40" i="1"/>
  <c r="V40" i="1" s="1"/>
  <c r="T40" i="1"/>
  <c r="S40" i="1"/>
  <c r="Q40" i="1"/>
  <c r="R40" i="1" s="1"/>
  <c r="P40" i="1"/>
  <c r="O40" i="1"/>
  <c r="K40" i="1"/>
  <c r="D40" i="1"/>
  <c r="AD39" i="1"/>
  <c r="V39" i="1"/>
  <c r="U39" i="1"/>
  <c r="S39" i="1"/>
  <c r="T39" i="1" s="1"/>
  <c r="R39" i="1"/>
  <c r="O39" i="1"/>
  <c r="P39" i="1" s="1"/>
  <c r="K39" i="1"/>
  <c r="Q39" i="1" s="1"/>
  <c r="D39" i="1"/>
  <c r="V38" i="1"/>
  <c r="U38" i="1"/>
  <c r="S38" i="1"/>
  <c r="T38" i="1" s="1"/>
  <c r="Q38" i="1"/>
  <c r="R38" i="1" s="1"/>
  <c r="O38" i="1"/>
  <c r="P38" i="1" s="1"/>
  <c r="K38" i="1"/>
  <c r="AD37" i="1"/>
  <c r="U37" i="1"/>
  <c r="V37" i="1" s="1"/>
  <c r="T37" i="1"/>
  <c r="S37" i="1"/>
  <c r="Q37" i="1"/>
  <c r="R37" i="1" s="1"/>
  <c r="P37" i="1"/>
  <c r="O37" i="1"/>
  <c r="K37" i="1"/>
  <c r="C37" i="1"/>
  <c r="V36" i="1"/>
  <c r="U36" i="1"/>
  <c r="R36" i="1"/>
  <c r="Q36" i="1"/>
  <c r="O36" i="1"/>
  <c r="P36" i="1" s="1"/>
  <c r="K36" i="1"/>
  <c r="S36" i="1" s="1"/>
  <c r="V35" i="1"/>
  <c r="U35" i="1"/>
  <c r="S35" i="1"/>
  <c r="T35" i="1" s="1"/>
  <c r="Q35" i="1"/>
  <c r="R35" i="1" s="1"/>
  <c r="K35" i="1"/>
  <c r="O35" i="1" s="1"/>
  <c r="U34" i="1"/>
  <c r="V34" i="1" s="1"/>
  <c r="T34" i="1"/>
  <c r="S34" i="1"/>
  <c r="Q34" i="1"/>
  <c r="R34" i="1" s="1"/>
  <c r="K34" i="1"/>
  <c r="O34" i="1" s="1"/>
  <c r="AD34" i="1" s="1"/>
  <c r="U33" i="1"/>
  <c r="V33" i="1" s="1"/>
  <c r="T33" i="1"/>
  <c r="S33" i="1"/>
  <c r="Q33" i="1"/>
  <c r="R33" i="1" s="1"/>
  <c r="O33" i="1"/>
  <c r="AD33" i="1" s="1"/>
  <c r="K33" i="1"/>
  <c r="V32" i="1"/>
  <c r="U32" i="1"/>
  <c r="S32" i="1"/>
  <c r="T32" i="1" s="1"/>
  <c r="R32" i="1"/>
  <c r="Q32" i="1"/>
  <c r="O32" i="1"/>
  <c r="P32" i="1" s="1"/>
  <c r="K32" i="1"/>
  <c r="U31" i="1"/>
  <c r="V31" i="1" s="1"/>
  <c r="S31" i="1"/>
  <c r="T31" i="1" s="1"/>
  <c r="R31" i="1"/>
  <c r="Q31" i="1"/>
  <c r="K31" i="1"/>
  <c r="O31" i="1" s="1"/>
  <c r="D31" i="1"/>
  <c r="D32" i="1" s="1"/>
  <c r="D33" i="1" s="1"/>
  <c r="D34" i="1" s="1"/>
  <c r="D35" i="1" s="1"/>
  <c r="D36" i="1" s="1"/>
  <c r="U30" i="1"/>
  <c r="V30" i="1" s="1"/>
  <c r="T30" i="1"/>
  <c r="S30" i="1"/>
  <c r="Q30" i="1"/>
  <c r="R30" i="1" s="1"/>
  <c r="P30" i="1"/>
  <c r="K30" i="1"/>
  <c r="O30" i="1" s="1"/>
  <c r="D30" i="1"/>
  <c r="U29" i="1"/>
  <c r="V29" i="1" s="1"/>
  <c r="S29" i="1"/>
  <c r="T29" i="1" s="1"/>
  <c r="Q29" i="1"/>
  <c r="R29" i="1" s="1"/>
  <c r="K29" i="1"/>
  <c r="V28" i="1"/>
  <c r="U28" i="1"/>
  <c r="S28" i="1"/>
  <c r="T28" i="1" s="1"/>
  <c r="R28" i="1"/>
  <c r="Q28" i="1"/>
  <c r="K28" i="1"/>
  <c r="O28" i="1" s="1"/>
  <c r="V27" i="1"/>
  <c r="U27" i="1"/>
  <c r="S27" i="1"/>
  <c r="T27" i="1" s="1"/>
  <c r="Q27" i="1"/>
  <c r="R27" i="1" s="1"/>
  <c r="K27" i="1"/>
  <c r="O27" i="1" s="1"/>
  <c r="D27" i="1"/>
  <c r="D28" i="1" s="1"/>
  <c r="D29" i="1" s="1"/>
  <c r="U26" i="1"/>
  <c r="V26" i="1" s="1"/>
  <c r="T26" i="1"/>
  <c r="S26" i="1"/>
  <c r="Q26" i="1"/>
  <c r="R26" i="1" s="1"/>
  <c r="K26" i="1"/>
  <c r="O26" i="1" s="1"/>
  <c r="AD26" i="1" s="1"/>
  <c r="V25" i="1"/>
  <c r="U25" i="1"/>
  <c r="S25" i="1"/>
  <c r="T25" i="1" s="1"/>
  <c r="O25" i="1"/>
  <c r="P25" i="1" s="1"/>
  <c r="K25" i="1"/>
  <c r="Q25" i="1" s="1"/>
  <c r="AD25" i="1" s="1"/>
  <c r="U24" i="1"/>
  <c r="V24" i="1" s="1"/>
  <c r="T24" i="1"/>
  <c r="S24" i="1"/>
  <c r="Q24" i="1"/>
  <c r="R24" i="1" s="1"/>
  <c r="P24" i="1"/>
  <c r="K24" i="1"/>
  <c r="O24" i="1" s="1"/>
  <c r="V23" i="1"/>
  <c r="U23" i="1"/>
  <c r="S23" i="1"/>
  <c r="T23" i="1" s="1"/>
  <c r="R23" i="1"/>
  <c r="Q23" i="1"/>
  <c r="O23" i="1"/>
  <c r="P23" i="1" s="1"/>
  <c r="K23" i="1"/>
  <c r="C23" i="1"/>
  <c r="U22" i="1"/>
  <c r="V22" i="1" s="1"/>
  <c r="S22" i="1"/>
  <c r="T22" i="1" s="1"/>
  <c r="Q22" i="1"/>
  <c r="R22" i="1" s="1"/>
  <c r="K22" i="1"/>
  <c r="O22" i="1" s="1"/>
  <c r="D22" i="1"/>
  <c r="U21" i="1"/>
  <c r="V21" i="1" s="1"/>
  <c r="T21" i="1"/>
  <c r="S21" i="1"/>
  <c r="Q21" i="1"/>
  <c r="R21" i="1" s="1"/>
  <c r="K21" i="1"/>
  <c r="O21" i="1" s="1"/>
  <c r="AD21" i="1" s="1"/>
  <c r="V20" i="1"/>
  <c r="U20" i="1"/>
  <c r="S20" i="1"/>
  <c r="T20" i="1" s="1"/>
  <c r="R20" i="1"/>
  <c r="Q20" i="1"/>
  <c r="K20" i="1"/>
  <c r="O20" i="1" s="1"/>
  <c r="U19" i="1"/>
  <c r="V19" i="1" s="1"/>
  <c r="T19" i="1"/>
  <c r="S19" i="1"/>
  <c r="Q19" i="1"/>
  <c r="R19" i="1" s="1"/>
  <c r="P19" i="1"/>
  <c r="O19" i="1"/>
  <c r="K19" i="1"/>
  <c r="AD18" i="1"/>
  <c r="V18" i="1"/>
  <c r="U18" i="1"/>
  <c r="S18" i="1"/>
  <c r="T18" i="1" s="1"/>
  <c r="R18" i="1"/>
  <c r="Q18" i="1"/>
  <c r="O18" i="1"/>
  <c r="P18" i="1" s="1"/>
  <c r="K18" i="1"/>
  <c r="U17" i="1"/>
  <c r="V17" i="1" s="1"/>
  <c r="T17" i="1"/>
  <c r="S17" i="1"/>
  <c r="Q17" i="1"/>
  <c r="R17" i="1" s="1"/>
  <c r="P17" i="1"/>
  <c r="O17" i="1"/>
  <c r="AD17" i="1" s="1"/>
  <c r="V16" i="1"/>
  <c r="U16" i="1"/>
  <c r="S16" i="1"/>
  <c r="T16" i="1" s="1"/>
  <c r="R16" i="1"/>
  <c r="Q16" i="1"/>
  <c r="O16" i="1"/>
  <c r="P16" i="1" s="1"/>
  <c r="C16" i="1"/>
  <c r="AD15" i="1"/>
  <c r="U15" i="1"/>
  <c r="V15" i="1" s="1"/>
  <c r="S15" i="1"/>
  <c r="T15" i="1" s="1"/>
  <c r="P15" i="1"/>
  <c r="O15" i="1"/>
  <c r="Q15" i="1" s="1"/>
  <c r="R15" i="1" s="1"/>
  <c r="AD14" i="1"/>
  <c r="V14" i="1"/>
  <c r="T14" i="1"/>
  <c r="R14" i="1"/>
  <c r="P14" i="1"/>
  <c r="V13" i="1"/>
  <c r="T13" i="1"/>
  <c r="R13" i="1"/>
  <c r="O13" i="1"/>
  <c r="AD12" i="1"/>
  <c r="U12" i="1"/>
  <c r="T12" i="1"/>
  <c r="S12" i="1"/>
  <c r="Q12" i="1"/>
  <c r="P12" i="1"/>
  <c r="O12" i="1"/>
  <c r="K12" i="1"/>
  <c r="P20" i="1" l="1"/>
  <c r="AD20" i="1"/>
  <c r="T36" i="1"/>
  <c r="AD36" i="1"/>
  <c r="P28" i="1"/>
  <c r="AD28" i="1"/>
  <c r="P22" i="1"/>
  <c r="AD22" i="1"/>
  <c r="N121" i="1"/>
  <c r="K53" i="1"/>
  <c r="Q53" i="1" s="1"/>
  <c r="U53" i="1"/>
  <c r="V53" i="1" s="1"/>
  <c r="AD66" i="1"/>
  <c r="P66" i="1"/>
  <c r="P33" i="1"/>
  <c r="P34" i="1"/>
  <c r="P46" i="1"/>
  <c r="Q47" i="1"/>
  <c r="R47" i="1" s="1"/>
  <c r="AD55" i="1"/>
  <c r="AD81" i="1"/>
  <c r="V81" i="1"/>
  <c r="P13" i="1"/>
  <c r="AD13" i="1"/>
  <c r="K121" i="1"/>
  <c r="K122" i="1" s="1"/>
  <c r="P21" i="1"/>
  <c r="AD23" i="1"/>
  <c r="O29" i="1"/>
  <c r="AD30" i="1"/>
  <c r="AD32" i="1"/>
  <c r="AD44" i="1"/>
  <c r="T49" i="1"/>
  <c r="O49" i="1"/>
  <c r="O121" i="1" s="1"/>
  <c r="O122" i="1" s="1"/>
  <c r="AD111" i="1"/>
  <c r="O52" i="1"/>
  <c r="R52" i="1"/>
  <c r="O100" i="1"/>
  <c r="R100" i="1"/>
  <c r="P26" i="1"/>
  <c r="P31" i="1"/>
  <c r="AD31" i="1"/>
  <c r="P45" i="1"/>
  <c r="AD45" i="1"/>
  <c r="AD19" i="1"/>
  <c r="AD24" i="1"/>
  <c r="R25" i="1"/>
  <c r="P27" i="1"/>
  <c r="AD27" i="1"/>
  <c r="P35" i="1"/>
  <c r="AD35" i="1"/>
  <c r="P42" i="1"/>
  <c r="AD42" i="1"/>
  <c r="AD90" i="1"/>
  <c r="P90" i="1"/>
  <c r="O58" i="1"/>
  <c r="R58" i="1"/>
  <c r="AD103" i="1"/>
  <c r="V103" i="1"/>
  <c r="AD16" i="1"/>
  <c r="AD38" i="1"/>
  <c r="AD47" i="1"/>
  <c r="AD50" i="1"/>
  <c r="P50" i="1"/>
  <c r="P59" i="1"/>
  <c r="AD61" i="1"/>
  <c r="O64" i="1"/>
  <c r="R64" i="1"/>
  <c r="O65" i="1"/>
  <c r="AD67" i="1"/>
  <c r="P67" i="1"/>
  <c r="AD72" i="1"/>
  <c r="P72" i="1"/>
  <c r="AD73" i="1"/>
  <c r="P73" i="1"/>
  <c r="AD77" i="1"/>
  <c r="P77" i="1"/>
  <c r="AD78" i="1"/>
  <c r="P78" i="1"/>
  <c r="AD80" i="1"/>
  <c r="P80" i="1"/>
  <c r="O84" i="1"/>
  <c r="M121" i="1"/>
  <c r="M122" i="1" s="1"/>
  <c r="AD87" i="1"/>
  <c r="O92" i="1"/>
  <c r="R92" i="1"/>
  <c r="U94" i="1"/>
  <c r="V94" i="1" s="1"/>
  <c r="P94" i="1"/>
  <c r="AD94" i="1"/>
  <c r="AD96" i="1"/>
  <c r="P96" i="1"/>
  <c r="AD99" i="1"/>
  <c r="U106" i="1"/>
  <c r="V106" i="1" s="1"/>
  <c r="U109" i="1"/>
  <c r="V109" i="1" s="1"/>
  <c r="P109" i="1"/>
  <c r="AD109" i="1"/>
  <c r="S119" i="1"/>
  <c r="T119" i="1" s="1"/>
  <c r="R119" i="1"/>
  <c r="AD82" i="1"/>
  <c r="P82" i="1"/>
  <c r="AD83" i="1"/>
  <c r="P83" i="1"/>
  <c r="P102" i="1"/>
  <c r="AD102" i="1"/>
  <c r="AD106" i="1"/>
  <c r="O108" i="1"/>
  <c r="R108" i="1"/>
  <c r="AD112" i="1"/>
  <c r="O115" i="1"/>
  <c r="R115" i="1"/>
  <c r="Q121" i="1"/>
  <c r="Q122" i="1" s="1"/>
  <c r="R12" i="1"/>
  <c r="V12" i="1"/>
  <c r="O51" i="1"/>
  <c r="AD54" i="1"/>
  <c r="O57" i="1"/>
  <c r="R57" i="1"/>
  <c r="AD68" i="1"/>
  <c r="P68" i="1"/>
  <c r="AD74" i="1"/>
  <c r="P74" i="1"/>
  <c r="AD75" i="1"/>
  <c r="P75" i="1"/>
  <c r="R79" i="1"/>
  <c r="AD85" i="1"/>
  <c r="P85" i="1"/>
  <c r="AD89" i="1"/>
  <c r="AD97" i="1"/>
  <c r="P97" i="1"/>
  <c r="AD110" i="1"/>
  <c r="P110" i="1"/>
  <c r="O113" i="1"/>
  <c r="R113" i="1"/>
  <c r="K86" i="1"/>
  <c r="O86" i="1" s="1"/>
  <c r="U86" i="1"/>
  <c r="V86" i="1" s="1"/>
  <c r="AD116" i="1"/>
  <c r="AD119" i="1"/>
  <c r="P100" i="1" l="1"/>
  <c r="AD100" i="1"/>
  <c r="P64" i="1"/>
  <c r="AD64" i="1"/>
  <c r="U121" i="1"/>
  <c r="U122" i="1" s="1"/>
  <c r="AD58" i="1"/>
  <c r="P58" i="1"/>
  <c r="P29" i="1"/>
  <c r="AD29" i="1"/>
  <c r="AD57" i="1"/>
  <c r="P57" i="1"/>
  <c r="AD86" i="1"/>
  <c r="P86" i="1"/>
  <c r="P51" i="1"/>
  <c r="AD51" i="1"/>
  <c r="P108" i="1"/>
  <c r="AD108" i="1"/>
  <c r="AD84" i="1"/>
  <c r="P84" i="1"/>
  <c r="AD52" i="1"/>
  <c r="P52" i="1"/>
  <c r="R53" i="1"/>
  <c r="AD53" i="1"/>
  <c r="P113" i="1"/>
  <c r="AD113" i="1"/>
  <c r="P49" i="1"/>
  <c r="AD49" i="1"/>
  <c r="P115" i="1"/>
  <c r="AD115" i="1"/>
  <c r="P92" i="1"/>
  <c r="AD92" i="1"/>
  <c r="AD65" i="1"/>
  <c r="P65" i="1"/>
  <c r="S121" i="1"/>
  <c r="S122" i="1" s="1"/>
</calcChain>
</file>

<file path=xl/sharedStrings.xml><?xml version="1.0" encoding="utf-8"?>
<sst xmlns="http://schemas.openxmlformats.org/spreadsheetml/2006/main" count="477" uniqueCount="280">
  <si>
    <t>DATA KONDISI JALAN PROPINSI UNTUK PULAU LOMBOK</t>
  </si>
  <si>
    <t xml:space="preserve">DI WILAYAH PROPINSI NUSA TENGGARA BARAT </t>
  </si>
  <si>
    <t xml:space="preserve">  K O T A    M A T A R A M</t>
  </si>
  <si>
    <t>NO.</t>
  </si>
  <si>
    <t>NOMOR</t>
  </si>
  <si>
    <t xml:space="preserve"> </t>
  </si>
  <si>
    <t>KECAMATAN</t>
  </si>
  <si>
    <t>PANJANG</t>
  </si>
  <si>
    <t>FUNGSI</t>
  </si>
  <si>
    <t>LEBAR</t>
  </si>
  <si>
    <t>PANJANG TIAP JENIS PERMUKAAN (KM)</t>
  </si>
  <si>
    <t>LHR</t>
  </si>
  <si>
    <t>AKSES KE N/P/K</t>
  </si>
  <si>
    <t>Total</t>
  </si>
  <si>
    <t>RUAS</t>
  </si>
  <si>
    <t>SUB</t>
  </si>
  <si>
    <t>NAMA RUAS</t>
  </si>
  <si>
    <t xml:space="preserve">YANG </t>
  </si>
  <si>
    <t>KP - 2</t>
  </si>
  <si>
    <t>KP - 3</t>
  </si>
  <si>
    <t>ASPAL/ PENETRASI/ MAKADAM</t>
  </si>
  <si>
    <t>PERKERASAN BETON</t>
  </si>
  <si>
    <t>TELFORD/ KERIKIL</t>
  </si>
  <si>
    <t>TANAH/ BELUM TEMBUS</t>
  </si>
  <si>
    <t>BAIK</t>
  </si>
  <si>
    <t>SEDANG</t>
  </si>
  <si>
    <t>RUSAK RINGAN</t>
  </si>
  <si>
    <t>RUSAK BERAT</t>
  </si>
  <si>
    <t>KET.</t>
  </si>
  <si>
    <t>Biaya</t>
  </si>
  <si>
    <t>DILALUI</t>
  </si>
  <si>
    <t>( KM )</t>
  </si>
  <si>
    <t>(M)</t>
  </si>
  <si>
    <t>KM</t>
  </si>
  <si>
    <t>%</t>
  </si>
  <si>
    <t>(Rp.)</t>
  </si>
  <si>
    <t>050</t>
  </si>
  <si>
    <t>11.K</t>
  </si>
  <si>
    <t>Jln.  Terminal Mandalika (Bertais - Sweta)</t>
  </si>
  <si>
    <t>Sandubaya</t>
  </si>
  <si>
    <t>2 X 6</t>
  </si>
  <si>
    <t>N</t>
  </si>
  <si>
    <t>051</t>
  </si>
  <si>
    <t>Jln. DR. Sutomo/Mataram - Rembiga</t>
  </si>
  <si>
    <t>Selaparang</t>
  </si>
  <si>
    <t>052</t>
  </si>
  <si>
    <t>Jln. DR. Wahidin (Bts. Kota)</t>
  </si>
  <si>
    <t>053</t>
  </si>
  <si>
    <t>Jln. Yos Sudarso</t>
  </si>
  <si>
    <t>Ampenan</t>
  </si>
  <si>
    <t>12.K</t>
  </si>
  <si>
    <t>Jln. Langko</t>
  </si>
  <si>
    <t>Ampenan, Selaparang</t>
  </si>
  <si>
    <t>054</t>
  </si>
  <si>
    <t>Jln. Pejanggik</t>
  </si>
  <si>
    <t>Selaparang, Mataram, Cakranegara</t>
  </si>
  <si>
    <t>055</t>
  </si>
  <si>
    <t>Jln. Selaparang</t>
  </si>
  <si>
    <t>Cakranegara</t>
  </si>
  <si>
    <t>056</t>
  </si>
  <si>
    <t>Jln. Udayana / Junction - Selaparang</t>
  </si>
  <si>
    <t>057</t>
  </si>
  <si>
    <t>Jln. Erlangga</t>
  </si>
  <si>
    <t>Selaparang, Mataram</t>
  </si>
  <si>
    <t>058</t>
  </si>
  <si>
    <t>Jln. Gajah Mada</t>
  </si>
  <si>
    <t>Mataram, Sekarbela</t>
  </si>
  <si>
    <t>059</t>
  </si>
  <si>
    <t>Jln. WR. Supratman</t>
  </si>
  <si>
    <t>Mataram</t>
  </si>
  <si>
    <t>Jln. A. Rahman Hakim</t>
  </si>
  <si>
    <t>060</t>
  </si>
  <si>
    <t>Jln. RA. Kartini</t>
  </si>
  <si>
    <t>061</t>
  </si>
  <si>
    <t>Jln. Ade Irma Suryani</t>
  </si>
  <si>
    <t>Selaparang, Cakranegara</t>
  </si>
  <si>
    <t>062</t>
  </si>
  <si>
    <t>Jln. Bung Hatta</t>
  </si>
  <si>
    <t>9 / 2 X 6</t>
  </si>
  <si>
    <t>063</t>
  </si>
  <si>
    <t>Jln. Bung Karno</t>
  </si>
  <si>
    <t>Mataram, Cakranegara</t>
  </si>
  <si>
    <t>064</t>
  </si>
  <si>
    <t>Jln. AA. Gede Ngurah</t>
  </si>
  <si>
    <t>065</t>
  </si>
  <si>
    <t>Jln. Prabu Rangka Sari</t>
  </si>
  <si>
    <t>Cakranegara, Sandubaya</t>
  </si>
  <si>
    <t>066</t>
  </si>
  <si>
    <t>Jln. Sultan Hasanudin</t>
  </si>
  <si>
    <t>067</t>
  </si>
  <si>
    <t>Jln. Imam Bonjol</t>
  </si>
  <si>
    <t>068</t>
  </si>
  <si>
    <t>Jln. Diponegoro (Bts. Kota)</t>
  </si>
  <si>
    <t>069</t>
  </si>
  <si>
    <t>Jln. Majapahit</t>
  </si>
  <si>
    <t>Mataram, Sekarbela, Ampenan</t>
  </si>
  <si>
    <t>070</t>
  </si>
  <si>
    <t>Jln. Sriwijaya</t>
  </si>
  <si>
    <t>071</t>
  </si>
  <si>
    <t>Jln. Brawijaya</t>
  </si>
  <si>
    <t>072</t>
  </si>
  <si>
    <t>Jln. R. Suprapto</t>
  </si>
  <si>
    <t>Mataram, Selaparang</t>
  </si>
  <si>
    <t>Jln. Panji Tilar Negara</t>
  </si>
  <si>
    <t>Ampenan, Sekarbela</t>
  </si>
  <si>
    <t>073</t>
  </si>
  <si>
    <t>Jln. Pendidikan</t>
  </si>
  <si>
    <t>074</t>
  </si>
  <si>
    <t>Jln. Caturwarga</t>
  </si>
  <si>
    <t>075</t>
  </si>
  <si>
    <t>Jln. Panca Usaha</t>
  </si>
  <si>
    <t>076</t>
  </si>
  <si>
    <t>Jln. Tumpangsari</t>
  </si>
  <si>
    <t>077</t>
  </si>
  <si>
    <t>Jln. Sultan Salahudin</t>
  </si>
  <si>
    <t>Sekarbela</t>
  </si>
  <si>
    <t>Jln. Sultan Kaharudin</t>
  </si>
  <si>
    <t>Sekarbela, Mataram</t>
  </si>
  <si>
    <t>078</t>
  </si>
  <si>
    <t>Jln. TGH. Bangkol</t>
  </si>
  <si>
    <t>079</t>
  </si>
  <si>
    <t>Jln. I Gusti Ketut Jelantik Gosa</t>
  </si>
  <si>
    <t>Rembiga (Bts. Kota) - Pemenang</t>
  </si>
  <si>
    <t>Gunung Sari, Batu Layar, Pemenang</t>
  </si>
  <si>
    <t>080</t>
  </si>
  <si>
    <t>Bengkel - Kediri</t>
  </si>
  <si>
    <t>Labuapi, Kediri</t>
  </si>
  <si>
    <t>081</t>
  </si>
  <si>
    <t>Kediri - Rumak</t>
  </si>
  <si>
    <t>Kediri</t>
  </si>
  <si>
    <t>082</t>
  </si>
  <si>
    <t>Kediri - Praya</t>
  </si>
  <si>
    <t>Pringgarata, Jongggat, Praya</t>
  </si>
  <si>
    <t>086</t>
  </si>
  <si>
    <t>Mapak - Parampuan</t>
  </si>
  <si>
    <t>Sekarbela, Labuapi</t>
  </si>
  <si>
    <t>Parampuan - Kebun Ayu - Lembar</t>
  </si>
  <si>
    <t>Labuapi, Gerung, Lembar</t>
  </si>
  <si>
    <t>087</t>
  </si>
  <si>
    <t>Lembar - Sekotong - Pelangan</t>
  </si>
  <si>
    <t>Lembar, Sekotong</t>
  </si>
  <si>
    <t>6 / 3.5</t>
  </si>
  <si>
    <t>088</t>
  </si>
  <si>
    <t>Pelangan - Sp. Pengantap</t>
  </si>
  <si>
    <t>Sekotong</t>
  </si>
  <si>
    <t>095</t>
  </si>
  <si>
    <t>Kediri - Kuripan</t>
  </si>
  <si>
    <t>Kediri, Kuripan</t>
  </si>
  <si>
    <t>096</t>
  </si>
  <si>
    <t>Kuripan - Giri Menang</t>
  </si>
  <si>
    <t>Kuripan, Gerung</t>
  </si>
  <si>
    <t>Jln. Soekarno Hatta (Gerung)</t>
  </si>
  <si>
    <t>Gerung</t>
  </si>
  <si>
    <t>Praya</t>
  </si>
  <si>
    <t>083</t>
  </si>
  <si>
    <t xml:space="preserve"> Praya - Kruak </t>
  </si>
  <si>
    <t>Praya, Jerowaru</t>
  </si>
  <si>
    <t>089</t>
  </si>
  <si>
    <t>Sp. Pengantap - Mt. Ajan - Kuta</t>
  </si>
  <si>
    <t>Praya Barat Daya, Praya Barat, Pujut</t>
  </si>
  <si>
    <t>090</t>
  </si>
  <si>
    <t xml:space="preserve"> Kuta - Kruak</t>
  </si>
  <si>
    <t>Pujut, Praya Timur, Jerowaro</t>
  </si>
  <si>
    <t>097</t>
  </si>
  <si>
    <t>Mantang - Praya</t>
  </si>
  <si>
    <t>Praya, Batukliang</t>
  </si>
  <si>
    <t>Jln. Basuki Rahmat</t>
  </si>
  <si>
    <t>098</t>
  </si>
  <si>
    <t>Wakul - Ketejer</t>
  </si>
  <si>
    <t>P</t>
  </si>
  <si>
    <t>Ketejer - Jontlak</t>
  </si>
  <si>
    <t>099</t>
  </si>
  <si>
    <t>Sp. Penujak - Tanah Awu</t>
  </si>
  <si>
    <t>Praya Barat, Pujut</t>
  </si>
  <si>
    <t>Penujak - Mt. Ajan</t>
  </si>
  <si>
    <t>Praya Barat</t>
  </si>
  <si>
    <t>Batunyala - Sengkol</t>
  </si>
  <si>
    <t>Praya Timur, Pujut</t>
  </si>
  <si>
    <t>084</t>
  </si>
  <si>
    <t>Kruak - Lb. Haji</t>
  </si>
  <si>
    <t>Jerowaru, Lb. Haji</t>
  </si>
  <si>
    <t>085</t>
  </si>
  <si>
    <t>Tanjung Geres - Pohgading - Pringgabaya</t>
  </si>
  <si>
    <t>Lb. Haji, Pringgabaya</t>
  </si>
  <si>
    <t>091</t>
  </si>
  <si>
    <t>Kruak - Pancor</t>
  </si>
  <si>
    <t>Jerowaru, Sakra Barat, Selong</t>
  </si>
  <si>
    <t>092</t>
  </si>
  <si>
    <t>Masbagik - Pancor</t>
  </si>
  <si>
    <t>Masbagik, Sukamulia, Selong</t>
  </si>
  <si>
    <t>Jln. TGH. Zainudin Abd. Majid (Pancor-Selong)</t>
  </si>
  <si>
    <t>Selong</t>
  </si>
  <si>
    <t>13.K</t>
  </si>
  <si>
    <t>Jln. Cokroaminoto</t>
  </si>
  <si>
    <t>093</t>
  </si>
  <si>
    <t>Selong - Lb. Haji</t>
  </si>
  <si>
    <t>Selong, Lb. Haji</t>
  </si>
  <si>
    <t>094</t>
  </si>
  <si>
    <t>Pancor - Rempung</t>
  </si>
  <si>
    <t>Selong, Sukamulia</t>
  </si>
  <si>
    <t>Lb.Lombok - Sambalia</t>
  </si>
  <si>
    <t>Lb. Lombok, Sambelia</t>
  </si>
  <si>
    <t>Sambalia - Ds. Biluk</t>
  </si>
  <si>
    <t>Sambelia, Sembalun</t>
  </si>
  <si>
    <t>Aikmal - Swela</t>
  </si>
  <si>
    <t>Aikmel, Wanasaba, Swela</t>
  </si>
  <si>
    <t>Pringgabaya - Sembalun Bumbung</t>
  </si>
  <si>
    <t>Pringgabaya, Swela, Sembalun</t>
  </si>
  <si>
    <t>Jln. Diponegoro</t>
  </si>
  <si>
    <t>Jln. Hasanudin 1</t>
  </si>
  <si>
    <t>Jln. Abdullah</t>
  </si>
  <si>
    <t>Simpang Tano - Simpang Seteluk</t>
  </si>
  <si>
    <t>Pototano, Seteluk</t>
  </si>
  <si>
    <t>Benete - Sejorong</t>
  </si>
  <si>
    <t>Maluk, Sekongkang</t>
  </si>
  <si>
    <t>4.5 / 6</t>
  </si>
  <si>
    <t>Sejorong Tetar - Bts. KSB</t>
  </si>
  <si>
    <t>Sejorong</t>
  </si>
  <si>
    <t>Tetar (Bts. KSB) - Lunyuk</t>
  </si>
  <si>
    <t>Lunyuk</t>
  </si>
  <si>
    <t>Sumbawa Besar - Semongkat - Batu Dulang</t>
  </si>
  <si>
    <t>Sumbawa, Batu Lanteh</t>
  </si>
  <si>
    <t>Sumbawa</t>
  </si>
  <si>
    <t>Sumbawa - Sebewe - Lua Air</t>
  </si>
  <si>
    <t>Sumbawa, Moyo Utara</t>
  </si>
  <si>
    <t>Jln. Sudirman</t>
  </si>
  <si>
    <t>Sp. Negara - Moyo - Lua Air</t>
  </si>
  <si>
    <t>Sumbawa, Moyo Hilir</t>
  </si>
  <si>
    <t>Pal IV - Lenangguar</t>
  </si>
  <si>
    <t>Moyo Hulu, Lenangguar</t>
  </si>
  <si>
    <t>Lenangguar - Lunyuk</t>
  </si>
  <si>
    <t>Lenangguar, Lunyuk</t>
  </si>
  <si>
    <t>Lunyuk - Ropang</t>
  </si>
  <si>
    <t>Lunyuk, Ropang</t>
  </si>
  <si>
    <t>Ropang - Sekokat</t>
  </si>
  <si>
    <t>Ropang, Labangka</t>
  </si>
  <si>
    <t>Sekokat - Bawi</t>
  </si>
  <si>
    <t>Labangka, Plampang, Empang</t>
  </si>
  <si>
    <t>Plampang - Sekokat</t>
  </si>
  <si>
    <t>Plampang, Labangka</t>
  </si>
  <si>
    <t>Simpang Kempo - Simpang Kore</t>
  </si>
  <si>
    <t>Kempo, Manggelewa</t>
  </si>
  <si>
    <t>Simpang Kore - Kiwu</t>
  </si>
  <si>
    <t>Kilo</t>
  </si>
  <si>
    <t xml:space="preserve"> H u' u - Parado</t>
  </si>
  <si>
    <t>Hu'u, Parado</t>
  </si>
  <si>
    <t>Lb. Kenanga (Bts. Dompu) - Kawinda To'i</t>
  </si>
  <si>
    <t>Tambora</t>
  </si>
  <si>
    <t>Kawinda Toi - Piong</t>
  </si>
  <si>
    <t>Tambora, Sanggar</t>
  </si>
  <si>
    <t>Piong - Sp. Kore</t>
  </si>
  <si>
    <t>Sanggar</t>
  </si>
  <si>
    <t>Kiwu - Sampungu</t>
  </si>
  <si>
    <t>Soromandi</t>
  </si>
  <si>
    <t>Sampungu - Bajo</t>
  </si>
  <si>
    <t>Sila - Bajo</t>
  </si>
  <si>
    <t>Bolo</t>
  </si>
  <si>
    <t>Bima - Tawali</t>
  </si>
  <si>
    <t>Ambalawi, Wera</t>
  </si>
  <si>
    <t>Tawali - Sape</t>
  </si>
  <si>
    <t>Wera, Sape</t>
  </si>
  <si>
    <t>Talabiu - Simpasai</t>
  </si>
  <si>
    <t>Woha</t>
  </si>
  <si>
    <t>Simpasai - Parado</t>
  </si>
  <si>
    <t>Woha, Parado</t>
  </si>
  <si>
    <t>Simpasai - Wilamaci</t>
  </si>
  <si>
    <t>Woha, Monta</t>
  </si>
  <si>
    <t>Wilamaci - Karumbu</t>
  </si>
  <si>
    <t>Woha, Langgudu</t>
  </si>
  <si>
    <t>Karumbu - Sape</t>
  </si>
  <si>
    <t>Langgudu, Lambu, Sape</t>
  </si>
  <si>
    <t>Wilamaci - Parado</t>
  </si>
  <si>
    <t>Langgudu, Parado</t>
  </si>
  <si>
    <t>Jln. Datuk Dibanta - Bts. Kota</t>
  </si>
  <si>
    <t>Rasanae Barat, Asakota</t>
  </si>
  <si>
    <t>Jln. Hasanudin</t>
  </si>
  <si>
    <t>Rasanae Barat</t>
  </si>
  <si>
    <t>Jln. Gatot Subroto</t>
  </si>
  <si>
    <t>A. TOTAL PANJANG JALAN (KM)</t>
  </si>
  <si>
    <t>B. PROSENTASE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</si>
</sst>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.##0_);_(* \(#.##0\);_(* &quot;-&quot;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SWISS"/>
    </font>
    <font>
      <sz val="10"/>
      <name val="Cambria"/>
      <family val="1"/>
    </font>
    <font>
      <b/>
      <sz val="20"/>
      <name val="Cambria"/>
      <family val="1"/>
    </font>
    <font>
      <sz val="13"/>
      <name val="Cambria"/>
      <family val="1"/>
    </font>
    <font>
      <b/>
      <sz val="14"/>
      <name val="Cambria"/>
      <family val="1"/>
    </font>
    <font>
      <b/>
      <sz val="18"/>
      <name val="Cambria"/>
      <family val="1"/>
    </font>
    <font>
      <b/>
      <sz val="12"/>
      <name val="Cambria"/>
      <family val="1"/>
    </font>
    <font>
      <b/>
      <sz val="10"/>
      <name val="Cambria"/>
      <family val="1"/>
    </font>
    <font>
      <sz val="11"/>
      <name val="Cambria"/>
      <family val="1"/>
    </font>
    <font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theme="2" tint="-9.9948118533890809E-2"/>
      </patternFill>
    </fill>
    <fill>
      <patternFill patternType="solid">
        <fgColor indexed="41"/>
        <b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22"/>
      </patternFill>
    </fill>
  </fills>
  <borders count="9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theme="1"/>
      </right>
      <top style="medium">
        <color indexed="64"/>
      </top>
      <bottom style="thin">
        <color indexed="8"/>
      </bottom>
      <diagonal/>
    </border>
    <border>
      <left style="thin">
        <color theme="1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theme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 style="thin">
        <color theme="1"/>
      </right>
      <top/>
      <bottom style="hair">
        <color indexed="64"/>
      </bottom>
      <diagonal/>
    </border>
    <border>
      <left style="thin">
        <color theme="1"/>
      </left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thin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8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8"/>
      </right>
      <top style="hair">
        <color indexed="64"/>
      </top>
      <bottom style="medium">
        <color indexed="64"/>
      </bottom>
      <diagonal/>
    </border>
    <border>
      <left style="thin">
        <color indexed="8"/>
      </left>
      <right style="thin">
        <color theme="1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8"/>
      </right>
      <top style="hair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medium">
        <color indexed="64"/>
      </bottom>
      <diagonal/>
    </border>
    <border>
      <left style="thin">
        <color indexed="8"/>
      </left>
      <right/>
      <top style="hair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193">
    <xf numFmtId="0" fontId="0" fillId="0" borderId="0" xfId="0"/>
    <xf numFmtId="0" fontId="3" fillId="0" borderId="0" xfId="2" applyFont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Continuous" vertical="center"/>
    </xf>
    <xf numFmtId="0" fontId="5" fillId="0" borderId="0" xfId="2" applyFont="1" applyAlignment="1">
      <alignment horizontal="center" vertical="center"/>
    </xf>
    <xf numFmtId="0" fontId="7" fillId="0" borderId="0" xfId="2" applyFont="1" applyAlignment="1">
      <alignment horizontal="centerContinuous" vertical="center"/>
    </xf>
    <xf numFmtId="0" fontId="8" fillId="0" borderId="0" xfId="2" applyFont="1" applyAlignment="1">
      <alignment horizontal="centerContinuous" vertical="center"/>
    </xf>
    <xf numFmtId="164" fontId="5" fillId="0" borderId="0" xfId="3" applyFont="1" applyAlignment="1">
      <alignment horizontal="right" vertical="center"/>
    </xf>
    <xf numFmtId="0" fontId="5" fillId="0" borderId="0" xfId="2" applyFont="1" applyFill="1" applyAlignment="1">
      <alignment horizontal="centerContinuous"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2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0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Continuous" vertical="center"/>
    </xf>
    <xf numFmtId="0" fontId="3" fillId="3" borderId="4" xfId="2" applyFont="1" applyFill="1" applyBorder="1" applyAlignment="1">
      <alignment horizontal="centerContinuous" vertical="center"/>
    </xf>
    <xf numFmtId="0" fontId="8" fillId="0" borderId="0" xfId="2" applyFont="1" applyFill="1" applyAlignment="1">
      <alignment vertical="center"/>
    </xf>
    <xf numFmtId="0" fontId="3" fillId="0" borderId="1" xfId="2" applyFont="1" applyFill="1" applyBorder="1" applyAlignment="1">
      <alignment horizontal="centerContinuous" vertical="center"/>
    </xf>
    <xf numFmtId="0" fontId="3" fillId="0" borderId="2" xfId="2" applyFont="1" applyFill="1" applyBorder="1" applyAlignment="1">
      <alignment horizontal="centerContinuous" vertical="center"/>
    </xf>
    <xf numFmtId="0" fontId="9" fillId="0" borderId="3" xfId="2" applyFont="1" applyFill="1" applyBorder="1" applyAlignment="1">
      <alignment horizontal="centerContinuous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9" fillId="2" borderId="6" xfId="2" applyFont="1" applyFill="1" applyBorder="1" applyAlignment="1">
      <alignment horizontal="centerContinuous" vertical="center"/>
    </xf>
    <xf numFmtId="0" fontId="9" fillId="2" borderId="7" xfId="2" applyFont="1" applyFill="1" applyBorder="1" applyAlignment="1">
      <alignment horizontal="centerContinuous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Continuous" vertical="center"/>
    </xf>
    <xf numFmtId="0" fontId="9" fillId="2" borderId="15" xfId="2" applyFont="1" applyFill="1" applyBorder="1" applyAlignment="1">
      <alignment horizontal="centerContinuous" vertical="center"/>
    </xf>
    <xf numFmtId="0" fontId="9" fillId="2" borderId="16" xfId="2" applyFont="1" applyFill="1" applyBorder="1" applyAlignment="1">
      <alignment horizontal="centerContinuous" vertical="center"/>
    </xf>
    <xf numFmtId="0" fontId="9" fillId="2" borderId="19" xfId="2" applyFont="1" applyFill="1" applyBorder="1" applyAlignment="1">
      <alignment horizontal="center" vertical="center"/>
    </xf>
    <xf numFmtId="164" fontId="9" fillId="0" borderId="20" xfId="3" applyFont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9" fillId="2" borderId="22" xfId="2" applyFont="1" applyFill="1" applyBorder="1" applyAlignment="1">
      <alignment horizontal="centerContinuous" vertical="center"/>
    </xf>
    <xf numFmtId="0" fontId="9" fillId="2" borderId="23" xfId="2" applyFont="1" applyFill="1" applyBorder="1" applyAlignment="1">
      <alignment horizontal="centerContinuous" vertical="center"/>
    </xf>
    <xf numFmtId="0" fontId="9" fillId="2" borderId="24" xfId="2" applyFont="1" applyFill="1" applyBorder="1" applyAlignment="1">
      <alignment horizontal="center" vertical="center"/>
    </xf>
    <xf numFmtId="0" fontId="9" fillId="2" borderId="22" xfId="2" applyFont="1" applyFill="1" applyBorder="1" applyAlignment="1">
      <alignment horizontal="center" vertical="center"/>
    </xf>
    <xf numFmtId="0" fontId="9" fillId="2" borderId="25" xfId="2" applyFont="1" applyFill="1" applyBorder="1" applyAlignment="1">
      <alignment horizontal="center" vertical="center"/>
    </xf>
    <xf numFmtId="0" fontId="9" fillId="2" borderId="26" xfId="2" applyFont="1" applyFill="1" applyBorder="1" applyAlignment="1">
      <alignment horizontal="center" vertical="center"/>
    </xf>
    <xf numFmtId="0" fontId="9" fillId="2" borderId="27" xfId="2" applyFont="1" applyFill="1" applyBorder="1" applyAlignment="1">
      <alignment horizontal="center" vertical="center"/>
    </xf>
    <xf numFmtId="0" fontId="9" fillId="2" borderId="36" xfId="2" applyFont="1" applyFill="1" applyBorder="1" applyAlignment="1">
      <alignment horizontal="centerContinuous" vertical="center"/>
    </xf>
    <xf numFmtId="164" fontId="9" fillId="0" borderId="0" xfId="3" applyFont="1" applyBorder="1" applyAlignment="1">
      <alignment horizontal="center" vertical="center"/>
    </xf>
    <xf numFmtId="0" fontId="9" fillId="2" borderId="23" xfId="2" applyFont="1" applyFill="1" applyBorder="1" applyAlignment="1">
      <alignment horizontal="center" vertical="center"/>
    </xf>
    <xf numFmtId="0" fontId="9" fillId="2" borderId="37" xfId="2" quotePrefix="1" applyFont="1" applyFill="1" applyBorder="1" applyAlignment="1">
      <alignment horizontal="centerContinuous" vertical="center"/>
    </xf>
    <xf numFmtId="164" fontId="9" fillId="0" borderId="38" xfId="3" quotePrefix="1" applyFont="1" applyBorder="1" applyAlignment="1">
      <alignment horizontal="center" vertical="center"/>
    </xf>
    <xf numFmtId="0" fontId="5" fillId="0" borderId="0" xfId="2" applyFont="1" applyFill="1" applyBorder="1" applyAlignment="1">
      <alignment vertical="center"/>
    </xf>
    <xf numFmtId="0" fontId="3" fillId="2" borderId="39" xfId="2" applyFont="1" applyFill="1" applyBorder="1" applyAlignment="1">
      <alignment horizontal="center" vertical="center"/>
    </xf>
    <xf numFmtId="0" fontId="3" fillId="2" borderId="42" xfId="2" applyFont="1" applyFill="1" applyBorder="1" applyAlignment="1">
      <alignment horizontal="center" vertical="center"/>
    </xf>
    <xf numFmtId="0" fontId="3" fillId="2" borderId="43" xfId="2" applyFont="1" applyFill="1" applyBorder="1" applyAlignment="1">
      <alignment horizontal="center" vertical="center"/>
    </xf>
    <xf numFmtId="0" fontId="3" fillId="2" borderId="44" xfId="2" applyFont="1" applyFill="1" applyBorder="1" applyAlignment="1">
      <alignment horizontal="center" vertical="center"/>
    </xf>
    <xf numFmtId="0" fontId="3" fillId="2" borderId="44" xfId="2" applyFont="1" applyFill="1" applyBorder="1" applyAlignment="1">
      <alignment horizontal="centerContinuous" vertical="center"/>
    </xf>
    <xf numFmtId="0" fontId="3" fillId="2" borderId="44" xfId="2" applyFont="1" applyFill="1" applyBorder="1" applyAlignment="1">
      <alignment horizontal="center" vertical="center" wrapText="1"/>
    </xf>
    <xf numFmtId="0" fontId="3" fillId="2" borderId="45" xfId="2" applyFont="1" applyFill="1" applyBorder="1" applyAlignment="1">
      <alignment horizontal="center" vertical="center"/>
    </xf>
    <xf numFmtId="0" fontId="3" fillId="2" borderId="46" xfId="2" applyFont="1" applyFill="1" applyBorder="1" applyAlignment="1">
      <alignment horizontal="center" vertical="center"/>
    </xf>
    <xf numFmtId="0" fontId="3" fillId="2" borderId="47" xfId="2" applyFont="1" applyFill="1" applyBorder="1" applyAlignment="1">
      <alignment horizontal="center" vertical="center"/>
    </xf>
    <xf numFmtId="0" fontId="3" fillId="2" borderId="48" xfId="2" applyFont="1" applyFill="1" applyBorder="1" applyAlignment="1">
      <alignment horizontal="center" vertical="center" wrapText="1"/>
    </xf>
    <xf numFmtId="0" fontId="3" fillId="2" borderId="49" xfId="2" applyFont="1" applyFill="1" applyBorder="1" applyAlignment="1">
      <alignment horizontal="center" vertical="center"/>
    </xf>
    <xf numFmtId="164" fontId="9" fillId="0" borderId="0" xfId="3" quotePrefix="1" applyFont="1" applyBorder="1" applyAlignment="1">
      <alignment horizontal="center" vertical="center"/>
    </xf>
    <xf numFmtId="0" fontId="3" fillId="0" borderId="50" xfId="2" applyFont="1" applyBorder="1" applyAlignment="1">
      <alignment horizontal="center" vertical="center"/>
    </xf>
    <xf numFmtId="0" fontId="9" fillId="0" borderId="51" xfId="2" applyFont="1" applyBorder="1" applyAlignment="1">
      <alignment vertical="center"/>
    </xf>
    <xf numFmtId="0" fontId="9" fillId="0" borderId="52" xfId="2" applyFont="1" applyBorder="1" applyAlignment="1">
      <alignment vertical="center"/>
    </xf>
    <xf numFmtId="0" fontId="9" fillId="0" borderId="53" xfId="2" applyFont="1" applyBorder="1" applyAlignment="1">
      <alignment vertical="center"/>
    </xf>
    <xf numFmtId="0" fontId="9" fillId="0" borderId="51" xfId="2" applyFont="1" applyBorder="1" applyAlignment="1">
      <alignment horizontal="center" vertical="center"/>
    </xf>
    <xf numFmtId="0" fontId="9" fillId="0" borderId="54" xfId="2" applyFont="1" applyBorder="1" applyAlignment="1">
      <alignment vertical="center"/>
    </xf>
    <xf numFmtId="0" fontId="9" fillId="0" borderId="54" xfId="2" applyFont="1" applyFill="1" applyBorder="1" applyAlignment="1">
      <alignment vertical="center"/>
    </xf>
    <xf numFmtId="0" fontId="9" fillId="0" borderId="55" xfId="2" applyFont="1" applyBorder="1" applyAlignment="1">
      <alignment vertical="center"/>
    </xf>
    <xf numFmtId="0" fontId="9" fillId="0" borderId="56" xfId="2" applyFont="1" applyBorder="1" applyAlignment="1">
      <alignment vertical="center"/>
    </xf>
    <xf numFmtId="0" fontId="9" fillId="0" borderId="57" xfId="2" applyFont="1" applyBorder="1" applyAlignment="1">
      <alignment vertical="center"/>
    </xf>
    <xf numFmtId="0" fontId="9" fillId="0" borderId="58" xfId="2" applyFont="1" applyBorder="1" applyAlignment="1">
      <alignment vertical="center"/>
    </xf>
    <xf numFmtId="0" fontId="9" fillId="0" borderId="59" xfId="2" applyFont="1" applyBorder="1" applyAlignment="1">
      <alignment vertical="center"/>
    </xf>
    <xf numFmtId="164" fontId="9" fillId="0" borderId="0" xfId="3" applyFont="1" applyBorder="1" applyAlignment="1">
      <alignment horizontal="right" vertical="center"/>
    </xf>
    <xf numFmtId="0" fontId="3" fillId="0" borderId="60" xfId="2" applyFont="1" applyFill="1" applyBorder="1" applyAlignment="1">
      <alignment horizontal="center" vertical="center"/>
    </xf>
    <xf numFmtId="0" fontId="3" fillId="0" borderId="61" xfId="2" quotePrefix="1" applyFont="1" applyFill="1" applyBorder="1" applyAlignment="1">
      <alignment horizontal="center" vertical="center"/>
    </xf>
    <xf numFmtId="0" fontId="3" fillId="0" borderId="62" xfId="2" applyFont="1" applyFill="1" applyBorder="1" applyAlignment="1">
      <alignment horizontal="center" vertical="center"/>
    </xf>
    <xf numFmtId="0" fontId="3" fillId="0" borderId="63" xfId="2" applyFont="1" applyFill="1" applyBorder="1" applyAlignment="1">
      <alignment horizontal="left" vertical="center"/>
    </xf>
    <xf numFmtId="0" fontId="3" fillId="0" borderId="61" xfId="2" applyFont="1" applyFill="1" applyBorder="1" applyAlignment="1">
      <alignment horizontal="center" vertical="center"/>
    </xf>
    <xf numFmtId="43" fontId="3" fillId="0" borderId="64" xfId="1" applyFont="1" applyFill="1" applyBorder="1" applyAlignment="1">
      <alignment horizontal="center" vertical="center"/>
    </xf>
    <xf numFmtId="43" fontId="3" fillId="0" borderId="61" xfId="1" applyFont="1" applyFill="1" applyBorder="1" applyAlignment="1">
      <alignment horizontal="center" vertical="center"/>
    </xf>
    <xf numFmtId="43" fontId="3" fillId="0" borderId="65" xfId="1" applyFont="1" applyFill="1" applyBorder="1" applyAlignment="1">
      <alignment horizontal="center" vertical="center"/>
    </xf>
    <xf numFmtId="43" fontId="3" fillId="0" borderId="66" xfId="1" applyFont="1" applyFill="1" applyBorder="1" applyAlignment="1">
      <alignment horizontal="center" vertical="center"/>
    </xf>
    <xf numFmtId="43" fontId="3" fillId="0" borderId="67" xfId="1" applyFont="1" applyFill="1" applyBorder="1" applyAlignment="1">
      <alignment horizontal="center" vertical="center"/>
    </xf>
    <xf numFmtId="0" fontId="3" fillId="0" borderId="65" xfId="2" applyFont="1" applyFill="1" applyBorder="1" applyAlignment="1">
      <alignment horizontal="center" vertical="center"/>
    </xf>
    <xf numFmtId="0" fontId="3" fillId="0" borderId="68" xfId="2" applyFont="1" applyFill="1" applyBorder="1" applyAlignment="1">
      <alignment horizontal="center" vertical="center"/>
    </xf>
    <xf numFmtId="164" fontId="3" fillId="0" borderId="0" xfId="3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39" fontId="3" fillId="0" borderId="0" xfId="2" applyNumberFormat="1" applyFont="1" applyFill="1" applyAlignment="1">
      <alignment vertical="center"/>
    </xf>
    <xf numFmtId="43" fontId="10" fillId="0" borderId="0" xfId="2" applyNumberFormat="1" applyFont="1" applyFill="1" applyAlignment="1">
      <alignment horizontal="center" vertical="center"/>
    </xf>
    <xf numFmtId="0" fontId="3" fillId="0" borderId="62" xfId="2" applyFont="1" applyFill="1" applyBorder="1" applyAlignment="1">
      <alignment horizontal="centerContinuous" vertical="center"/>
    </xf>
    <xf numFmtId="0" fontId="3" fillId="0" borderId="63" xfId="2" applyFont="1" applyFill="1" applyBorder="1" applyAlignment="1">
      <alignment vertical="center"/>
    </xf>
    <xf numFmtId="43" fontId="3" fillId="0" borderId="64" xfId="1" applyFont="1" applyFill="1" applyBorder="1" applyAlignment="1" applyProtection="1">
      <alignment horizontal="center" vertical="center"/>
    </xf>
    <xf numFmtId="0" fontId="3" fillId="0" borderId="64" xfId="1" applyNumberFormat="1" applyFont="1" applyFill="1" applyBorder="1" applyAlignment="1" applyProtection="1">
      <alignment horizontal="center" vertical="center"/>
    </xf>
    <xf numFmtId="43" fontId="3" fillId="0" borderId="61" xfId="1" applyFont="1" applyFill="1" applyBorder="1" applyAlignment="1" applyProtection="1">
      <alignment horizontal="center" vertical="center"/>
    </xf>
    <xf numFmtId="43" fontId="3" fillId="0" borderId="66" xfId="1" applyFont="1" applyFill="1" applyBorder="1" applyAlignment="1" applyProtection="1">
      <alignment horizontal="center" vertical="center"/>
    </xf>
    <xf numFmtId="164" fontId="9" fillId="0" borderId="0" xfId="3" applyFont="1" applyFill="1" applyBorder="1" applyAlignment="1">
      <alignment horizontal="right" vertical="center"/>
    </xf>
    <xf numFmtId="39" fontId="5" fillId="0" borderId="0" xfId="2" applyNumberFormat="1" applyFont="1" applyFill="1" applyAlignment="1">
      <alignment vertical="center"/>
    </xf>
    <xf numFmtId="0" fontId="3" fillId="0" borderId="64" xfId="1" applyNumberFormat="1" applyFont="1" applyFill="1" applyBorder="1" applyAlignment="1">
      <alignment horizontal="center" vertical="center"/>
    </xf>
    <xf numFmtId="0" fontId="11" fillId="0" borderId="63" xfId="2" applyFont="1" applyFill="1" applyBorder="1" applyAlignment="1">
      <alignment vertical="center"/>
    </xf>
    <xf numFmtId="0" fontId="11" fillId="0" borderId="61" xfId="2" applyFont="1" applyFill="1" applyBorder="1" applyAlignment="1">
      <alignment horizontal="center" vertical="center"/>
    </xf>
    <xf numFmtId="43" fontId="11" fillId="0" borderId="64" xfId="1" applyFont="1" applyFill="1" applyBorder="1" applyAlignment="1">
      <alignment horizontal="center" vertical="center"/>
    </xf>
    <xf numFmtId="164" fontId="3" fillId="0" borderId="69" xfId="3" quotePrefix="1" applyFont="1" applyFill="1" applyBorder="1" applyAlignment="1" applyProtection="1">
      <alignment horizontal="right" vertical="center"/>
    </xf>
    <xf numFmtId="164" fontId="3" fillId="0" borderId="69" xfId="3" applyFont="1" applyFill="1" applyBorder="1" applyAlignment="1" applyProtection="1">
      <alignment horizontal="right" vertical="center"/>
    </xf>
    <xf numFmtId="39" fontId="8" fillId="0" borderId="0" xfId="2" applyNumberFormat="1" applyFont="1" applyFill="1" applyAlignment="1" applyProtection="1">
      <alignment vertical="center"/>
    </xf>
    <xf numFmtId="0" fontId="11" fillId="0" borderId="62" xfId="2" applyFont="1" applyFill="1" applyBorder="1" applyAlignment="1">
      <alignment horizontal="center" vertical="center"/>
    </xf>
    <xf numFmtId="164" fontId="3" fillId="0" borderId="0" xfId="3" applyFont="1" applyFill="1" applyBorder="1" applyAlignment="1" applyProtection="1">
      <alignment horizontal="right" vertical="center"/>
    </xf>
    <xf numFmtId="43" fontId="11" fillId="0" borderId="64" xfId="1" applyFont="1" applyFill="1" applyBorder="1" applyAlignment="1" applyProtection="1">
      <alignment vertical="center"/>
    </xf>
    <xf numFmtId="43" fontId="3" fillId="0" borderId="64" xfId="1" applyFont="1" applyFill="1" applyBorder="1" applyAlignment="1" applyProtection="1">
      <alignment horizontal="right" vertical="center"/>
    </xf>
    <xf numFmtId="43" fontId="3" fillId="0" borderId="64" xfId="1" applyFont="1" applyFill="1" applyBorder="1" applyAlignment="1" applyProtection="1">
      <alignment vertical="center"/>
    </xf>
    <xf numFmtId="164" fontId="3" fillId="0" borderId="22" xfId="3" applyFont="1" applyFill="1" applyBorder="1" applyAlignment="1" applyProtection="1">
      <alignment horizontal="right" vertical="center"/>
    </xf>
    <xf numFmtId="43" fontId="11" fillId="0" borderId="64" xfId="1" applyFont="1" applyFill="1" applyBorder="1" applyAlignment="1">
      <alignment vertical="center"/>
    </xf>
    <xf numFmtId="0" fontId="11" fillId="0" borderId="64" xfId="1" applyNumberFormat="1" applyFont="1" applyFill="1" applyBorder="1" applyAlignment="1">
      <alignment horizontal="center" vertical="center"/>
    </xf>
    <xf numFmtId="43" fontId="11" fillId="0" borderId="66" xfId="1" applyFont="1" applyFill="1" applyBorder="1" applyAlignment="1">
      <alignment vertical="center"/>
    </xf>
    <xf numFmtId="0" fontId="11" fillId="0" borderId="64" xfId="1" applyNumberFormat="1" applyFont="1" applyFill="1" applyBorder="1" applyAlignment="1" applyProtection="1">
      <alignment horizontal="center" vertical="center"/>
    </xf>
    <xf numFmtId="43" fontId="3" fillId="0" borderId="66" xfId="1" applyFont="1" applyFill="1" applyBorder="1" applyAlignment="1" applyProtection="1">
      <alignment horizontal="right" vertical="center"/>
    </xf>
    <xf numFmtId="43" fontId="3" fillId="0" borderId="61" xfId="1" applyFont="1" applyFill="1" applyBorder="1" applyAlignment="1" applyProtection="1">
      <alignment vertical="center"/>
    </xf>
    <xf numFmtId="43" fontId="3" fillId="0" borderId="66" xfId="1" applyFont="1" applyFill="1" applyBorder="1" applyAlignment="1" applyProtection="1">
      <alignment vertical="center"/>
    </xf>
    <xf numFmtId="43" fontId="3" fillId="0" borderId="61" xfId="1" applyFont="1" applyFill="1" applyBorder="1" applyAlignment="1" applyProtection="1">
      <alignment horizontal="right" vertical="center"/>
    </xf>
    <xf numFmtId="43" fontId="3" fillId="0" borderId="64" xfId="1" applyFont="1" applyFill="1" applyBorder="1" applyAlignment="1">
      <alignment vertical="center"/>
    </xf>
    <xf numFmtId="164" fontId="9" fillId="0" borderId="22" xfId="3" applyFont="1" applyFill="1" applyBorder="1" applyAlignment="1">
      <alignment horizontal="right" vertical="center"/>
    </xf>
    <xf numFmtId="0" fontId="11" fillId="0" borderId="62" xfId="2" applyFont="1" applyFill="1" applyBorder="1" applyAlignment="1">
      <alignment horizontal="centerContinuous" vertical="center"/>
    </xf>
    <xf numFmtId="43" fontId="5" fillId="0" borderId="64" xfId="1" applyFont="1" applyFill="1" applyBorder="1" applyAlignment="1">
      <alignment horizontal="center" vertical="center"/>
    </xf>
    <xf numFmtId="43" fontId="5" fillId="0" borderId="66" xfId="1" applyFont="1" applyFill="1" applyBorder="1" applyAlignment="1">
      <alignment horizontal="center" vertical="center"/>
    </xf>
    <xf numFmtId="0" fontId="11" fillId="0" borderId="65" xfId="2" applyFont="1" applyFill="1" applyBorder="1" applyAlignment="1">
      <alignment horizontal="center" vertical="center"/>
    </xf>
    <xf numFmtId="43" fontId="3" fillId="0" borderId="70" xfId="1" applyFont="1" applyFill="1" applyBorder="1" applyAlignment="1" applyProtection="1">
      <alignment vertical="center"/>
    </xf>
    <xf numFmtId="164" fontId="3" fillId="0" borderId="22" xfId="3" applyFont="1" applyFill="1" applyBorder="1" applyAlignment="1">
      <alignment horizontal="right" vertical="center"/>
    </xf>
    <xf numFmtId="0" fontId="10" fillId="0" borderId="0" xfId="2" applyFont="1" applyFill="1" applyBorder="1" applyAlignment="1">
      <alignment vertical="center"/>
    </xf>
    <xf numFmtId="0" fontId="3" fillId="0" borderId="70" xfId="1" applyNumberFormat="1" applyFont="1" applyFill="1" applyBorder="1" applyAlignment="1" applyProtection="1">
      <alignment horizontal="center" vertical="center"/>
    </xf>
    <xf numFmtId="43" fontId="11" fillId="0" borderId="70" xfId="1" applyFont="1" applyFill="1" applyBorder="1" applyAlignment="1" applyProtection="1">
      <alignment vertical="center"/>
    </xf>
    <xf numFmtId="43" fontId="3" fillId="0" borderId="66" xfId="1" applyFont="1" applyFill="1" applyBorder="1" applyAlignment="1">
      <alignment vertical="center"/>
    </xf>
    <xf numFmtId="164" fontId="3" fillId="4" borderId="22" xfId="3" applyFont="1" applyFill="1" applyBorder="1" applyAlignment="1">
      <alignment horizontal="right" vertical="center"/>
    </xf>
    <xf numFmtId="39" fontId="5" fillId="4" borderId="0" xfId="2" applyNumberFormat="1" applyFont="1" applyFill="1" applyAlignment="1">
      <alignment vertical="center"/>
    </xf>
    <xf numFmtId="0" fontId="5" fillId="4" borderId="0" xfId="2" applyFont="1" applyFill="1" applyAlignment="1">
      <alignment vertical="center"/>
    </xf>
    <xf numFmtId="164" fontId="3" fillId="0" borderId="22" xfId="3" applyFont="1" applyBorder="1" applyAlignment="1">
      <alignment horizontal="right" vertical="center"/>
    </xf>
    <xf numFmtId="39" fontId="5" fillId="0" borderId="0" xfId="2" applyNumberFormat="1" applyFont="1" applyAlignment="1">
      <alignment vertical="center"/>
    </xf>
    <xf numFmtId="164" fontId="9" fillId="0" borderId="0" xfId="3" applyFont="1" applyFill="1" applyBorder="1" applyAlignment="1" applyProtection="1">
      <alignment horizontal="right" vertical="center"/>
    </xf>
    <xf numFmtId="0" fontId="3" fillId="0" borderId="71" xfId="2" applyFont="1" applyBorder="1" applyAlignment="1">
      <alignment horizontal="center" vertical="center"/>
    </xf>
    <xf numFmtId="0" fontId="3" fillId="0" borderId="72" xfId="2" applyFont="1" applyFill="1" applyBorder="1" applyAlignment="1">
      <alignment horizontal="center" vertical="center"/>
    </xf>
    <xf numFmtId="0" fontId="3" fillId="0" borderId="73" xfId="2" applyFont="1" applyFill="1" applyBorder="1" applyAlignment="1">
      <alignment horizontal="center" vertical="center"/>
    </xf>
    <xf numFmtId="0" fontId="11" fillId="0" borderId="74" xfId="2" applyFont="1" applyFill="1" applyBorder="1" applyAlignment="1">
      <alignment vertical="center"/>
    </xf>
    <xf numFmtId="0" fontId="11" fillId="0" borderId="72" xfId="2" applyFont="1" applyFill="1" applyBorder="1" applyAlignment="1">
      <alignment horizontal="center" vertical="center"/>
    </xf>
    <xf numFmtId="43" fontId="3" fillId="0" borderId="75" xfId="1" applyFont="1" applyFill="1" applyBorder="1" applyAlignment="1" applyProtection="1">
      <alignment vertical="center"/>
    </xf>
    <xf numFmtId="0" fontId="3" fillId="0" borderId="75" xfId="1" applyNumberFormat="1" applyFont="1" applyFill="1" applyBorder="1" applyAlignment="1" applyProtection="1">
      <alignment horizontal="center" vertical="center"/>
    </xf>
    <xf numFmtId="43" fontId="3" fillId="0" borderId="76" xfId="1" applyFont="1" applyFill="1" applyBorder="1" applyAlignment="1" applyProtection="1">
      <alignment vertical="center"/>
    </xf>
    <xf numFmtId="43" fontId="3" fillId="0" borderId="77" xfId="1" applyFont="1" applyFill="1" applyBorder="1" applyAlignment="1" applyProtection="1">
      <alignment vertical="center"/>
    </xf>
    <xf numFmtId="43" fontId="3" fillId="0" borderId="78" xfId="1" applyFont="1" applyFill="1" applyBorder="1" applyAlignment="1" applyProtection="1">
      <alignment vertical="center"/>
    </xf>
    <xf numFmtId="0" fontId="3" fillId="0" borderId="79" xfId="2" applyFont="1" applyFill="1" applyBorder="1" applyAlignment="1">
      <alignment horizontal="center" vertical="center"/>
    </xf>
    <xf numFmtId="0" fontId="3" fillId="0" borderId="80" xfId="2" applyFont="1" applyFill="1" applyBorder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9" fillId="5" borderId="81" xfId="2" applyFont="1" applyFill="1" applyBorder="1" applyAlignment="1">
      <alignment horizontal="left" vertical="center"/>
    </xf>
    <xf numFmtId="0" fontId="9" fillId="5" borderId="82" xfId="2" applyFont="1" applyFill="1" applyBorder="1" applyAlignment="1">
      <alignment horizontal="center" vertical="center"/>
    </xf>
    <xf numFmtId="43" fontId="9" fillId="5" borderId="82" xfId="1" applyFont="1" applyFill="1" applyBorder="1" applyAlignment="1" applyProtection="1">
      <alignment vertical="center"/>
    </xf>
    <xf numFmtId="43" fontId="9" fillId="5" borderId="82" xfId="1" applyFont="1" applyFill="1" applyBorder="1" applyAlignment="1" applyProtection="1">
      <alignment horizontal="center" vertical="center"/>
    </xf>
    <xf numFmtId="43" fontId="9" fillId="5" borderId="69" xfId="1" applyFont="1" applyFill="1" applyBorder="1" applyAlignment="1" applyProtection="1">
      <alignment vertical="center"/>
    </xf>
    <xf numFmtId="43" fontId="9" fillId="5" borderId="83" xfId="1" applyFont="1" applyFill="1" applyBorder="1" applyAlignment="1" applyProtection="1">
      <alignment vertical="center"/>
    </xf>
    <xf numFmtId="43" fontId="9" fillId="5" borderId="84" xfId="1" applyFont="1" applyFill="1" applyBorder="1" applyAlignment="1" applyProtection="1">
      <alignment vertical="center"/>
    </xf>
    <xf numFmtId="43" fontId="9" fillId="5" borderId="85" xfId="1" applyFont="1" applyFill="1" applyBorder="1" applyAlignment="1" applyProtection="1">
      <alignment vertical="center"/>
    </xf>
    <xf numFmtId="0" fontId="9" fillId="5" borderId="86" xfId="2" applyFont="1" applyFill="1" applyBorder="1" applyAlignment="1">
      <alignment horizontal="left" vertical="center"/>
    </xf>
    <xf numFmtId="0" fontId="9" fillId="5" borderId="87" xfId="2" applyFont="1" applyFill="1" applyBorder="1" applyAlignment="1">
      <alignment horizontal="center" vertical="center"/>
    </xf>
    <xf numFmtId="43" fontId="9" fillId="5" borderId="87" xfId="1" applyFont="1" applyFill="1" applyBorder="1" applyAlignment="1" applyProtection="1">
      <alignment vertical="center"/>
    </xf>
    <xf numFmtId="43" fontId="9" fillId="5" borderId="38" xfId="1" applyFont="1" applyFill="1" applyBorder="1" applyAlignment="1" applyProtection="1">
      <alignment vertical="center"/>
    </xf>
    <xf numFmtId="43" fontId="9" fillId="5" borderId="88" xfId="1" applyFont="1" applyFill="1" applyBorder="1" applyAlignment="1" applyProtection="1">
      <alignment vertical="center"/>
    </xf>
    <xf numFmtId="43" fontId="9" fillId="5" borderId="89" xfId="1" applyFont="1" applyFill="1" applyBorder="1" applyAlignment="1" applyProtection="1">
      <alignment vertical="center"/>
    </xf>
    <xf numFmtId="43" fontId="9" fillId="5" borderId="90" xfId="1" applyFont="1" applyFill="1" applyBorder="1" applyAlignment="1" applyProtection="1">
      <alignment vertical="center"/>
    </xf>
    <xf numFmtId="0" fontId="9" fillId="0" borderId="0" xfId="2" applyFont="1" applyFill="1" applyBorder="1" applyAlignment="1">
      <alignment horizontal="center" vertical="center"/>
    </xf>
    <xf numFmtId="39" fontId="9" fillId="0" borderId="0" xfId="2" applyNumberFormat="1" applyFont="1" applyFill="1" applyBorder="1" applyAlignment="1" applyProtection="1">
      <alignment vertical="center"/>
    </xf>
    <xf numFmtId="43" fontId="3" fillId="0" borderId="0" xfId="2" applyNumberFormat="1" applyFont="1" applyAlignment="1">
      <alignment vertical="center"/>
    </xf>
    <xf numFmtId="39" fontId="3" fillId="0" borderId="0" xfId="2" applyNumberFormat="1" applyFont="1" applyAlignment="1">
      <alignment vertical="center"/>
    </xf>
    <xf numFmtId="2" fontId="3" fillId="0" borderId="0" xfId="2" applyNumberFormat="1" applyFont="1" applyAlignment="1">
      <alignment vertical="center"/>
    </xf>
    <xf numFmtId="43" fontId="5" fillId="0" borderId="0" xfId="2" applyNumberFormat="1" applyFont="1" applyAlignment="1">
      <alignment vertical="center"/>
    </xf>
    <xf numFmtId="39" fontId="8" fillId="0" borderId="0" xfId="2" applyNumberFormat="1" applyFont="1" applyAlignment="1">
      <alignment vertical="center"/>
    </xf>
    <xf numFmtId="0" fontId="3" fillId="2" borderId="46" xfId="2" applyFont="1" applyFill="1" applyBorder="1" applyAlignment="1">
      <alignment horizontal="center" vertical="center" wrapText="1"/>
    </xf>
    <xf numFmtId="0" fontId="3" fillId="2" borderId="40" xfId="2" applyFont="1" applyFill="1" applyBorder="1" applyAlignment="1">
      <alignment horizontal="center" vertical="center"/>
    </xf>
    <xf numFmtId="0" fontId="3" fillId="2" borderId="41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28" xfId="2" applyFont="1" applyFill="1" applyBorder="1" applyAlignment="1">
      <alignment horizontal="center" vertical="center"/>
    </xf>
    <xf numFmtId="0" fontId="9" fillId="2" borderId="17" xfId="2" applyFont="1" applyFill="1" applyBorder="1" applyAlignment="1">
      <alignment horizontal="center" vertical="center"/>
    </xf>
    <xf numFmtId="0" fontId="9" fillId="2" borderId="35" xfId="2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22" xfId="2" applyFont="1" applyFill="1" applyBorder="1" applyAlignment="1">
      <alignment horizontal="center" vertical="center" wrapText="1"/>
    </xf>
    <xf numFmtId="0" fontId="9" fillId="2" borderId="30" xfId="2" applyFont="1" applyFill="1" applyBorder="1" applyAlignment="1">
      <alignment horizontal="center" vertical="center" wrapText="1"/>
    </xf>
    <xf numFmtId="0" fontId="9" fillId="2" borderId="31" xfId="2" applyFont="1" applyFill="1" applyBorder="1" applyAlignment="1">
      <alignment horizontal="center" vertical="center"/>
    </xf>
    <xf numFmtId="0" fontId="9" fillId="2" borderId="32" xfId="2" applyFont="1" applyFill="1" applyBorder="1" applyAlignment="1">
      <alignment horizontal="center" vertical="center"/>
    </xf>
    <xf numFmtId="0" fontId="9" fillId="2" borderId="33" xfId="2" applyFont="1" applyFill="1" applyBorder="1" applyAlignment="1">
      <alignment horizontal="center" vertical="center"/>
    </xf>
    <xf numFmtId="0" fontId="9" fillId="2" borderId="34" xfId="2" applyFont="1" applyFill="1" applyBorder="1" applyAlignment="1">
      <alignment horizontal="center" vertical="center"/>
    </xf>
  </cellXfs>
  <cellStyles count="4">
    <cellStyle name="Comma" xfId="1" builtinId="3"/>
    <cellStyle name="Comma [0]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3TProp\P3TProp\DAK\2018\PRMS%202017\statistic\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1"/>
      <sheetName val="Stat2"/>
      <sheetName val="Stat3"/>
      <sheetName val="Stat4"/>
      <sheetName val="Stat5"/>
      <sheetName val="Stat6"/>
    </sheetNames>
    <sheetDataSet>
      <sheetData sheetId="0">
        <row r="7">
          <cell r="J7">
            <v>27.160001754760742</v>
          </cell>
        </row>
        <row r="8">
          <cell r="G8">
            <v>18.200000762939453</v>
          </cell>
          <cell r="K8">
            <v>14.199999809265137</v>
          </cell>
        </row>
        <row r="9">
          <cell r="G9">
            <v>0</v>
          </cell>
          <cell r="I9">
            <v>2.3000001907348633</v>
          </cell>
          <cell r="J9">
            <v>5.869999885559082</v>
          </cell>
        </row>
        <row r="11">
          <cell r="G11">
            <v>5.5999999046325684</v>
          </cell>
          <cell r="H11">
            <v>15.400002479553223</v>
          </cell>
          <cell r="I11">
            <v>1.8000003099441528</v>
          </cell>
        </row>
        <row r="12">
          <cell r="G12">
            <v>0</v>
          </cell>
        </row>
        <row r="13">
          <cell r="H13">
            <v>10.460000038146973</v>
          </cell>
          <cell r="I13">
            <v>3.5999999046325684</v>
          </cell>
          <cell r="J13">
            <v>0.20000000298023224</v>
          </cell>
        </row>
        <row r="14">
          <cell r="H14">
            <v>1.8999999761581421</v>
          </cell>
          <cell r="I14">
            <v>0.30000001192092896</v>
          </cell>
        </row>
        <row r="16">
          <cell r="H16">
            <v>6.0999999046325684</v>
          </cell>
          <cell r="I16">
            <v>0.5</v>
          </cell>
        </row>
        <row r="17">
          <cell r="H17">
            <v>2.8600001335144043</v>
          </cell>
          <cell r="I17">
            <v>0.10000000149011612</v>
          </cell>
        </row>
        <row r="18">
          <cell r="H18">
            <v>8.5299997329711914</v>
          </cell>
        </row>
        <row r="19">
          <cell r="I19">
            <v>0.40000000596046448</v>
          </cell>
        </row>
        <row r="20">
          <cell r="H20">
            <v>0.20000000298023224</v>
          </cell>
        </row>
        <row r="22">
          <cell r="H22">
            <v>1.690000057220459</v>
          </cell>
        </row>
        <row r="23">
          <cell r="G23">
            <v>0.30000001192092896</v>
          </cell>
          <cell r="H23">
            <v>5.4999971389770508</v>
          </cell>
          <cell r="I23">
            <v>5.7999968528747559</v>
          </cell>
          <cell r="J23">
            <v>0.30000001192092896</v>
          </cell>
        </row>
        <row r="24">
          <cell r="G24">
            <v>0</v>
          </cell>
          <cell r="H24">
            <v>2.9999999329447746E-2</v>
          </cell>
          <cell r="J24">
            <v>0.5</v>
          </cell>
        </row>
        <row r="37">
          <cell r="H37">
            <v>1.1000000238418579</v>
          </cell>
          <cell r="I37">
            <v>0.10000000149011612</v>
          </cell>
          <cell r="J37">
            <v>1.3999999761581421</v>
          </cell>
        </row>
        <row r="39">
          <cell r="H39">
            <v>0</v>
          </cell>
          <cell r="I39">
            <v>0.60000002384185791</v>
          </cell>
          <cell r="J39">
            <v>0</v>
          </cell>
        </row>
        <row r="40">
          <cell r="H40">
            <v>1.6000000238418579</v>
          </cell>
        </row>
        <row r="41">
          <cell r="H41">
            <v>0</v>
          </cell>
        </row>
        <row r="43">
          <cell r="H43">
            <v>15.600000381469727</v>
          </cell>
        </row>
        <row r="45">
          <cell r="H45">
            <v>0.5</v>
          </cell>
        </row>
        <row r="47">
          <cell r="H47">
            <v>0.30000001192092896</v>
          </cell>
        </row>
        <row r="49">
          <cell r="H49">
            <v>7</v>
          </cell>
          <cell r="I49">
            <v>0</v>
          </cell>
        </row>
        <row r="57">
          <cell r="H57">
            <v>4.880000114440918</v>
          </cell>
          <cell r="I57">
            <v>0.10000000149011612</v>
          </cell>
        </row>
        <row r="58">
          <cell r="H58">
            <v>3.3000001907348633</v>
          </cell>
        </row>
        <row r="59">
          <cell r="E59">
            <v>27.600000381469727</v>
          </cell>
        </row>
        <row r="73">
          <cell r="G73">
            <v>0</v>
          </cell>
        </row>
        <row r="74">
          <cell r="G74">
            <v>3.309999942779541</v>
          </cell>
        </row>
        <row r="75">
          <cell r="H75">
            <v>4.8000001907348633</v>
          </cell>
        </row>
        <row r="77">
          <cell r="H77">
            <v>0.89999997615814209</v>
          </cell>
        </row>
        <row r="78">
          <cell r="H78">
            <v>1.2000000476837158</v>
          </cell>
        </row>
        <row r="84">
          <cell r="G84">
            <v>0</v>
          </cell>
        </row>
        <row r="85">
          <cell r="G85">
            <v>0</v>
          </cell>
          <cell r="I85">
            <v>1.3000000715255737</v>
          </cell>
        </row>
        <row r="86">
          <cell r="G86">
            <v>6.0999999046325684</v>
          </cell>
        </row>
        <row r="93">
          <cell r="H93">
            <v>0.15000000596046448</v>
          </cell>
          <cell r="I93">
            <v>0.10000000149011612</v>
          </cell>
          <cell r="J93">
            <v>0.10000000149011612</v>
          </cell>
        </row>
        <row r="97">
          <cell r="G97">
            <v>5.000000074505806E-2</v>
          </cell>
          <cell r="I97">
            <v>0</v>
          </cell>
          <cell r="J97">
            <v>0</v>
          </cell>
        </row>
        <row r="98">
          <cell r="G98">
            <v>0.2199999988079071</v>
          </cell>
          <cell r="I98">
            <v>0</v>
          </cell>
          <cell r="J98">
            <v>0</v>
          </cell>
        </row>
        <row r="99">
          <cell r="G99">
            <v>2.6499993801116943</v>
          </cell>
          <cell r="I99">
            <v>0</v>
          </cell>
          <cell r="J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</row>
        <row r="101">
          <cell r="G101">
            <v>0</v>
          </cell>
          <cell r="I101">
            <v>0</v>
          </cell>
          <cell r="J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</row>
        <row r="104">
          <cell r="H104">
            <v>0</v>
          </cell>
          <cell r="I104">
            <v>0</v>
          </cell>
          <cell r="J104">
            <v>0</v>
          </cell>
        </row>
        <row r="105">
          <cell r="H105">
            <v>0</v>
          </cell>
          <cell r="I105">
            <v>0</v>
          </cell>
          <cell r="J105">
            <v>0</v>
          </cell>
        </row>
        <row r="106">
          <cell r="H106">
            <v>0</v>
          </cell>
          <cell r="I106">
            <v>0</v>
          </cell>
          <cell r="J106">
            <v>0</v>
          </cell>
        </row>
        <row r="107">
          <cell r="G107">
            <v>2.9999999329447746E-2</v>
          </cell>
          <cell r="I107">
            <v>0</v>
          </cell>
          <cell r="J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</row>
        <row r="109">
          <cell r="H109">
            <v>0</v>
          </cell>
          <cell r="I109">
            <v>0</v>
          </cell>
          <cell r="J109">
            <v>0</v>
          </cell>
        </row>
        <row r="110">
          <cell r="H110">
            <v>0</v>
          </cell>
          <cell r="I110">
            <v>0</v>
          </cell>
          <cell r="J110">
            <v>0</v>
          </cell>
        </row>
        <row r="111">
          <cell r="H111">
            <v>0.20000000298023224</v>
          </cell>
          <cell r="I111">
            <v>0.40000000596046448</v>
          </cell>
          <cell r="J111">
            <v>0</v>
          </cell>
        </row>
        <row r="112">
          <cell r="H112">
            <v>0</v>
          </cell>
          <cell r="I112">
            <v>0</v>
          </cell>
          <cell r="J112">
            <v>0</v>
          </cell>
        </row>
        <row r="113">
          <cell r="H113">
            <v>0</v>
          </cell>
          <cell r="I113">
            <v>0</v>
          </cell>
          <cell r="J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</row>
        <row r="115">
          <cell r="H115">
            <v>0</v>
          </cell>
          <cell r="I115">
            <v>0</v>
          </cell>
          <cell r="J115">
            <v>0</v>
          </cell>
        </row>
        <row r="116">
          <cell r="H116">
            <v>0</v>
          </cell>
          <cell r="I116">
            <v>0</v>
          </cell>
          <cell r="J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</row>
        <row r="118">
          <cell r="G118">
            <v>0</v>
          </cell>
          <cell r="H118">
            <v>5.000000074505806E-2</v>
          </cell>
          <cell r="J118">
            <v>0</v>
          </cell>
        </row>
        <row r="119">
          <cell r="G119">
            <v>0</v>
          </cell>
          <cell r="I119">
            <v>0</v>
          </cell>
          <cell r="J119">
            <v>0</v>
          </cell>
        </row>
        <row r="120">
          <cell r="G120">
            <v>0</v>
          </cell>
          <cell r="I120">
            <v>0</v>
          </cell>
          <cell r="J120">
            <v>0</v>
          </cell>
        </row>
        <row r="121">
          <cell r="G121">
            <v>0</v>
          </cell>
          <cell r="I121">
            <v>0</v>
          </cell>
          <cell r="J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</row>
        <row r="123">
          <cell r="G123">
            <v>0</v>
          </cell>
          <cell r="H123">
            <v>0.30000001192092896</v>
          </cell>
          <cell r="I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</row>
        <row r="126">
          <cell r="H126">
            <v>0</v>
          </cell>
          <cell r="I126">
            <v>0</v>
          </cell>
          <cell r="J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</row>
        <row r="135">
          <cell r="H135">
            <v>2.2799999713897705</v>
          </cell>
          <cell r="I135">
            <v>0</v>
          </cell>
          <cell r="J135">
            <v>0</v>
          </cell>
        </row>
        <row r="143">
          <cell r="H143">
            <v>0.26000002026557922</v>
          </cell>
          <cell r="I143">
            <v>0.13099999725818634</v>
          </cell>
        </row>
        <row r="144">
          <cell r="I144">
            <v>0.30000001192092896</v>
          </cell>
          <cell r="K144">
            <v>3.7000000476837158</v>
          </cell>
        </row>
        <row r="146">
          <cell r="H146">
            <v>4.9999990463256836</v>
          </cell>
          <cell r="I146">
            <v>0.70000004768371582</v>
          </cell>
        </row>
        <row r="147">
          <cell r="H147">
            <v>19.350004196166992</v>
          </cell>
          <cell r="I147">
            <v>0.90000009536743164</v>
          </cell>
          <cell r="J147">
            <v>0.40000000596046448</v>
          </cell>
        </row>
        <row r="148">
          <cell r="G148">
            <v>27.350000381469727</v>
          </cell>
          <cell r="H148">
            <v>20.200002670288086</v>
          </cell>
          <cell r="I148">
            <v>3.2999992370605469</v>
          </cell>
        </row>
        <row r="149">
          <cell r="E149">
            <v>12.399999618530273</v>
          </cell>
        </row>
        <row r="152">
          <cell r="G152">
            <v>0.30000001192092896</v>
          </cell>
          <cell r="I152">
            <v>1.3000000715255737</v>
          </cell>
          <cell r="K152">
            <v>7.2999997138977051</v>
          </cell>
        </row>
        <row r="159">
          <cell r="H159">
            <v>1.1000000238418579</v>
          </cell>
          <cell r="I159">
            <v>0.30000001192092896</v>
          </cell>
        </row>
        <row r="160">
          <cell r="H160">
            <v>1</v>
          </cell>
          <cell r="I160">
            <v>0.5</v>
          </cell>
        </row>
        <row r="161">
          <cell r="G161">
            <v>0</v>
          </cell>
        </row>
        <row r="162">
          <cell r="H162">
            <v>12.5</v>
          </cell>
          <cell r="I162">
            <v>1.5</v>
          </cell>
          <cell r="J162">
            <v>0</v>
          </cell>
        </row>
        <row r="163">
          <cell r="G163">
            <v>0</v>
          </cell>
          <cell r="I163">
            <v>0.30000001192092896</v>
          </cell>
          <cell r="J163">
            <v>0.43999999761581421</v>
          </cell>
        </row>
        <row r="165">
          <cell r="H165">
            <v>1.8000003099441528</v>
          </cell>
          <cell r="I165">
            <v>0</v>
          </cell>
        </row>
        <row r="167">
          <cell r="H167">
            <v>17.510000228881836</v>
          </cell>
          <cell r="I167">
            <v>0.40000000596046448</v>
          </cell>
        </row>
        <row r="168">
          <cell r="I168">
            <v>2.7999999523162842</v>
          </cell>
        </row>
        <row r="175">
          <cell r="J175">
            <v>0.5</v>
          </cell>
        </row>
        <row r="176">
          <cell r="H176">
            <v>3.2999997138977051</v>
          </cell>
          <cell r="J176">
            <v>0.30000001192092896</v>
          </cell>
        </row>
        <row r="177">
          <cell r="H177">
            <v>0.89999997615814209</v>
          </cell>
          <cell r="K177">
            <v>3.0999999046325684</v>
          </cell>
          <cell r="L177">
            <v>6.1100001335144043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/>
  </sheetPr>
  <dimension ref="B2:AI130"/>
  <sheetViews>
    <sheetView tabSelected="1" view="pageBreakPreview" topLeftCell="A7" zoomScaleNormal="100" zoomScaleSheetLayoutView="100" workbookViewId="0">
      <pane xSplit="5" ySplit="5" topLeftCell="G116" activePane="bottomRight" state="frozen"/>
      <selection activeCell="A7" sqref="A7"/>
      <selection pane="topRight" activeCell="F7" sqref="F7"/>
      <selection pane="bottomLeft" activeCell="A11" sqref="A11"/>
      <selection pane="bottomRight" activeCell="O123" sqref="O123"/>
    </sheetView>
  </sheetViews>
  <sheetFormatPr defaultColWidth="12.54296875" defaultRowHeight="16.5"/>
  <cols>
    <col min="1" max="1" width="1.54296875" style="3" customWidth="1"/>
    <col min="2" max="2" width="5.54296875" style="1" customWidth="1"/>
    <col min="3" max="4" width="7.54296875" style="3" customWidth="1"/>
    <col min="5" max="5" width="38.26953125" style="3" customWidth="1"/>
    <col min="6" max="6" width="29.81640625" style="5" customWidth="1"/>
    <col min="7" max="9" width="10.7265625" style="3" customWidth="1"/>
    <col min="10" max="10" width="9.453125" style="3" customWidth="1"/>
    <col min="11" max="11" width="12.1796875" style="3" customWidth="1"/>
    <col min="12" max="12" width="13.453125" style="3" customWidth="1"/>
    <col min="13" max="14" width="12.1796875" style="3" customWidth="1"/>
    <col min="15" max="15" width="10.1796875" style="3" customWidth="1"/>
    <col min="16" max="22" width="8.54296875" style="3" customWidth="1"/>
    <col min="23" max="24" width="8.26953125" style="3" customWidth="1"/>
    <col min="25" max="25" width="11.453125" style="3" customWidth="1"/>
    <col min="26" max="26" width="15" style="8" hidden="1" customWidth="1"/>
    <col min="27" max="27" width="1.7265625" style="2" customWidth="1"/>
    <col min="28" max="29" width="2.26953125" style="2" customWidth="1"/>
    <col min="30" max="30" width="11.26953125" style="2" customWidth="1"/>
    <col min="31" max="31" width="14.453125" style="2" customWidth="1"/>
    <col min="32" max="32" width="16" style="2" customWidth="1"/>
    <col min="33" max="33" width="23" style="3" customWidth="1"/>
    <col min="34" max="34" width="7.81640625" style="3" customWidth="1"/>
    <col min="35" max="35" width="6.453125" style="3" customWidth="1"/>
    <col min="36" max="16384" width="12.54296875" style="3"/>
  </cols>
  <sheetData>
    <row r="2" spans="2:35" ht="25">
      <c r="C2" s="174" t="s">
        <v>0</v>
      </c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</row>
    <row r="3" spans="2:35" ht="23.25" customHeight="1">
      <c r="C3" s="175" t="s">
        <v>1</v>
      </c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</row>
    <row r="4" spans="2:35" ht="18" customHeight="1">
      <c r="E4" s="4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4"/>
      <c r="X4" s="4"/>
      <c r="Y4" s="4"/>
      <c r="AA4" s="9"/>
    </row>
    <row r="5" spans="2:35">
      <c r="C5" s="10" t="s">
        <v>2</v>
      </c>
      <c r="D5" s="11"/>
      <c r="E5" s="12"/>
      <c r="F5" s="13"/>
      <c r="W5" s="14"/>
      <c r="X5" s="14"/>
      <c r="Y5" s="15"/>
      <c r="Z5" s="14"/>
      <c r="AA5" s="16"/>
      <c r="AC5" s="17"/>
      <c r="AD5" s="18"/>
      <c r="AE5" s="19"/>
      <c r="AF5" s="17"/>
      <c r="AG5" s="14"/>
    </row>
    <row r="6" spans="2:35" ht="6" customHeight="1" thickBot="1">
      <c r="E6" s="20"/>
      <c r="F6" s="21"/>
      <c r="G6" s="20"/>
      <c r="H6" s="20"/>
      <c r="I6" s="20"/>
      <c r="J6" s="20"/>
    </row>
    <row r="7" spans="2:35">
      <c r="B7" s="176" t="s">
        <v>3</v>
      </c>
      <c r="C7" s="22" t="s">
        <v>4</v>
      </c>
      <c r="D7" s="23"/>
      <c r="E7" s="24" t="s">
        <v>5</v>
      </c>
      <c r="F7" s="25" t="s">
        <v>6</v>
      </c>
      <c r="G7" s="26" t="s">
        <v>7</v>
      </c>
      <c r="H7" s="178" t="s">
        <v>8</v>
      </c>
      <c r="I7" s="179"/>
      <c r="J7" s="180" t="s">
        <v>9</v>
      </c>
      <c r="K7" s="27" t="s">
        <v>10</v>
      </c>
      <c r="L7" s="27"/>
      <c r="M7" s="27"/>
      <c r="N7" s="27"/>
      <c r="O7" s="27"/>
      <c r="P7" s="27"/>
      <c r="Q7" s="27"/>
      <c r="R7" s="27"/>
      <c r="S7" s="22"/>
      <c r="T7" s="27"/>
      <c r="U7" s="28"/>
      <c r="V7" s="29"/>
      <c r="W7" s="182" t="s">
        <v>11</v>
      </c>
      <c r="X7" s="184" t="s">
        <v>12</v>
      </c>
      <c r="Y7" s="30"/>
      <c r="Z7" s="31" t="s">
        <v>13</v>
      </c>
      <c r="AA7" s="32"/>
      <c r="AB7" s="16"/>
    </row>
    <row r="8" spans="2:35">
      <c r="B8" s="177"/>
      <c r="C8" s="33" t="s">
        <v>14</v>
      </c>
      <c r="D8" s="34" t="s">
        <v>15</v>
      </c>
      <c r="E8" s="35" t="s">
        <v>16</v>
      </c>
      <c r="F8" s="36" t="s">
        <v>17</v>
      </c>
      <c r="G8" s="37" t="s">
        <v>14</v>
      </c>
      <c r="H8" s="38" t="s">
        <v>18</v>
      </c>
      <c r="I8" s="39" t="s">
        <v>19</v>
      </c>
      <c r="J8" s="181"/>
      <c r="K8" s="186" t="s">
        <v>20</v>
      </c>
      <c r="L8" s="188" t="s">
        <v>21</v>
      </c>
      <c r="M8" s="188" t="s">
        <v>22</v>
      </c>
      <c r="N8" s="188" t="s">
        <v>23</v>
      </c>
      <c r="O8" s="189" t="s">
        <v>24</v>
      </c>
      <c r="P8" s="190"/>
      <c r="Q8" s="189" t="s">
        <v>25</v>
      </c>
      <c r="R8" s="190"/>
      <c r="S8" s="189" t="s">
        <v>26</v>
      </c>
      <c r="T8" s="190"/>
      <c r="U8" s="191" t="s">
        <v>27</v>
      </c>
      <c r="V8" s="192"/>
      <c r="W8" s="183"/>
      <c r="X8" s="185"/>
      <c r="Y8" s="40" t="s">
        <v>28</v>
      </c>
      <c r="Z8" s="41" t="s">
        <v>29</v>
      </c>
      <c r="AA8" s="32"/>
      <c r="AB8" s="16"/>
    </row>
    <row r="9" spans="2:35" ht="21.75" customHeight="1" thickBot="1">
      <c r="B9" s="177"/>
      <c r="C9" s="33"/>
      <c r="D9" s="42" t="s">
        <v>14</v>
      </c>
      <c r="E9" s="35"/>
      <c r="F9" s="36" t="s">
        <v>30</v>
      </c>
      <c r="G9" s="37" t="s">
        <v>31</v>
      </c>
      <c r="H9" s="37" t="s">
        <v>31</v>
      </c>
      <c r="I9" s="37" t="s">
        <v>31</v>
      </c>
      <c r="J9" s="43" t="s">
        <v>32</v>
      </c>
      <c r="K9" s="187"/>
      <c r="L9" s="185"/>
      <c r="M9" s="185"/>
      <c r="N9" s="185"/>
      <c r="O9" s="37" t="s">
        <v>33</v>
      </c>
      <c r="P9" s="37" t="s">
        <v>34</v>
      </c>
      <c r="Q9" s="37" t="s">
        <v>33</v>
      </c>
      <c r="R9" s="37" t="s">
        <v>34</v>
      </c>
      <c r="S9" s="37" t="s">
        <v>33</v>
      </c>
      <c r="T9" s="37" t="s">
        <v>34</v>
      </c>
      <c r="U9" s="37" t="s">
        <v>33</v>
      </c>
      <c r="V9" s="37" t="s">
        <v>34</v>
      </c>
      <c r="W9" s="183"/>
      <c r="X9" s="185"/>
      <c r="Y9" s="40" t="s">
        <v>5</v>
      </c>
      <c r="Z9" s="44" t="s">
        <v>35</v>
      </c>
      <c r="AA9" s="45"/>
    </row>
    <row r="10" spans="2:35">
      <c r="B10" s="46">
        <v>1</v>
      </c>
      <c r="C10" s="172">
        <v>2</v>
      </c>
      <c r="D10" s="173"/>
      <c r="E10" s="47">
        <v>3</v>
      </c>
      <c r="F10" s="48">
        <v>4</v>
      </c>
      <c r="G10" s="49">
        <v>5</v>
      </c>
      <c r="H10" s="50">
        <v>6</v>
      </c>
      <c r="I10" s="51">
        <v>7</v>
      </c>
      <c r="J10" s="51">
        <v>8</v>
      </c>
      <c r="K10" s="51">
        <v>9</v>
      </c>
      <c r="L10" s="51">
        <v>10</v>
      </c>
      <c r="M10" s="49">
        <v>11</v>
      </c>
      <c r="N10" s="49">
        <v>12</v>
      </c>
      <c r="O10" s="49">
        <v>13</v>
      </c>
      <c r="P10" s="49">
        <v>14</v>
      </c>
      <c r="Q10" s="49">
        <v>15</v>
      </c>
      <c r="R10" s="52">
        <v>16</v>
      </c>
      <c r="S10" s="53">
        <v>17</v>
      </c>
      <c r="T10" s="54">
        <v>18</v>
      </c>
      <c r="U10" s="48">
        <v>19</v>
      </c>
      <c r="V10" s="171">
        <v>20</v>
      </c>
      <c r="W10" s="48">
        <v>21</v>
      </c>
      <c r="X10" s="55">
        <v>22</v>
      </c>
      <c r="Y10" s="56">
        <v>23</v>
      </c>
      <c r="Z10" s="57"/>
      <c r="AA10" s="45"/>
    </row>
    <row r="11" spans="2:35" ht="20.25" customHeight="1">
      <c r="B11" s="58"/>
      <c r="C11" s="59"/>
      <c r="D11" s="60"/>
      <c r="E11" s="61"/>
      <c r="F11" s="62"/>
      <c r="G11" s="63"/>
      <c r="H11" s="63"/>
      <c r="I11" s="63"/>
      <c r="J11" s="63"/>
      <c r="K11" s="63"/>
      <c r="L11" s="63"/>
      <c r="M11" s="63"/>
      <c r="N11" s="63"/>
      <c r="O11" s="64"/>
      <c r="P11" s="64"/>
      <c r="Q11" s="64"/>
      <c r="R11" s="64"/>
      <c r="S11" s="63"/>
      <c r="T11" s="65"/>
      <c r="U11" s="66"/>
      <c r="V11" s="67"/>
      <c r="W11" s="59"/>
      <c r="X11" s="68"/>
      <c r="Y11" s="69"/>
      <c r="Z11" s="70"/>
      <c r="AA11" s="45"/>
    </row>
    <row r="12" spans="2:35" s="85" customFormat="1" ht="20.25" customHeight="1">
      <c r="B12" s="71">
        <v>1</v>
      </c>
      <c r="C12" s="72" t="s">
        <v>36</v>
      </c>
      <c r="D12" s="73" t="s">
        <v>37</v>
      </c>
      <c r="E12" s="74" t="s">
        <v>38</v>
      </c>
      <c r="F12" s="75" t="s">
        <v>39</v>
      </c>
      <c r="G12" s="76">
        <v>1.7</v>
      </c>
      <c r="H12" s="76">
        <f>G12</f>
        <v>1.7</v>
      </c>
      <c r="I12" s="76"/>
      <c r="J12" s="76" t="s">
        <v>40</v>
      </c>
      <c r="K12" s="76">
        <f>G12</f>
        <v>1.7</v>
      </c>
      <c r="L12" s="76"/>
      <c r="M12" s="76">
        <v>0</v>
      </c>
      <c r="N12" s="76">
        <v>0</v>
      </c>
      <c r="O12" s="76">
        <f>K12-Q12-S12-U12</f>
        <v>1.3499999910593032</v>
      </c>
      <c r="P12" s="77">
        <f>O12/G12*100</f>
        <v>79.411764179959022</v>
      </c>
      <c r="Q12" s="77">
        <f>[1]Stat1!$H$93</f>
        <v>0.15000000596046448</v>
      </c>
      <c r="R12" s="77">
        <f>Q12/G12*100</f>
        <v>8.8235297623802644</v>
      </c>
      <c r="S12" s="77">
        <f>[1]Stat1!$I$93</f>
        <v>0.10000000149011612</v>
      </c>
      <c r="T12" s="78">
        <f>S12/G12*100</f>
        <v>5.8823530288303605</v>
      </c>
      <c r="U12" s="79">
        <f>[1]Stat1!$J$93</f>
        <v>0.10000000149011612</v>
      </c>
      <c r="V12" s="80">
        <f>U12/G12*100</f>
        <v>5.8823530288303605</v>
      </c>
      <c r="W12" s="75"/>
      <c r="X12" s="81" t="s">
        <v>41</v>
      </c>
      <c r="Y12" s="82"/>
      <c r="Z12" s="83"/>
      <c r="AA12" s="84"/>
      <c r="AD12" s="86">
        <f>G12-O12-Q12-S12-U12</f>
        <v>0</v>
      </c>
      <c r="AE12" s="87"/>
    </row>
    <row r="13" spans="2:35" s="2" customFormat="1" ht="19.5" customHeight="1">
      <c r="B13" s="71">
        <v>2</v>
      </c>
      <c r="C13" s="72" t="s">
        <v>42</v>
      </c>
      <c r="D13" s="88" t="s">
        <v>37</v>
      </c>
      <c r="E13" s="89" t="s">
        <v>43</v>
      </c>
      <c r="F13" s="75" t="s">
        <v>44</v>
      </c>
      <c r="G13" s="90">
        <v>2.39</v>
      </c>
      <c r="H13" s="90"/>
      <c r="I13" s="90">
        <f>G13</f>
        <v>2.39</v>
      </c>
      <c r="J13" s="91">
        <v>6</v>
      </c>
      <c r="K13" s="76">
        <v>2.39</v>
      </c>
      <c r="L13" s="76"/>
      <c r="M13" s="76">
        <v>0</v>
      </c>
      <c r="N13" s="76">
        <v>0</v>
      </c>
      <c r="O13" s="90">
        <f>K13</f>
        <v>2.39</v>
      </c>
      <c r="P13" s="77">
        <f t="shared" ref="P13:P76" si="0">O13/G13*100</f>
        <v>100</v>
      </c>
      <c r="Q13" s="92"/>
      <c r="R13" s="77">
        <f t="shared" ref="R13:R76" si="1">Q13/G13*100</f>
        <v>0</v>
      </c>
      <c r="S13" s="92"/>
      <c r="T13" s="78">
        <f t="shared" ref="T13:T76" si="2">S13/G13*100</f>
        <v>0</v>
      </c>
      <c r="U13" s="93"/>
      <c r="V13" s="80">
        <f t="shared" ref="V13:V76" si="3">U13/G13*100</f>
        <v>0</v>
      </c>
      <c r="W13" s="75"/>
      <c r="X13" s="81" t="s">
        <v>41</v>
      </c>
      <c r="Y13" s="82"/>
      <c r="Z13" s="94"/>
      <c r="AA13" s="45"/>
      <c r="AD13" s="86">
        <f t="shared" ref="AD13:AD76" si="4">G13-O13-Q13-S13-U13</f>
        <v>0</v>
      </c>
      <c r="AE13" s="87"/>
      <c r="AF13" s="95"/>
      <c r="AG13" s="95"/>
      <c r="AH13" s="95"/>
      <c r="AI13" s="95"/>
    </row>
    <row r="14" spans="2:35" s="2" customFormat="1">
      <c r="B14" s="71">
        <v>3</v>
      </c>
      <c r="C14" s="72" t="s">
        <v>45</v>
      </c>
      <c r="D14" s="88" t="s">
        <v>37</v>
      </c>
      <c r="E14" s="89" t="s">
        <v>46</v>
      </c>
      <c r="F14" s="75" t="s">
        <v>44</v>
      </c>
      <c r="G14" s="90">
        <v>0.7</v>
      </c>
      <c r="H14" s="76">
        <f>G14</f>
        <v>0.7</v>
      </c>
      <c r="I14" s="90"/>
      <c r="J14" s="91">
        <v>6</v>
      </c>
      <c r="K14" s="76">
        <v>0.7</v>
      </c>
      <c r="L14" s="76"/>
      <c r="M14" s="76">
        <v>0</v>
      </c>
      <c r="N14" s="76">
        <v>0</v>
      </c>
      <c r="O14" s="90">
        <v>0.7</v>
      </c>
      <c r="P14" s="77">
        <f t="shared" si="0"/>
        <v>100</v>
      </c>
      <c r="Q14" s="92"/>
      <c r="R14" s="77">
        <f t="shared" si="1"/>
        <v>0</v>
      </c>
      <c r="S14" s="90"/>
      <c r="T14" s="78">
        <f t="shared" si="2"/>
        <v>0</v>
      </c>
      <c r="U14" s="93"/>
      <c r="V14" s="80">
        <f t="shared" si="3"/>
        <v>0</v>
      </c>
      <c r="W14" s="75"/>
      <c r="X14" s="81" t="s">
        <v>41</v>
      </c>
      <c r="Y14" s="82"/>
      <c r="Z14" s="94"/>
      <c r="AA14" s="45"/>
      <c r="AD14" s="86">
        <f t="shared" si="4"/>
        <v>0</v>
      </c>
      <c r="AE14" s="87"/>
      <c r="AF14" s="95"/>
      <c r="AG14" s="95"/>
      <c r="AH14" s="95"/>
      <c r="AI14" s="95"/>
    </row>
    <row r="15" spans="2:35" s="2" customFormat="1" ht="19.5" customHeight="1">
      <c r="B15" s="71">
        <v>4</v>
      </c>
      <c r="C15" s="72" t="s">
        <v>47</v>
      </c>
      <c r="D15" s="73" t="s">
        <v>37</v>
      </c>
      <c r="E15" s="89" t="s">
        <v>48</v>
      </c>
      <c r="F15" s="75" t="s">
        <v>49</v>
      </c>
      <c r="G15" s="76">
        <v>0.85</v>
      </c>
      <c r="H15" s="76"/>
      <c r="I15" s="90">
        <f t="shared" ref="I15:I45" si="5">G15</f>
        <v>0.85</v>
      </c>
      <c r="J15" s="96">
        <v>9</v>
      </c>
      <c r="K15" s="76">
        <v>0.85</v>
      </c>
      <c r="L15" s="76">
        <v>0</v>
      </c>
      <c r="M15" s="76">
        <v>0</v>
      </c>
      <c r="N15" s="76">
        <v>0</v>
      </c>
      <c r="O15" s="76">
        <f>[1]Stat1!G97</f>
        <v>5.000000074505806E-2</v>
      </c>
      <c r="P15" s="77">
        <f t="shared" si="0"/>
        <v>5.8823530288303605</v>
      </c>
      <c r="Q15" s="90">
        <f>K15-O15</f>
        <v>0.79999999925494192</v>
      </c>
      <c r="R15" s="77">
        <f t="shared" si="1"/>
        <v>94.117646971169648</v>
      </c>
      <c r="S15" s="90">
        <f>[1]Stat1!I97</f>
        <v>0</v>
      </c>
      <c r="T15" s="78">
        <f t="shared" si="2"/>
        <v>0</v>
      </c>
      <c r="U15" s="93">
        <f>[1]Stat1!J97</f>
        <v>0</v>
      </c>
      <c r="V15" s="80">
        <f t="shared" si="3"/>
        <v>0</v>
      </c>
      <c r="W15" s="75"/>
      <c r="X15" s="81" t="s">
        <v>41</v>
      </c>
      <c r="Y15" s="82"/>
      <c r="Z15" s="94"/>
      <c r="AA15" s="45"/>
      <c r="AD15" s="86">
        <f t="shared" si="4"/>
        <v>0</v>
      </c>
      <c r="AE15" s="87"/>
      <c r="AF15" s="95"/>
      <c r="AG15" s="95"/>
      <c r="AH15" s="95"/>
      <c r="AI15" s="95"/>
    </row>
    <row r="16" spans="2:35" s="2" customFormat="1">
      <c r="B16" s="71">
        <v>5</v>
      </c>
      <c r="C16" s="72" t="str">
        <f>C15</f>
        <v>053</v>
      </c>
      <c r="D16" s="73" t="s">
        <v>50</v>
      </c>
      <c r="E16" s="89" t="s">
        <v>51</v>
      </c>
      <c r="F16" s="75" t="s">
        <v>52</v>
      </c>
      <c r="G16" s="76">
        <v>2.2999999999999998</v>
      </c>
      <c r="H16" s="76"/>
      <c r="I16" s="90">
        <f t="shared" si="5"/>
        <v>2.2999999999999998</v>
      </c>
      <c r="J16" s="96">
        <v>9</v>
      </c>
      <c r="K16" s="76">
        <v>2.2999999999999998</v>
      </c>
      <c r="L16" s="76">
        <v>0</v>
      </c>
      <c r="M16" s="76">
        <v>0</v>
      </c>
      <c r="N16" s="76">
        <v>0</v>
      </c>
      <c r="O16" s="76">
        <f>[1]Stat1!G98</f>
        <v>0.2199999988079071</v>
      </c>
      <c r="P16" s="77">
        <f t="shared" si="0"/>
        <v>9.5652173394742235</v>
      </c>
      <c r="Q16" s="90">
        <f>K16-O16</f>
        <v>2.0800000011920927</v>
      </c>
      <c r="R16" s="77">
        <f t="shared" si="1"/>
        <v>90.434782660525784</v>
      </c>
      <c r="S16" s="90">
        <f>[1]Stat1!I98</f>
        <v>0</v>
      </c>
      <c r="T16" s="78">
        <f t="shared" si="2"/>
        <v>0</v>
      </c>
      <c r="U16" s="93">
        <f>[1]Stat1!J98</f>
        <v>0</v>
      </c>
      <c r="V16" s="80">
        <f t="shared" si="3"/>
        <v>0</v>
      </c>
      <c r="W16" s="75"/>
      <c r="X16" s="81" t="s">
        <v>41</v>
      </c>
      <c r="Y16" s="82"/>
      <c r="Z16" s="94"/>
      <c r="AA16" s="45"/>
      <c r="AD16" s="86">
        <f t="shared" si="4"/>
        <v>0</v>
      </c>
      <c r="AE16" s="87"/>
      <c r="AF16" s="95"/>
      <c r="AG16" s="95"/>
      <c r="AH16" s="95"/>
      <c r="AI16" s="95"/>
    </row>
    <row r="17" spans="2:35" s="2" customFormat="1">
      <c r="B17" s="71">
        <v>6</v>
      </c>
      <c r="C17" s="72" t="s">
        <v>53</v>
      </c>
      <c r="D17" s="73" t="s">
        <v>37</v>
      </c>
      <c r="E17" s="97" t="s">
        <v>54</v>
      </c>
      <c r="F17" s="98" t="s">
        <v>55</v>
      </c>
      <c r="G17" s="99">
        <v>3.15</v>
      </c>
      <c r="H17" s="99"/>
      <c r="I17" s="90">
        <f t="shared" si="5"/>
        <v>3.15</v>
      </c>
      <c r="J17" s="96">
        <v>9</v>
      </c>
      <c r="K17" s="76">
        <v>3.15</v>
      </c>
      <c r="L17" s="76">
        <v>0</v>
      </c>
      <c r="M17" s="76">
        <v>0</v>
      </c>
      <c r="N17" s="76">
        <v>0</v>
      </c>
      <c r="O17" s="76">
        <f>[1]Stat1!G99</f>
        <v>2.6499993801116943</v>
      </c>
      <c r="P17" s="77">
        <f t="shared" si="0"/>
        <v>84.126964447990289</v>
      </c>
      <c r="Q17" s="90">
        <f>K17-O17</f>
        <v>0.50000061988830558</v>
      </c>
      <c r="R17" s="77">
        <f t="shared" si="1"/>
        <v>15.873035552009702</v>
      </c>
      <c r="S17" s="90">
        <f>[1]Stat1!I99</f>
        <v>0</v>
      </c>
      <c r="T17" s="78">
        <f t="shared" si="2"/>
        <v>0</v>
      </c>
      <c r="U17" s="93">
        <f>[1]Stat1!J99</f>
        <v>0</v>
      </c>
      <c r="V17" s="80">
        <f t="shared" si="3"/>
        <v>0</v>
      </c>
      <c r="W17" s="75"/>
      <c r="X17" s="81" t="s">
        <v>41</v>
      </c>
      <c r="Y17" s="82"/>
      <c r="Z17" s="94"/>
      <c r="AA17" s="45"/>
      <c r="AD17" s="86">
        <f t="shared" si="4"/>
        <v>0</v>
      </c>
      <c r="AE17" s="87"/>
      <c r="AF17" s="95"/>
      <c r="AG17" s="95"/>
      <c r="AH17" s="95"/>
      <c r="AI17" s="95"/>
    </row>
    <row r="18" spans="2:35" s="2" customFormat="1" ht="17.5" customHeight="1">
      <c r="B18" s="71">
        <v>7</v>
      </c>
      <c r="C18" s="72" t="s">
        <v>56</v>
      </c>
      <c r="D18" s="73" t="s">
        <v>37</v>
      </c>
      <c r="E18" s="97" t="s">
        <v>57</v>
      </c>
      <c r="F18" s="98" t="s">
        <v>58</v>
      </c>
      <c r="G18" s="99">
        <v>2.25</v>
      </c>
      <c r="H18" s="99"/>
      <c r="I18" s="90">
        <f t="shared" si="5"/>
        <v>2.25</v>
      </c>
      <c r="J18" s="96">
        <v>9</v>
      </c>
      <c r="K18" s="76">
        <f>G18</f>
        <v>2.25</v>
      </c>
      <c r="L18" s="76">
        <v>0</v>
      </c>
      <c r="M18" s="76">
        <v>0</v>
      </c>
      <c r="N18" s="76">
        <v>0</v>
      </c>
      <c r="O18" s="76">
        <f>G18</f>
        <v>2.25</v>
      </c>
      <c r="P18" s="77">
        <f t="shared" si="0"/>
        <v>100</v>
      </c>
      <c r="Q18" s="90">
        <f>[1]Stat1!H100</f>
        <v>0</v>
      </c>
      <c r="R18" s="77">
        <f t="shared" si="1"/>
        <v>0</v>
      </c>
      <c r="S18" s="90">
        <f>[1]Stat1!I100</f>
        <v>0</v>
      </c>
      <c r="T18" s="78">
        <f t="shared" si="2"/>
        <v>0</v>
      </c>
      <c r="U18" s="93">
        <f>[1]Stat1!J100</f>
        <v>0</v>
      </c>
      <c r="V18" s="80">
        <f t="shared" si="3"/>
        <v>0</v>
      </c>
      <c r="W18" s="75"/>
      <c r="X18" s="81" t="s">
        <v>41</v>
      </c>
      <c r="Y18" s="82"/>
      <c r="Z18" s="94"/>
      <c r="AA18" s="45"/>
      <c r="AD18" s="86">
        <f t="shared" si="4"/>
        <v>0</v>
      </c>
      <c r="AE18" s="87"/>
      <c r="AF18" s="95"/>
      <c r="AG18" s="95"/>
      <c r="AH18" s="95"/>
      <c r="AI18" s="95"/>
    </row>
    <row r="19" spans="2:35" s="2" customFormat="1" ht="17.5" customHeight="1">
      <c r="B19" s="71">
        <v>8</v>
      </c>
      <c r="C19" s="72" t="s">
        <v>59</v>
      </c>
      <c r="D19" s="88" t="s">
        <v>37</v>
      </c>
      <c r="E19" s="89" t="s">
        <v>60</v>
      </c>
      <c r="F19" s="75" t="s">
        <v>44</v>
      </c>
      <c r="G19" s="90">
        <v>1.95</v>
      </c>
      <c r="H19" s="90"/>
      <c r="I19" s="90">
        <f t="shared" si="5"/>
        <v>1.95</v>
      </c>
      <c r="J19" s="76" t="s">
        <v>40</v>
      </c>
      <c r="K19" s="76">
        <f>G19</f>
        <v>1.95</v>
      </c>
      <c r="L19" s="76">
        <v>0</v>
      </c>
      <c r="M19" s="76">
        <v>0</v>
      </c>
      <c r="N19" s="76">
        <v>0</v>
      </c>
      <c r="O19" s="76">
        <f>[1]Stat1!G101</f>
        <v>0</v>
      </c>
      <c r="P19" s="77">
        <f t="shared" si="0"/>
        <v>0</v>
      </c>
      <c r="Q19" s="90">
        <f>K19</f>
        <v>1.95</v>
      </c>
      <c r="R19" s="77">
        <f t="shared" si="1"/>
        <v>100</v>
      </c>
      <c r="S19" s="90">
        <f>[1]Stat1!I101</f>
        <v>0</v>
      </c>
      <c r="T19" s="78">
        <f t="shared" si="2"/>
        <v>0</v>
      </c>
      <c r="U19" s="93">
        <f>[1]Stat1!J101</f>
        <v>0</v>
      </c>
      <c r="V19" s="80">
        <f t="shared" si="3"/>
        <v>0</v>
      </c>
      <c r="W19" s="75"/>
      <c r="X19" s="81" t="s">
        <v>41</v>
      </c>
      <c r="Y19" s="82"/>
      <c r="Z19" s="94"/>
      <c r="AA19" s="45"/>
      <c r="AD19" s="86">
        <f t="shared" si="4"/>
        <v>0</v>
      </c>
      <c r="AE19" s="87"/>
      <c r="AF19" s="95"/>
      <c r="AG19" s="95"/>
      <c r="AH19" s="95"/>
      <c r="AI19" s="95"/>
    </row>
    <row r="20" spans="2:35" s="2" customFormat="1" ht="17.5" customHeight="1">
      <c r="B20" s="71">
        <v>9</v>
      </c>
      <c r="C20" s="72" t="s">
        <v>61</v>
      </c>
      <c r="D20" s="88" t="s">
        <v>37</v>
      </c>
      <c r="E20" s="89" t="s">
        <v>62</v>
      </c>
      <c r="F20" s="75" t="s">
        <v>63</v>
      </c>
      <c r="G20" s="90">
        <v>1.58</v>
      </c>
      <c r="H20" s="90"/>
      <c r="I20" s="90">
        <f t="shared" si="5"/>
        <v>1.58</v>
      </c>
      <c r="J20" s="76" t="s">
        <v>40</v>
      </c>
      <c r="K20" s="76">
        <f t="shared" ref="K20:K83" si="6">G20</f>
        <v>1.58</v>
      </c>
      <c r="L20" s="76">
        <v>0</v>
      </c>
      <c r="M20" s="76">
        <v>0</v>
      </c>
      <c r="N20" s="76">
        <v>0</v>
      </c>
      <c r="O20" s="76">
        <f>K20</f>
        <v>1.58</v>
      </c>
      <c r="P20" s="77">
        <f t="shared" si="0"/>
        <v>100</v>
      </c>
      <c r="Q20" s="90">
        <f>[1]Stat1!H102</f>
        <v>0</v>
      </c>
      <c r="R20" s="77">
        <f t="shared" si="1"/>
        <v>0</v>
      </c>
      <c r="S20" s="90">
        <f>[1]Stat1!I102</f>
        <v>0</v>
      </c>
      <c r="T20" s="78">
        <f t="shared" si="2"/>
        <v>0</v>
      </c>
      <c r="U20" s="93">
        <f>[1]Stat1!J102</f>
        <v>0</v>
      </c>
      <c r="V20" s="80">
        <f t="shared" si="3"/>
        <v>0</v>
      </c>
      <c r="W20" s="75"/>
      <c r="X20" s="81" t="s">
        <v>41</v>
      </c>
      <c r="Y20" s="82"/>
      <c r="Z20" s="94"/>
      <c r="AA20" s="45"/>
      <c r="AD20" s="86">
        <f t="shared" si="4"/>
        <v>0</v>
      </c>
      <c r="AE20" s="87"/>
      <c r="AF20" s="95"/>
      <c r="AG20" s="95"/>
      <c r="AH20" s="95"/>
      <c r="AI20" s="95"/>
    </row>
    <row r="21" spans="2:35" s="2" customFormat="1" ht="17.5" customHeight="1">
      <c r="B21" s="71">
        <v>10</v>
      </c>
      <c r="C21" s="72" t="s">
        <v>64</v>
      </c>
      <c r="D21" s="88" t="s">
        <v>37</v>
      </c>
      <c r="E21" s="89" t="s">
        <v>65</v>
      </c>
      <c r="F21" s="75" t="s">
        <v>66</v>
      </c>
      <c r="G21" s="90">
        <v>3.55</v>
      </c>
      <c r="H21" s="90"/>
      <c r="I21" s="90">
        <f t="shared" si="5"/>
        <v>3.55</v>
      </c>
      <c r="J21" s="76" t="s">
        <v>40</v>
      </c>
      <c r="K21" s="76">
        <f t="shared" si="6"/>
        <v>3.55</v>
      </c>
      <c r="L21" s="76">
        <v>0</v>
      </c>
      <c r="M21" s="76">
        <v>0</v>
      </c>
      <c r="N21" s="76">
        <v>0</v>
      </c>
      <c r="O21" s="76">
        <f t="shared" ref="O21:O24" si="7">K21</f>
        <v>3.55</v>
      </c>
      <c r="P21" s="77">
        <f t="shared" si="0"/>
        <v>100</v>
      </c>
      <c r="Q21" s="90">
        <f>[1]Stat1!H103</f>
        <v>0</v>
      </c>
      <c r="R21" s="77">
        <f t="shared" si="1"/>
        <v>0</v>
      </c>
      <c r="S21" s="90">
        <f>[1]Stat1!I103</f>
        <v>0</v>
      </c>
      <c r="T21" s="78">
        <f t="shared" si="2"/>
        <v>0</v>
      </c>
      <c r="U21" s="93">
        <f>[1]Stat1!J103</f>
        <v>0</v>
      </c>
      <c r="V21" s="80">
        <f t="shared" si="3"/>
        <v>0</v>
      </c>
      <c r="W21" s="75"/>
      <c r="X21" s="81" t="s">
        <v>41</v>
      </c>
      <c r="Y21" s="82"/>
      <c r="Z21" s="94"/>
      <c r="AA21" s="45"/>
      <c r="AD21" s="86">
        <f t="shared" si="4"/>
        <v>0</v>
      </c>
      <c r="AE21" s="87"/>
      <c r="AF21" s="95"/>
      <c r="AG21" s="95"/>
      <c r="AH21" s="95"/>
      <c r="AI21" s="95"/>
    </row>
    <row r="22" spans="2:35" s="2" customFormat="1" ht="17.5" customHeight="1">
      <c r="B22" s="71">
        <v>11</v>
      </c>
      <c r="C22" s="72" t="s">
        <v>67</v>
      </c>
      <c r="D22" s="88" t="str">
        <f>D21</f>
        <v>11.K</v>
      </c>
      <c r="E22" s="89" t="s">
        <v>68</v>
      </c>
      <c r="F22" s="75" t="s">
        <v>69</v>
      </c>
      <c r="G22" s="90">
        <v>0.65</v>
      </c>
      <c r="H22" s="90"/>
      <c r="I22" s="90">
        <f t="shared" si="5"/>
        <v>0.65</v>
      </c>
      <c r="J22" s="91">
        <v>6</v>
      </c>
      <c r="K22" s="76">
        <f t="shared" si="6"/>
        <v>0.65</v>
      </c>
      <c r="L22" s="76">
        <v>0</v>
      </c>
      <c r="M22" s="76">
        <v>0</v>
      </c>
      <c r="N22" s="76">
        <v>0</v>
      </c>
      <c r="O22" s="76">
        <f t="shared" si="7"/>
        <v>0.65</v>
      </c>
      <c r="P22" s="77">
        <f t="shared" si="0"/>
        <v>100</v>
      </c>
      <c r="Q22" s="90">
        <f>[1]Stat1!H104</f>
        <v>0</v>
      </c>
      <c r="R22" s="77">
        <f t="shared" si="1"/>
        <v>0</v>
      </c>
      <c r="S22" s="90">
        <f>[1]Stat1!I104</f>
        <v>0</v>
      </c>
      <c r="T22" s="78">
        <f t="shared" si="2"/>
        <v>0</v>
      </c>
      <c r="U22" s="93">
        <f>[1]Stat1!J104</f>
        <v>0</v>
      </c>
      <c r="V22" s="80">
        <f t="shared" si="3"/>
        <v>0</v>
      </c>
      <c r="W22" s="75"/>
      <c r="X22" s="81" t="s">
        <v>41</v>
      </c>
      <c r="Y22" s="82"/>
      <c r="Z22" s="94"/>
      <c r="AA22" s="45"/>
      <c r="AD22" s="86">
        <f t="shared" si="4"/>
        <v>0</v>
      </c>
      <c r="AE22" s="87"/>
      <c r="AF22" s="95"/>
      <c r="AG22" s="95"/>
      <c r="AH22" s="95"/>
      <c r="AI22" s="95"/>
    </row>
    <row r="23" spans="2:35" s="2" customFormat="1" ht="17.5" customHeight="1">
      <c r="B23" s="71">
        <v>12</v>
      </c>
      <c r="C23" s="72" t="str">
        <f>C22</f>
        <v>059</v>
      </c>
      <c r="D23" s="88" t="s">
        <v>50</v>
      </c>
      <c r="E23" s="89" t="s">
        <v>70</v>
      </c>
      <c r="F23" s="75" t="s">
        <v>69</v>
      </c>
      <c r="G23" s="90">
        <v>1.1399999999999999</v>
      </c>
      <c r="H23" s="90"/>
      <c r="I23" s="90">
        <f t="shared" si="5"/>
        <v>1.1399999999999999</v>
      </c>
      <c r="J23" s="91">
        <v>5.5</v>
      </c>
      <c r="K23" s="76">
        <f t="shared" si="6"/>
        <v>1.1399999999999999</v>
      </c>
      <c r="L23" s="76">
        <v>0</v>
      </c>
      <c r="M23" s="76">
        <v>0</v>
      </c>
      <c r="N23" s="76">
        <v>0</v>
      </c>
      <c r="O23" s="76">
        <f t="shared" si="7"/>
        <v>1.1399999999999999</v>
      </c>
      <c r="P23" s="77">
        <f t="shared" si="0"/>
        <v>100</v>
      </c>
      <c r="Q23" s="90">
        <f>[1]Stat1!H105</f>
        <v>0</v>
      </c>
      <c r="R23" s="77">
        <f t="shared" si="1"/>
        <v>0</v>
      </c>
      <c r="S23" s="90">
        <f>[1]Stat1!I105</f>
        <v>0</v>
      </c>
      <c r="T23" s="78">
        <f t="shared" si="2"/>
        <v>0</v>
      </c>
      <c r="U23" s="93">
        <f>[1]Stat1!J105</f>
        <v>0</v>
      </c>
      <c r="V23" s="80">
        <f t="shared" si="3"/>
        <v>0</v>
      </c>
      <c r="W23" s="75"/>
      <c r="X23" s="81" t="s">
        <v>41</v>
      </c>
      <c r="Y23" s="82"/>
      <c r="Z23" s="94"/>
      <c r="AA23" s="45"/>
      <c r="AD23" s="86">
        <f t="shared" si="4"/>
        <v>0</v>
      </c>
      <c r="AE23" s="87"/>
      <c r="AF23" s="95"/>
      <c r="AG23" s="95"/>
      <c r="AH23" s="95"/>
      <c r="AI23" s="95"/>
    </row>
    <row r="24" spans="2:35" s="2" customFormat="1" ht="17.5" customHeight="1">
      <c r="B24" s="71">
        <v>13</v>
      </c>
      <c r="C24" s="72" t="s">
        <v>71</v>
      </c>
      <c r="D24" s="88" t="s">
        <v>37</v>
      </c>
      <c r="E24" s="89" t="s">
        <v>72</v>
      </c>
      <c r="F24" s="75" t="s">
        <v>44</v>
      </c>
      <c r="G24" s="90">
        <v>1.05</v>
      </c>
      <c r="H24" s="90"/>
      <c r="I24" s="90">
        <f t="shared" si="5"/>
        <v>1.05</v>
      </c>
      <c r="J24" s="91">
        <v>4.5</v>
      </c>
      <c r="K24" s="76">
        <f t="shared" si="6"/>
        <v>1.05</v>
      </c>
      <c r="L24" s="76">
        <v>0</v>
      </c>
      <c r="M24" s="76">
        <v>0</v>
      </c>
      <c r="N24" s="76">
        <v>0</v>
      </c>
      <c r="O24" s="76">
        <f t="shared" si="7"/>
        <v>1.05</v>
      </c>
      <c r="P24" s="77">
        <f t="shared" si="0"/>
        <v>100</v>
      </c>
      <c r="Q24" s="90">
        <f>[1]Stat1!H106</f>
        <v>0</v>
      </c>
      <c r="R24" s="77">
        <f t="shared" si="1"/>
        <v>0</v>
      </c>
      <c r="S24" s="90">
        <f>[1]Stat1!I106</f>
        <v>0</v>
      </c>
      <c r="T24" s="78">
        <f t="shared" si="2"/>
        <v>0</v>
      </c>
      <c r="U24" s="93">
        <f>[1]Stat1!J106</f>
        <v>0</v>
      </c>
      <c r="V24" s="80">
        <f t="shared" si="3"/>
        <v>0</v>
      </c>
      <c r="W24" s="75"/>
      <c r="X24" s="81" t="s">
        <v>41</v>
      </c>
      <c r="Y24" s="82"/>
      <c r="Z24" s="94"/>
      <c r="AA24" s="45"/>
      <c r="AD24" s="86">
        <f t="shared" si="4"/>
        <v>0</v>
      </c>
      <c r="AE24" s="87"/>
      <c r="AF24" s="95"/>
      <c r="AG24" s="95"/>
      <c r="AH24" s="95"/>
      <c r="AI24" s="95"/>
    </row>
    <row r="25" spans="2:35" s="2" customFormat="1" ht="17.5" customHeight="1">
      <c r="B25" s="71">
        <v>14</v>
      </c>
      <c r="C25" s="72" t="s">
        <v>73</v>
      </c>
      <c r="D25" s="88" t="s">
        <v>37</v>
      </c>
      <c r="E25" s="89" t="s">
        <v>74</v>
      </c>
      <c r="F25" s="75" t="s">
        <v>75</v>
      </c>
      <c r="G25" s="90">
        <v>3</v>
      </c>
      <c r="H25" s="90"/>
      <c r="I25" s="90">
        <f t="shared" si="5"/>
        <v>3</v>
      </c>
      <c r="J25" s="91">
        <v>4.5</v>
      </c>
      <c r="K25" s="76">
        <f t="shared" si="6"/>
        <v>3</v>
      </c>
      <c r="L25" s="76">
        <v>0</v>
      </c>
      <c r="M25" s="76">
        <v>0</v>
      </c>
      <c r="N25" s="76">
        <v>0</v>
      </c>
      <c r="O25" s="76">
        <f>[1]Stat1!G107</f>
        <v>2.9999999329447746E-2</v>
      </c>
      <c r="P25" s="77">
        <f t="shared" si="0"/>
        <v>0.99999997764825821</v>
      </c>
      <c r="Q25" s="90">
        <f>K25-O25</f>
        <v>2.9700000006705523</v>
      </c>
      <c r="R25" s="77">
        <f t="shared" si="1"/>
        <v>99.000000022351742</v>
      </c>
      <c r="S25" s="90">
        <f>[1]Stat1!I107</f>
        <v>0</v>
      </c>
      <c r="T25" s="78">
        <f t="shared" si="2"/>
        <v>0</v>
      </c>
      <c r="U25" s="93">
        <f>[1]Stat1!J107</f>
        <v>0</v>
      </c>
      <c r="V25" s="80">
        <f t="shared" si="3"/>
        <v>0</v>
      </c>
      <c r="W25" s="75"/>
      <c r="X25" s="81" t="s">
        <v>41</v>
      </c>
      <c r="Y25" s="82"/>
      <c r="Z25" s="94"/>
      <c r="AA25" s="45"/>
      <c r="AD25" s="86">
        <f t="shared" si="4"/>
        <v>0</v>
      </c>
      <c r="AE25" s="87"/>
      <c r="AF25" s="95"/>
      <c r="AG25" s="95"/>
      <c r="AH25" s="95"/>
      <c r="AI25" s="95"/>
    </row>
    <row r="26" spans="2:35" s="2" customFormat="1" ht="17.5" customHeight="1">
      <c r="B26" s="71">
        <v>15</v>
      </c>
      <c r="C26" s="72" t="s">
        <v>76</v>
      </c>
      <c r="D26" s="88" t="s">
        <v>37</v>
      </c>
      <c r="E26" s="89" t="s">
        <v>77</v>
      </c>
      <c r="F26" s="98" t="s">
        <v>55</v>
      </c>
      <c r="G26" s="90">
        <v>2.9</v>
      </c>
      <c r="H26" s="90"/>
      <c r="I26" s="90">
        <f t="shared" si="5"/>
        <v>2.9</v>
      </c>
      <c r="J26" s="91" t="s">
        <v>78</v>
      </c>
      <c r="K26" s="76">
        <f t="shared" si="6"/>
        <v>2.9</v>
      </c>
      <c r="L26" s="76">
        <v>0</v>
      </c>
      <c r="M26" s="76">
        <v>0</v>
      </c>
      <c r="N26" s="76">
        <v>0</v>
      </c>
      <c r="O26" s="76">
        <f t="shared" ref="O26:O35" si="8">K26</f>
        <v>2.9</v>
      </c>
      <c r="P26" s="77">
        <f t="shared" si="0"/>
        <v>100</v>
      </c>
      <c r="Q26" s="90">
        <f>[1]Stat1!H108</f>
        <v>0</v>
      </c>
      <c r="R26" s="77">
        <f t="shared" si="1"/>
        <v>0</v>
      </c>
      <c r="S26" s="90">
        <f>[1]Stat1!I108</f>
        <v>0</v>
      </c>
      <c r="T26" s="78">
        <f t="shared" si="2"/>
        <v>0</v>
      </c>
      <c r="U26" s="93">
        <f>[1]Stat1!J108</f>
        <v>0</v>
      </c>
      <c r="V26" s="80">
        <f t="shared" si="3"/>
        <v>0</v>
      </c>
      <c r="W26" s="75"/>
      <c r="X26" s="81" t="s">
        <v>41</v>
      </c>
      <c r="Y26" s="82"/>
      <c r="Z26" s="94"/>
      <c r="AA26" s="45"/>
      <c r="AD26" s="86">
        <f t="shared" si="4"/>
        <v>0</v>
      </c>
      <c r="AE26" s="87"/>
      <c r="AF26" s="95"/>
      <c r="AG26" s="95"/>
      <c r="AH26" s="95"/>
      <c r="AI26" s="95"/>
    </row>
    <row r="27" spans="2:35" s="2" customFormat="1" ht="17.5" customHeight="1">
      <c r="B27" s="71">
        <v>16</v>
      </c>
      <c r="C27" s="72" t="s">
        <v>79</v>
      </c>
      <c r="D27" s="88" t="str">
        <f t="shared" ref="D27:D36" si="9">D26</f>
        <v>11.K</v>
      </c>
      <c r="E27" s="89" t="s">
        <v>80</v>
      </c>
      <c r="F27" s="98" t="s">
        <v>81</v>
      </c>
      <c r="G27" s="90">
        <v>4.3499999999999996</v>
      </c>
      <c r="H27" s="90"/>
      <c r="I27" s="90">
        <f t="shared" si="5"/>
        <v>4.3499999999999996</v>
      </c>
      <c r="J27" s="76" t="s">
        <v>40</v>
      </c>
      <c r="K27" s="76">
        <f t="shared" si="6"/>
        <v>4.3499999999999996</v>
      </c>
      <c r="L27" s="76">
        <v>0</v>
      </c>
      <c r="M27" s="76">
        <v>0</v>
      </c>
      <c r="N27" s="76">
        <v>0</v>
      </c>
      <c r="O27" s="76">
        <f t="shared" si="8"/>
        <v>4.3499999999999996</v>
      </c>
      <c r="P27" s="77">
        <f t="shared" si="0"/>
        <v>100</v>
      </c>
      <c r="Q27" s="90">
        <f>[1]Stat1!H109</f>
        <v>0</v>
      </c>
      <c r="R27" s="77">
        <f t="shared" si="1"/>
        <v>0</v>
      </c>
      <c r="S27" s="90">
        <f>[1]Stat1!I109</f>
        <v>0</v>
      </c>
      <c r="T27" s="78">
        <f t="shared" si="2"/>
        <v>0</v>
      </c>
      <c r="U27" s="93">
        <f>[1]Stat1!J109</f>
        <v>0</v>
      </c>
      <c r="V27" s="80">
        <f t="shared" si="3"/>
        <v>0</v>
      </c>
      <c r="W27" s="75"/>
      <c r="X27" s="81" t="s">
        <v>41</v>
      </c>
      <c r="Y27" s="82"/>
      <c r="Z27" s="94"/>
      <c r="AA27" s="45"/>
      <c r="AD27" s="86">
        <f t="shared" si="4"/>
        <v>0</v>
      </c>
      <c r="AE27" s="87"/>
      <c r="AF27" s="95"/>
      <c r="AG27" s="95"/>
      <c r="AH27" s="95"/>
      <c r="AI27" s="95"/>
    </row>
    <row r="28" spans="2:35" s="2" customFormat="1" ht="17.5" customHeight="1">
      <c r="B28" s="71">
        <v>17</v>
      </c>
      <c r="C28" s="72" t="s">
        <v>82</v>
      </c>
      <c r="D28" s="88" t="str">
        <f t="shared" si="9"/>
        <v>11.K</v>
      </c>
      <c r="E28" s="89" t="s">
        <v>83</v>
      </c>
      <c r="F28" s="75" t="s">
        <v>58</v>
      </c>
      <c r="G28" s="90">
        <v>0.85</v>
      </c>
      <c r="H28" s="90"/>
      <c r="I28" s="90">
        <f t="shared" si="5"/>
        <v>0.85</v>
      </c>
      <c r="J28" s="96">
        <v>9</v>
      </c>
      <c r="K28" s="76">
        <f t="shared" si="6"/>
        <v>0.85</v>
      </c>
      <c r="L28" s="76">
        <v>0</v>
      </c>
      <c r="M28" s="76">
        <v>0</v>
      </c>
      <c r="N28" s="76">
        <v>0</v>
      </c>
      <c r="O28" s="76">
        <f t="shared" si="8"/>
        <v>0.85</v>
      </c>
      <c r="P28" s="77">
        <f t="shared" si="0"/>
        <v>100</v>
      </c>
      <c r="Q28" s="90">
        <f>[1]Stat1!H110</f>
        <v>0</v>
      </c>
      <c r="R28" s="77">
        <f t="shared" si="1"/>
        <v>0</v>
      </c>
      <c r="S28" s="90">
        <f>[1]Stat1!I110</f>
        <v>0</v>
      </c>
      <c r="T28" s="78">
        <f t="shared" si="2"/>
        <v>0</v>
      </c>
      <c r="U28" s="93">
        <f>[1]Stat1!J110</f>
        <v>0</v>
      </c>
      <c r="V28" s="80">
        <f t="shared" si="3"/>
        <v>0</v>
      </c>
      <c r="W28" s="75"/>
      <c r="X28" s="81" t="s">
        <v>41</v>
      </c>
      <c r="Y28" s="82"/>
      <c r="Z28" s="94"/>
      <c r="AA28" s="45"/>
      <c r="AD28" s="86">
        <f t="shared" si="4"/>
        <v>0</v>
      </c>
      <c r="AE28" s="87"/>
      <c r="AF28" s="95"/>
      <c r="AG28" s="95"/>
      <c r="AH28" s="95"/>
      <c r="AI28" s="95"/>
    </row>
    <row r="29" spans="2:35" s="2" customFormat="1" ht="17.5" customHeight="1">
      <c r="B29" s="71">
        <v>18</v>
      </c>
      <c r="C29" s="72" t="s">
        <v>84</v>
      </c>
      <c r="D29" s="88" t="str">
        <f t="shared" si="9"/>
        <v>11.K</v>
      </c>
      <c r="E29" s="89" t="s">
        <v>85</v>
      </c>
      <c r="F29" s="75" t="s">
        <v>86</v>
      </c>
      <c r="G29" s="90">
        <v>2</v>
      </c>
      <c r="H29" s="90"/>
      <c r="I29" s="90">
        <f t="shared" si="5"/>
        <v>2</v>
      </c>
      <c r="J29" s="96">
        <v>9</v>
      </c>
      <c r="K29" s="76">
        <f t="shared" si="6"/>
        <v>2</v>
      </c>
      <c r="L29" s="76">
        <v>0</v>
      </c>
      <c r="M29" s="76">
        <v>0</v>
      </c>
      <c r="N29" s="76">
        <v>0</v>
      </c>
      <c r="O29" s="76">
        <f>K29-Q29-S29</f>
        <v>1.3999999910593033</v>
      </c>
      <c r="P29" s="77">
        <f t="shared" si="0"/>
        <v>69.999999552965164</v>
      </c>
      <c r="Q29" s="90">
        <f>[1]Stat1!H111</f>
        <v>0.20000000298023224</v>
      </c>
      <c r="R29" s="77">
        <f t="shared" si="1"/>
        <v>10.000000149011612</v>
      </c>
      <c r="S29" s="90">
        <f>[1]Stat1!I111</f>
        <v>0.40000000596046448</v>
      </c>
      <c r="T29" s="78">
        <f t="shared" si="2"/>
        <v>20.000000298023224</v>
      </c>
      <c r="U29" s="93">
        <f>[1]Stat1!J111</f>
        <v>0</v>
      </c>
      <c r="V29" s="80">
        <f t="shared" si="3"/>
        <v>0</v>
      </c>
      <c r="W29" s="75"/>
      <c r="X29" s="81" t="s">
        <v>41</v>
      </c>
      <c r="Y29" s="82"/>
      <c r="Z29" s="94"/>
      <c r="AA29" s="45"/>
      <c r="AD29" s="86">
        <f t="shared" si="4"/>
        <v>0</v>
      </c>
      <c r="AE29" s="87"/>
      <c r="AF29" s="95"/>
      <c r="AG29" s="95"/>
      <c r="AH29" s="95"/>
      <c r="AI29" s="95"/>
    </row>
    <row r="30" spans="2:35" s="2" customFormat="1" ht="17.5" customHeight="1">
      <c r="B30" s="71">
        <v>19</v>
      </c>
      <c r="C30" s="72" t="s">
        <v>87</v>
      </c>
      <c r="D30" s="88" t="str">
        <f t="shared" si="9"/>
        <v>11.K</v>
      </c>
      <c r="E30" s="89" t="s">
        <v>88</v>
      </c>
      <c r="F30" s="75" t="s">
        <v>58</v>
      </c>
      <c r="G30" s="90">
        <v>0.65</v>
      </c>
      <c r="H30" s="90"/>
      <c r="I30" s="90">
        <f t="shared" si="5"/>
        <v>0.65</v>
      </c>
      <c r="J30" s="91">
        <v>7</v>
      </c>
      <c r="K30" s="76">
        <f t="shared" si="6"/>
        <v>0.65</v>
      </c>
      <c r="L30" s="76">
        <v>0</v>
      </c>
      <c r="M30" s="76">
        <v>0</v>
      </c>
      <c r="N30" s="76">
        <v>0</v>
      </c>
      <c r="O30" s="76">
        <f t="shared" si="8"/>
        <v>0.65</v>
      </c>
      <c r="P30" s="77">
        <f t="shared" si="0"/>
        <v>100</v>
      </c>
      <c r="Q30" s="90">
        <f>[1]Stat1!H112</f>
        <v>0</v>
      </c>
      <c r="R30" s="77">
        <f t="shared" si="1"/>
        <v>0</v>
      </c>
      <c r="S30" s="90">
        <f>[1]Stat1!I112</f>
        <v>0</v>
      </c>
      <c r="T30" s="78">
        <f t="shared" si="2"/>
        <v>0</v>
      </c>
      <c r="U30" s="93">
        <f>[1]Stat1!J112</f>
        <v>0</v>
      </c>
      <c r="V30" s="80">
        <f t="shared" si="3"/>
        <v>0</v>
      </c>
      <c r="W30" s="75"/>
      <c r="X30" s="81" t="s">
        <v>41</v>
      </c>
      <c r="Y30" s="82"/>
      <c r="Z30" s="100"/>
      <c r="AA30" s="45"/>
      <c r="AC30" s="95"/>
      <c r="AD30" s="86">
        <f t="shared" si="4"/>
        <v>0</v>
      </c>
      <c r="AE30" s="87"/>
      <c r="AF30" s="95"/>
      <c r="AG30" s="95"/>
      <c r="AH30" s="95"/>
      <c r="AI30" s="95"/>
    </row>
    <row r="31" spans="2:35" s="2" customFormat="1" ht="17.5" customHeight="1">
      <c r="B31" s="71">
        <v>20</v>
      </c>
      <c r="C31" s="72" t="s">
        <v>89</v>
      </c>
      <c r="D31" s="88" t="str">
        <f t="shared" si="9"/>
        <v>11.K</v>
      </c>
      <c r="E31" s="89" t="s">
        <v>90</v>
      </c>
      <c r="F31" s="75" t="s">
        <v>58</v>
      </c>
      <c r="G31" s="90">
        <v>1</v>
      </c>
      <c r="H31" s="90"/>
      <c r="I31" s="90">
        <f t="shared" si="5"/>
        <v>1</v>
      </c>
      <c r="J31" s="91">
        <v>4.5</v>
      </c>
      <c r="K31" s="76">
        <f t="shared" si="6"/>
        <v>1</v>
      </c>
      <c r="L31" s="76">
        <v>0</v>
      </c>
      <c r="M31" s="76">
        <v>0</v>
      </c>
      <c r="N31" s="76">
        <v>0</v>
      </c>
      <c r="O31" s="76">
        <f t="shared" si="8"/>
        <v>1</v>
      </c>
      <c r="P31" s="77">
        <f t="shared" si="0"/>
        <v>100</v>
      </c>
      <c r="Q31" s="90">
        <f>[1]Stat1!H113</f>
        <v>0</v>
      </c>
      <c r="R31" s="77">
        <f t="shared" si="1"/>
        <v>0</v>
      </c>
      <c r="S31" s="90">
        <f>[1]Stat1!I113</f>
        <v>0</v>
      </c>
      <c r="T31" s="78">
        <f t="shared" si="2"/>
        <v>0</v>
      </c>
      <c r="U31" s="93">
        <f>[1]Stat1!J113</f>
        <v>0</v>
      </c>
      <c r="V31" s="80">
        <f t="shared" si="3"/>
        <v>0</v>
      </c>
      <c r="W31" s="75"/>
      <c r="X31" s="81" t="s">
        <v>41</v>
      </c>
      <c r="Y31" s="82"/>
      <c r="Z31" s="101"/>
      <c r="AA31" s="45"/>
      <c r="AC31" s="95"/>
      <c r="AD31" s="86">
        <f t="shared" si="4"/>
        <v>0</v>
      </c>
      <c r="AE31" s="87"/>
      <c r="AF31" s="95"/>
      <c r="AG31" s="95"/>
      <c r="AH31" s="95"/>
      <c r="AI31" s="95"/>
    </row>
    <row r="32" spans="2:35" s="2" customFormat="1" ht="17.5" customHeight="1">
      <c r="B32" s="71">
        <v>21</v>
      </c>
      <c r="C32" s="72" t="s">
        <v>91</v>
      </c>
      <c r="D32" s="88" t="str">
        <f t="shared" si="9"/>
        <v>11.K</v>
      </c>
      <c r="E32" s="89" t="s">
        <v>92</v>
      </c>
      <c r="F32" s="75" t="s">
        <v>58</v>
      </c>
      <c r="G32" s="90">
        <v>0.72</v>
      </c>
      <c r="H32" s="90"/>
      <c r="I32" s="90">
        <f t="shared" si="5"/>
        <v>0.72</v>
      </c>
      <c r="J32" s="91">
        <v>4.5</v>
      </c>
      <c r="K32" s="76">
        <f t="shared" si="6"/>
        <v>0.72</v>
      </c>
      <c r="L32" s="76">
        <v>0</v>
      </c>
      <c r="M32" s="76">
        <v>0</v>
      </c>
      <c r="N32" s="76">
        <v>0</v>
      </c>
      <c r="O32" s="76">
        <f t="shared" si="8"/>
        <v>0.72</v>
      </c>
      <c r="P32" s="77">
        <f t="shared" si="0"/>
        <v>100</v>
      </c>
      <c r="Q32" s="90">
        <f>[1]Stat1!H114</f>
        <v>0</v>
      </c>
      <c r="R32" s="77">
        <f t="shared" si="1"/>
        <v>0</v>
      </c>
      <c r="S32" s="90">
        <f>[1]Stat1!I114</f>
        <v>0</v>
      </c>
      <c r="T32" s="78">
        <f t="shared" si="2"/>
        <v>0</v>
      </c>
      <c r="U32" s="93">
        <f>[1]Stat1!J114</f>
        <v>0</v>
      </c>
      <c r="V32" s="80">
        <f t="shared" si="3"/>
        <v>0</v>
      </c>
      <c r="W32" s="75"/>
      <c r="X32" s="81" t="s">
        <v>41</v>
      </c>
      <c r="Y32" s="82"/>
      <c r="Z32" s="101"/>
      <c r="AA32" s="45"/>
      <c r="AC32" s="95"/>
      <c r="AD32" s="86">
        <f t="shared" si="4"/>
        <v>0</v>
      </c>
      <c r="AE32" s="87"/>
      <c r="AF32" s="95"/>
      <c r="AG32" s="95"/>
      <c r="AH32" s="95"/>
      <c r="AI32" s="95"/>
    </row>
    <row r="33" spans="2:35" s="2" customFormat="1" ht="17.5" customHeight="1">
      <c r="B33" s="71">
        <v>22</v>
      </c>
      <c r="C33" s="72" t="s">
        <v>93</v>
      </c>
      <c r="D33" s="88" t="str">
        <f t="shared" si="9"/>
        <v>11.K</v>
      </c>
      <c r="E33" s="89" t="s">
        <v>94</v>
      </c>
      <c r="F33" s="75" t="s">
        <v>95</v>
      </c>
      <c r="G33" s="90">
        <v>3.05</v>
      </c>
      <c r="H33" s="90"/>
      <c r="I33" s="90">
        <f t="shared" si="5"/>
        <v>3.05</v>
      </c>
      <c r="J33" s="76" t="s">
        <v>40</v>
      </c>
      <c r="K33" s="76">
        <f t="shared" si="6"/>
        <v>3.05</v>
      </c>
      <c r="L33" s="76">
        <v>0</v>
      </c>
      <c r="M33" s="76">
        <v>0</v>
      </c>
      <c r="N33" s="76">
        <v>0</v>
      </c>
      <c r="O33" s="76">
        <f t="shared" si="8"/>
        <v>3.05</v>
      </c>
      <c r="P33" s="77">
        <f t="shared" si="0"/>
        <v>100</v>
      </c>
      <c r="Q33" s="90">
        <f>[1]Stat1!H115</f>
        <v>0</v>
      </c>
      <c r="R33" s="77">
        <f t="shared" si="1"/>
        <v>0</v>
      </c>
      <c r="S33" s="90">
        <f>[1]Stat1!I115</f>
        <v>0</v>
      </c>
      <c r="T33" s="78">
        <f t="shared" si="2"/>
        <v>0</v>
      </c>
      <c r="U33" s="93">
        <f>[1]Stat1!J115</f>
        <v>0</v>
      </c>
      <c r="V33" s="80">
        <f t="shared" si="3"/>
        <v>0</v>
      </c>
      <c r="W33" s="75"/>
      <c r="X33" s="81" t="s">
        <v>41</v>
      </c>
      <c r="Y33" s="82"/>
      <c r="Z33" s="101"/>
      <c r="AA33" s="45"/>
      <c r="AC33" s="95"/>
      <c r="AD33" s="86">
        <f t="shared" si="4"/>
        <v>0</v>
      </c>
      <c r="AE33" s="87"/>
      <c r="AF33" s="95"/>
      <c r="AG33" s="95"/>
      <c r="AH33" s="95"/>
      <c r="AI33" s="95"/>
    </row>
    <row r="34" spans="2:35" s="2" customFormat="1" ht="17.5" customHeight="1">
      <c r="B34" s="71">
        <v>23</v>
      </c>
      <c r="C34" s="72" t="s">
        <v>96</v>
      </c>
      <c r="D34" s="88" t="str">
        <f t="shared" si="9"/>
        <v>11.K</v>
      </c>
      <c r="E34" s="89" t="s">
        <v>97</v>
      </c>
      <c r="F34" s="75" t="s">
        <v>81</v>
      </c>
      <c r="G34" s="90">
        <v>3.13</v>
      </c>
      <c r="H34" s="90"/>
      <c r="I34" s="90">
        <f t="shared" si="5"/>
        <v>3.13</v>
      </c>
      <c r="J34" s="76" t="s">
        <v>40</v>
      </c>
      <c r="K34" s="76">
        <f t="shared" si="6"/>
        <v>3.13</v>
      </c>
      <c r="L34" s="76">
        <v>0</v>
      </c>
      <c r="M34" s="76">
        <v>0</v>
      </c>
      <c r="N34" s="76">
        <v>0</v>
      </c>
      <c r="O34" s="76">
        <f t="shared" si="8"/>
        <v>3.13</v>
      </c>
      <c r="P34" s="77">
        <f t="shared" si="0"/>
        <v>100</v>
      </c>
      <c r="Q34" s="90">
        <f>[1]Stat1!H116</f>
        <v>0</v>
      </c>
      <c r="R34" s="77">
        <f t="shared" si="1"/>
        <v>0</v>
      </c>
      <c r="S34" s="90">
        <f>[1]Stat1!I116</f>
        <v>0</v>
      </c>
      <c r="T34" s="78">
        <f t="shared" si="2"/>
        <v>0</v>
      </c>
      <c r="U34" s="93">
        <f>[1]Stat1!J116</f>
        <v>0</v>
      </c>
      <c r="V34" s="80">
        <f t="shared" si="3"/>
        <v>0</v>
      </c>
      <c r="W34" s="75"/>
      <c r="X34" s="81" t="s">
        <v>41</v>
      </c>
      <c r="Y34" s="82"/>
      <c r="Z34" s="100"/>
      <c r="AA34" s="32"/>
      <c r="AB34" s="102"/>
      <c r="AC34" s="95"/>
      <c r="AD34" s="86">
        <f t="shared" si="4"/>
        <v>0</v>
      </c>
      <c r="AE34" s="87"/>
      <c r="AF34" s="95"/>
      <c r="AG34" s="95"/>
      <c r="AH34" s="95"/>
      <c r="AI34" s="95"/>
    </row>
    <row r="35" spans="2:35" s="2" customFormat="1" ht="17.5" customHeight="1">
      <c r="B35" s="71">
        <v>24</v>
      </c>
      <c r="C35" s="72" t="s">
        <v>98</v>
      </c>
      <c r="D35" s="88" t="str">
        <f t="shared" si="9"/>
        <v>11.K</v>
      </c>
      <c r="E35" s="89" t="s">
        <v>99</v>
      </c>
      <c r="F35" s="75" t="s">
        <v>86</v>
      </c>
      <c r="G35" s="90">
        <v>1.93</v>
      </c>
      <c r="H35" s="90"/>
      <c r="I35" s="90">
        <f t="shared" si="5"/>
        <v>1.93</v>
      </c>
      <c r="J35" s="96">
        <v>9</v>
      </c>
      <c r="K35" s="76">
        <f t="shared" si="6"/>
        <v>1.93</v>
      </c>
      <c r="L35" s="76">
        <v>0</v>
      </c>
      <c r="M35" s="76">
        <v>0</v>
      </c>
      <c r="N35" s="76">
        <v>0</v>
      </c>
      <c r="O35" s="76">
        <f t="shared" si="8"/>
        <v>1.93</v>
      </c>
      <c r="P35" s="77">
        <f t="shared" si="0"/>
        <v>100</v>
      </c>
      <c r="Q35" s="90">
        <f>[1]Stat1!H117</f>
        <v>0</v>
      </c>
      <c r="R35" s="77">
        <f t="shared" si="1"/>
        <v>0</v>
      </c>
      <c r="S35" s="90">
        <f>[1]Stat1!I117</f>
        <v>0</v>
      </c>
      <c r="T35" s="78">
        <f t="shared" si="2"/>
        <v>0</v>
      </c>
      <c r="U35" s="93">
        <f>[1]Stat1!J117</f>
        <v>0</v>
      </c>
      <c r="V35" s="80">
        <f t="shared" si="3"/>
        <v>0</v>
      </c>
      <c r="W35" s="75"/>
      <c r="X35" s="81" t="s">
        <v>41</v>
      </c>
      <c r="Y35" s="82"/>
      <c r="Z35" s="101"/>
      <c r="AA35" s="32"/>
      <c r="AB35" s="102"/>
      <c r="AC35" s="95"/>
      <c r="AD35" s="86">
        <f t="shared" si="4"/>
        <v>0</v>
      </c>
      <c r="AE35" s="87"/>
      <c r="AF35" s="95"/>
      <c r="AG35" s="95"/>
      <c r="AH35" s="95"/>
      <c r="AI35" s="95"/>
    </row>
    <row r="36" spans="2:35" s="2" customFormat="1" ht="17.5" customHeight="1">
      <c r="B36" s="71">
        <v>25</v>
      </c>
      <c r="C36" s="72" t="s">
        <v>100</v>
      </c>
      <c r="D36" s="88" t="str">
        <f t="shared" si="9"/>
        <v>11.K</v>
      </c>
      <c r="E36" s="89" t="s">
        <v>101</v>
      </c>
      <c r="F36" s="75" t="s">
        <v>102</v>
      </c>
      <c r="G36" s="90">
        <v>0.75</v>
      </c>
      <c r="H36" s="90"/>
      <c r="I36" s="90">
        <f t="shared" si="5"/>
        <v>0.75</v>
      </c>
      <c r="J36" s="91">
        <v>6</v>
      </c>
      <c r="K36" s="76">
        <f t="shared" si="6"/>
        <v>0.75</v>
      </c>
      <c r="L36" s="76">
        <v>0</v>
      </c>
      <c r="M36" s="76">
        <v>0</v>
      </c>
      <c r="N36" s="76">
        <v>0</v>
      </c>
      <c r="O36" s="76">
        <f>[1]Stat1!G118</f>
        <v>0</v>
      </c>
      <c r="P36" s="77">
        <f t="shared" si="0"/>
        <v>0</v>
      </c>
      <c r="Q36" s="90">
        <f>[1]Stat1!H118</f>
        <v>5.000000074505806E-2</v>
      </c>
      <c r="R36" s="77">
        <f t="shared" si="1"/>
        <v>6.666666766007741</v>
      </c>
      <c r="S36" s="90">
        <f>K36-Q36</f>
        <v>0.69999999925494194</v>
      </c>
      <c r="T36" s="78">
        <f t="shared" si="2"/>
        <v>93.333333233992249</v>
      </c>
      <c r="U36" s="93">
        <f>[1]Stat1!J118</f>
        <v>0</v>
      </c>
      <c r="V36" s="80">
        <f t="shared" si="3"/>
        <v>0</v>
      </c>
      <c r="W36" s="75"/>
      <c r="X36" s="81" t="s">
        <v>41</v>
      </c>
      <c r="Y36" s="82"/>
      <c r="Z36" s="101"/>
      <c r="AA36" s="32"/>
      <c r="AB36" s="102"/>
      <c r="AC36" s="95"/>
      <c r="AD36" s="86">
        <f t="shared" si="4"/>
        <v>0</v>
      </c>
      <c r="AE36" s="87"/>
      <c r="AF36" s="95"/>
      <c r="AG36" s="95"/>
      <c r="AH36" s="95"/>
      <c r="AI36" s="95"/>
    </row>
    <row r="37" spans="2:35" s="2" customFormat="1" ht="17.5" customHeight="1">
      <c r="B37" s="71">
        <v>26</v>
      </c>
      <c r="C37" s="72" t="str">
        <f>C36</f>
        <v>072</v>
      </c>
      <c r="D37" s="88" t="s">
        <v>50</v>
      </c>
      <c r="E37" s="89" t="s">
        <v>103</v>
      </c>
      <c r="F37" s="75" t="s">
        <v>104</v>
      </c>
      <c r="G37" s="90">
        <v>1.91</v>
      </c>
      <c r="H37" s="90"/>
      <c r="I37" s="90">
        <f t="shared" si="5"/>
        <v>1.91</v>
      </c>
      <c r="J37" s="76" t="s">
        <v>40</v>
      </c>
      <c r="K37" s="76">
        <f t="shared" si="6"/>
        <v>1.91</v>
      </c>
      <c r="L37" s="76">
        <v>0</v>
      </c>
      <c r="M37" s="76">
        <v>0</v>
      </c>
      <c r="N37" s="76">
        <v>0</v>
      </c>
      <c r="O37" s="76">
        <f>[1]Stat1!G119</f>
        <v>0</v>
      </c>
      <c r="P37" s="77">
        <f t="shared" si="0"/>
        <v>0</v>
      </c>
      <c r="Q37" s="90">
        <f>K37</f>
        <v>1.91</v>
      </c>
      <c r="R37" s="77">
        <f t="shared" si="1"/>
        <v>100</v>
      </c>
      <c r="S37" s="90">
        <f>[1]Stat1!I119</f>
        <v>0</v>
      </c>
      <c r="T37" s="78">
        <f t="shared" si="2"/>
        <v>0</v>
      </c>
      <c r="U37" s="93">
        <f>[1]Stat1!J119</f>
        <v>0</v>
      </c>
      <c r="V37" s="80">
        <f t="shared" si="3"/>
        <v>0</v>
      </c>
      <c r="W37" s="75"/>
      <c r="X37" s="81" t="s">
        <v>41</v>
      </c>
      <c r="Y37" s="82"/>
      <c r="Z37" s="101"/>
      <c r="AA37" s="32"/>
      <c r="AB37" s="102"/>
      <c r="AC37" s="95"/>
      <c r="AD37" s="86">
        <f t="shared" si="4"/>
        <v>0</v>
      </c>
      <c r="AE37" s="87"/>
      <c r="AF37" s="95"/>
      <c r="AG37" s="95"/>
      <c r="AH37" s="95"/>
      <c r="AI37" s="95"/>
    </row>
    <row r="38" spans="2:35" s="2" customFormat="1" ht="17.5" customHeight="1">
      <c r="B38" s="71">
        <v>27</v>
      </c>
      <c r="C38" s="72" t="s">
        <v>105</v>
      </c>
      <c r="D38" s="88" t="s">
        <v>37</v>
      </c>
      <c r="E38" s="89" t="s">
        <v>106</v>
      </c>
      <c r="F38" s="75" t="s">
        <v>44</v>
      </c>
      <c r="G38" s="90">
        <v>1.57</v>
      </c>
      <c r="H38" s="90"/>
      <c r="I38" s="90">
        <f t="shared" si="5"/>
        <v>1.57</v>
      </c>
      <c r="J38" s="91">
        <v>6</v>
      </c>
      <c r="K38" s="76">
        <f t="shared" si="6"/>
        <v>1.57</v>
      </c>
      <c r="L38" s="76">
        <v>0</v>
      </c>
      <c r="M38" s="76">
        <v>0</v>
      </c>
      <c r="N38" s="76">
        <v>0</v>
      </c>
      <c r="O38" s="76">
        <f>[1]Stat1!G120</f>
        <v>0</v>
      </c>
      <c r="P38" s="77">
        <f t="shared" si="0"/>
        <v>0</v>
      </c>
      <c r="Q38" s="90">
        <f t="shared" ref="Q38:Q39" si="10">K38</f>
        <v>1.57</v>
      </c>
      <c r="R38" s="77">
        <f t="shared" si="1"/>
        <v>100</v>
      </c>
      <c r="S38" s="90">
        <f>[1]Stat1!I120</f>
        <v>0</v>
      </c>
      <c r="T38" s="78">
        <f t="shared" si="2"/>
        <v>0</v>
      </c>
      <c r="U38" s="93">
        <f>[1]Stat1!J120</f>
        <v>0</v>
      </c>
      <c r="V38" s="80">
        <f t="shared" si="3"/>
        <v>0</v>
      </c>
      <c r="W38" s="75"/>
      <c r="X38" s="81" t="s">
        <v>41</v>
      </c>
      <c r="Y38" s="82"/>
      <c r="Z38" s="101"/>
      <c r="AA38" s="32"/>
      <c r="AB38" s="102"/>
      <c r="AC38" s="95"/>
      <c r="AD38" s="86">
        <f t="shared" si="4"/>
        <v>0</v>
      </c>
      <c r="AE38" s="87"/>
      <c r="AF38" s="95"/>
      <c r="AG38" s="95"/>
      <c r="AH38" s="95"/>
      <c r="AI38" s="95"/>
    </row>
    <row r="39" spans="2:35" s="2" customFormat="1" ht="17.5" customHeight="1">
      <c r="B39" s="71">
        <v>28</v>
      </c>
      <c r="C39" s="72" t="s">
        <v>107</v>
      </c>
      <c r="D39" s="88" t="str">
        <f>D38</f>
        <v>11.K</v>
      </c>
      <c r="E39" s="89" t="s">
        <v>108</v>
      </c>
      <c r="F39" s="75" t="s">
        <v>102</v>
      </c>
      <c r="G39" s="90">
        <v>1.9</v>
      </c>
      <c r="H39" s="90"/>
      <c r="I39" s="90">
        <f t="shared" si="5"/>
        <v>1.9</v>
      </c>
      <c r="J39" s="91">
        <v>6</v>
      </c>
      <c r="K39" s="76">
        <f t="shared" si="6"/>
        <v>1.9</v>
      </c>
      <c r="L39" s="76">
        <v>0</v>
      </c>
      <c r="M39" s="76">
        <v>0</v>
      </c>
      <c r="N39" s="76">
        <v>0</v>
      </c>
      <c r="O39" s="76">
        <f>[1]Stat1!G121</f>
        <v>0</v>
      </c>
      <c r="P39" s="77">
        <f t="shared" si="0"/>
        <v>0</v>
      </c>
      <c r="Q39" s="90">
        <f t="shared" si="10"/>
        <v>1.9</v>
      </c>
      <c r="R39" s="77">
        <f t="shared" si="1"/>
        <v>100</v>
      </c>
      <c r="S39" s="90">
        <f>[1]Stat1!I121</f>
        <v>0</v>
      </c>
      <c r="T39" s="78">
        <f t="shared" si="2"/>
        <v>0</v>
      </c>
      <c r="U39" s="93">
        <f>[1]Stat1!J121</f>
        <v>0</v>
      </c>
      <c r="V39" s="80">
        <f t="shared" si="3"/>
        <v>0</v>
      </c>
      <c r="W39" s="75"/>
      <c r="X39" s="81" t="s">
        <v>41</v>
      </c>
      <c r="Y39" s="82"/>
      <c r="Z39" s="101"/>
      <c r="AA39" s="32"/>
      <c r="AB39" s="102"/>
      <c r="AC39" s="95"/>
      <c r="AD39" s="86">
        <f t="shared" si="4"/>
        <v>0</v>
      </c>
      <c r="AE39" s="87"/>
      <c r="AF39" s="95"/>
      <c r="AG39" s="95"/>
      <c r="AH39" s="95"/>
      <c r="AI39" s="95"/>
    </row>
    <row r="40" spans="2:35" s="2" customFormat="1" ht="17.5" customHeight="1">
      <c r="B40" s="71">
        <v>29</v>
      </c>
      <c r="C40" s="72" t="s">
        <v>109</v>
      </c>
      <c r="D40" s="88" t="str">
        <f>D39</f>
        <v>11.K</v>
      </c>
      <c r="E40" s="89" t="s">
        <v>110</v>
      </c>
      <c r="F40" s="75" t="s">
        <v>58</v>
      </c>
      <c r="G40" s="90">
        <v>1.35</v>
      </c>
      <c r="H40" s="90"/>
      <c r="I40" s="90">
        <f t="shared" si="5"/>
        <v>1.35</v>
      </c>
      <c r="J40" s="96">
        <v>9</v>
      </c>
      <c r="K40" s="76">
        <f t="shared" si="6"/>
        <v>1.35</v>
      </c>
      <c r="L40" s="76">
        <v>0</v>
      </c>
      <c r="M40" s="76">
        <v>0</v>
      </c>
      <c r="N40" s="76">
        <v>0</v>
      </c>
      <c r="O40" s="76">
        <f>K40</f>
        <v>1.35</v>
      </c>
      <c r="P40" s="77">
        <f t="shared" si="0"/>
        <v>100</v>
      </c>
      <c r="Q40" s="90">
        <f>[1]Stat1!H122</f>
        <v>0</v>
      </c>
      <c r="R40" s="77">
        <f t="shared" si="1"/>
        <v>0</v>
      </c>
      <c r="S40" s="90">
        <f>[1]Stat1!I122</f>
        <v>0</v>
      </c>
      <c r="T40" s="78">
        <f t="shared" si="2"/>
        <v>0</v>
      </c>
      <c r="U40" s="93">
        <f>[1]Stat1!J122</f>
        <v>0</v>
      </c>
      <c r="V40" s="80">
        <f t="shared" si="3"/>
        <v>0</v>
      </c>
      <c r="W40" s="75"/>
      <c r="X40" s="81" t="s">
        <v>41</v>
      </c>
      <c r="Y40" s="82"/>
      <c r="Z40" s="101"/>
      <c r="AA40" s="32"/>
      <c r="AB40" s="102"/>
      <c r="AC40" s="95"/>
      <c r="AD40" s="86">
        <f t="shared" si="4"/>
        <v>0</v>
      </c>
      <c r="AE40" s="87"/>
      <c r="AF40" s="95"/>
      <c r="AG40" s="95"/>
      <c r="AH40" s="95"/>
      <c r="AI40" s="95"/>
    </row>
    <row r="41" spans="2:35" s="2" customFormat="1" ht="17.5" customHeight="1">
      <c r="B41" s="71">
        <v>30</v>
      </c>
      <c r="C41" s="72" t="s">
        <v>111</v>
      </c>
      <c r="D41" s="88" t="str">
        <f>D40</f>
        <v>11.K</v>
      </c>
      <c r="E41" s="89" t="s">
        <v>112</v>
      </c>
      <c r="F41" s="75" t="s">
        <v>58</v>
      </c>
      <c r="G41" s="90">
        <v>1.2</v>
      </c>
      <c r="H41" s="90"/>
      <c r="I41" s="90">
        <f t="shared" si="5"/>
        <v>1.2</v>
      </c>
      <c r="J41" s="91">
        <v>4.5</v>
      </c>
      <c r="K41" s="76">
        <f t="shared" si="6"/>
        <v>1.2</v>
      </c>
      <c r="L41" s="76">
        <v>0</v>
      </c>
      <c r="M41" s="76">
        <v>0</v>
      </c>
      <c r="N41" s="76">
        <v>0</v>
      </c>
      <c r="O41" s="76">
        <f>[1]Stat1!G123</f>
        <v>0</v>
      </c>
      <c r="P41" s="77">
        <f t="shared" si="0"/>
        <v>0</v>
      </c>
      <c r="Q41" s="90">
        <f>[1]Stat1!H123</f>
        <v>0.30000001192092896</v>
      </c>
      <c r="R41" s="77">
        <f t="shared" si="1"/>
        <v>25.000000993410747</v>
      </c>
      <c r="S41" s="90">
        <f>[1]Stat1!I123</f>
        <v>0</v>
      </c>
      <c r="T41" s="78">
        <f t="shared" si="2"/>
        <v>0</v>
      </c>
      <c r="U41" s="93">
        <f>K41-Q41</f>
        <v>0.899999988079071</v>
      </c>
      <c r="V41" s="80">
        <f t="shared" si="3"/>
        <v>74.999999006589263</v>
      </c>
      <c r="W41" s="75"/>
      <c r="X41" s="81" t="s">
        <v>41</v>
      </c>
      <c r="Y41" s="82"/>
      <c r="Z41" s="101"/>
      <c r="AA41" s="32"/>
      <c r="AB41" s="102"/>
      <c r="AC41" s="95"/>
      <c r="AD41" s="86">
        <f t="shared" si="4"/>
        <v>0</v>
      </c>
      <c r="AE41" s="87"/>
      <c r="AF41" s="95"/>
      <c r="AG41" s="95"/>
      <c r="AH41" s="95"/>
      <c r="AI41" s="95"/>
    </row>
    <row r="42" spans="2:35" s="2" customFormat="1" ht="17.5" customHeight="1">
      <c r="B42" s="71">
        <v>31</v>
      </c>
      <c r="C42" s="72" t="s">
        <v>113</v>
      </c>
      <c r="D42" s="88" t="str">
        <f>D41</f>
        <v>11.K</v>
      </c>
      <c r="E42" s="89" t="s">
        <v>114</v>
      </c>
      <c r="F42" s="75" t="s">
        <v>115</v>
      </c>
      <c r="G42" s="90">
        <v>1.1000000000000001</v>
      </c>
      <c r="H42" s="90"/>
      <c r="I42" s="90">
        <f t="shared" si="5"/>
        <v>1.1000000000000001</v>
      </c>
      <c r="J42" s="91">
        <v>4.5</v>
      </c>
      <c r="K42" s="76">
        <f t="shared" si="6"/>
        <v>1.1000000000000001</v>
      </c>
      <c r="L42" s="76">
        <v>0</v>
      </c>
      <c r="M42" s="76">
        <v>0</v>
      </c>
      <c r="N42" s="76">
        <v>0</v>
      </c>
      <c r="O42" s="76">
        <f t="shared" ref="O42:O45" si="11">K42</f>
        <v>1.1000000000000001</v>
      </c>
      <c r="P42" s="77">
        <f t="shared" si="0"/>
        <v>100</v>
      </c>
      <c r="Q42" s="90">
        <f>[1]Stat1!H124</f>
        <v>0</v>
      </c>
      <c r="R42" s="77">
        <f t="shared" si="1"/>
        <v>0</v>
      </c>
      <c r="S42" s="90">
        <f>[1]Stat1!I124</f>
        <v>0</v>
      </c>
      <c r="T42" s="78">
        <f t="shared" si="2"/>
        <v>0</v>
      </c>
      <c r="U42" s="93">
        <f>[1]Stat1!J124</f>
        <v>0</v>
      </c>
      <c r="V42" s="80">
        <f t="shared" si="3"/>
        <v>0</v>
      </c>
      <c r="W42" s="75"/>
      <c r="X42" s="81" t="s">
        <v>41</v>
      </c>
      <c r="Y42" s="82"/>
      <c r="Z42" s="101"/>
      <c r="AA42" s="32"/>
      <c r="AB42" s="102"/>
      <c r="AC42" s="95"/>
      <c r="AD42" s="86">
        <f t="shared" si="4"/>
        <v>0</v>
      </c>
      <c r="AE42" s="87"/>
      <c r="AF42" s="95"/>
      <c r="AG42" s="95"/>
      <c r="AH42" s="95"/>
      <c r="AI42" s="95"/>
    </row>
    <row r="43" spans="2:35" s="2" customFormat="1" ht="17.5" customHeight="1">
      <c r="B43" s="71">
        <v>32</v>
      </c>
      <c r="C43" s="72" t="str">
        <f>C42</f>
        <v>077</v>
      </c>
      <c r="D43" s="88" t="s">
        <v>50</v>
      </c>
      <c r="E43" s="89" t="s">
        <v>116</v>
      </c>
      <c r="F43" s="75" t="s">
        <v>117</v>
      </c>
      <c r="G43" s="90">
        <v>1.85</v>
      </c>
      <c r="H43" s="90"/>
      <c r="I43" s="90">
        <f t="shared" si="5"/>
        <v>1.85</v>
      </c>
      <c r="J43" s="91">
        <v>4.5</v>
      </c>
      <c r="K43" s="76">
        <f t="shared" si="6"/>
        <v>1.85</v>
      </c>
      <c r="L43" s="76">
        <v>0</v>
      </c>
      <c r="M43" s="76">
        <v>0</v>
      </c>
      <c r="N43" s="76">
        <v>0</v>
      </c>
      <c r="O43" s="76">
        <f t="shared" si="11"/>
        <v>1.85</v>
      </c>
      <c r="P43" s="77">
        <f t="shared" si="0"/>
        <v>100</v>
      </c>
      <c r="Q43" s="90">
        <f>[1]Stat1!H125</f>
        <v>0</v>
      </c>
      <c r="R43" s="77">
        <f t="shared" si="1"/>
        <v>0</v>
      </c>
      <c r="S43" s="90">
        <f>[1]Stat1!I125</f>
        <v>0</v>
      </c>
      <c r="T43" s="78">
        <f t="shared" si="2"/>
        <v>0</v>
      </c>
      <c r="U43" s="93">
        <f>[1]Stat1!J125</f>
        <v>0</v>
      </c>
      <c r="V43" s="80">
        <f t="shared" si="3"/>
        <v>0</v>
      </c>
      <c r="W43" s="75"/>
      <c r="X43" s="81" t="s">
        <v>41</v>
      </c>
      <c r="Y43" s="82"/>
      <c r="Z43" s="101"/>
      <c r="AA43" s="32"/>
      <c r="AB43" s="102"/>
      <c r="AC43" s="95"/>
      <c r="AD43" s="86">
        <f t="shared" si="4"/>
        <v>0</v>
      </c>
      <c r="AE43" s="87"/>
      <c r="AF43" s="95"/>
      <c r="AG43" s="95"/>
      <c r="AH43" s="95"/>
      <c r="AI43" s="95"/>
    </row>
    <row r="44" spans="2:35" s="2" customFormat="1" ht="17.5" customHeight="1">
      <c r="B44" s="71">
        <v>33</v>
      </c>
      <c r="C44" s="72" t="s">
        <v>118</v>
      </c>
      <c r="D44" s="88" t="s">
        <v>37</v>
      </c>
      <c r="E44" s="89" t="s">
        <v>119</v>
      </c>
      <c r="F44" s="75" t="s">
        <v>69</v>
      </c>
      <c r="G44" s="90">
        <v>1.72</v>
      </c>
      <c r="H44" s="90"/>
      <c r="I44" s="90">
        <f t="shared" si="5"/>
        <v>1.72</v>
      </c>
      <c r="J44" s="91">
        <v>4.5</v>
      </c>
      <c r="K44" s="76">
        <f t="shared" si="6"/>
        <v>1.72</v>
      </c>
      <c r="L44" s="76">
        <v>0</v>
      </c>
      <c r="M44" s="76">
        <v>0</v>
      </c>
      <c r="N44" s="76">
        <v>0</v>
      </c>
      <c r="O44" s="76">
        <f t="shared" si="11"/>
        <v>1.72</v>
      </c>
      <c r="P44" s="77">
        <f t="shared" si="0"/>
        <v>100</v>
      </c>
      <c r="Q44" s="90">
        <f>[1]Stat1!H126</f>
        <v>0</v>
      </c>
      <c r="R44" s="77">
        <f t="shared" si="1"/>
        <v>0</v>
      </c>
      <c r="S44" s="90">
        <f>[1]Stat1!I126</f>
        <v>0</v>
      </c>
      <c r="T44" s="78">
        <f t="shared" si="2"/>
        <v>0</v>
      </c>
      <c r="U44" s="93">
        <f>[1]Stat1!J126</f>
        <v>0</v>
      </c>
      <c r="V44" s="80">
        <f t="shared" si="3"/>
        <v>0</v>
      </c>
      <c r="W44" s="75"/>
      <c r="X44" s="81" t="s">
        <v>41</v>
      </c>
      <c r="Y44" s="82"/>
      <c r="Z44" s="101"/>
      <c r="AA44" s="32"/>
      <c r="AB44" s="102"/>
      <c r="AC44" s="95"/>
      <c r="AD44" s="86">
        <f t="shared" si="4"/>
        <v>0</v>
      </c>
      <c r="AE44" s="87"/>
      <c r="AF44" s="95"/>
      <c r="AG44" s="95"/>
      <c r="AH44" s="95"/>
      <c r="AI44" s="95"/>
    </row>
    <row r="45" spans="2:35" s="2" customFormat="1" ht="17.5" customHeight="1">
      <c r="B45" s="71">
        <v>34</v>
      </c>
      <c r="C45" s="72" t="s">
        <v>120</v>
      </c>
      <c r="D45" s="88" t="str">
        <f>D44</f>
        <v>11.K</v>
      </c>
      <c r="E45" s="89" t="s">
        <v>121</v>
      </c>
      <c r="F45" s="75" t="s">
        <v>69</v>
      </c>
      <c r="G45" s="90">
        <v>1.7</v>
      </c>
      <c r="H45" s="90"/>
      <c r="I45" s="90">
        <f t="shared" si="5"/>
        <v>1.7</v>
      </c>
      <c r="J45" s="91">
        <v>4.5</v>
      </c>
      <c r="K45" s="76">
        <f t="shared" si="6"/>
        <v>1.7</v>
      </c>
      <c r="L45" s="76">
        <v>0</v>
      </c>
      <c r="M45" s="76">
        <v>0</v>
      </c>
      <c r="N45" s="76">
        <v>0</v>
      </c>
      <c r="O45" s="76">
        <f t="shared" si="11"/>
        <v>1.7</v>
      </c>
      <c r="P45" s="77">
        <f t="shared" si="0"/>
        <v>100</v>
      </c>
      <c r="Q45" s="90">
        <f>[1]Stat1!H127</f>
        <v>0</v>
      </c>
      <c r="R45" s="77">
        <f t="shared" si="1"/>
        <v>0</v>
      </c>
      <c r="S45" s="90">
        <f>[1]Stat1!I127</f>
        <v>0</v>
      </c>
      <c r="T45" s="78">
        <f t="shared" si="2"/>
        <v>0</v>
      </c>
      <c r="U45" s="93">
        <f>[1]Stat1!J127</f>
        <v>0</v>
      </c>
      <c r="V45" s="80">
        <f t="shared" si="3"/>
        <v>0</v>
      </c>
      <c r="W45" s="75"/>
      <c r="X45" s="81" t="s">
        <v>41</v>
      </c>
      <c r="Y45" s="82"/>
      <c r="Z45" s="101"/>
      <c r="AA45" s="32"/>
      <c r="AB45" s="102"/>
      <c r="AC45" s="95"/>
      <c r="AD45" s="86">
        <f t="shared" si="4"/>
        <v>0</v>
      </c>
      <c r="AE45" s="87"/>
      <c r="AF45" s="95"/>
      <c r="AG45" s="95"/>
      <c r="AH45" s="95"/>
      <c r="AI45" s="95"/>
    </row>
    <row r="46" spans="2:35" s="2" customFormat="1" ht="17.5" customHeight="1">
      <c r="B46" s="71">
        <v>35</v>
      </c>
      <c r="C46" s="72" t="s">
        <v>45</v>
      </c>
      <c r="D46" s="103"/>
      <c r="E46" s="97" t="s">
        <v>122</v>
      </c>
      <c r="F46" s="98" t="s">
        <v>123</v>
      </c>
      <c r="G46" s="90">
        <v>21.64</v>
      </c>
      <c r="H46" s="76">
        <f>G46</f>
        <v>21.64</v>
      </c>
      <c r="I46" s="90"/>
      <c r="J46" s="91">
        <v>4.5</v>
      </c>
      <c r="K46" s="76">
        <f t="shared" si="6"/>
        <v>21.64</v>
      </c>
      <c r="L46" s="76">
        <v>0</v>
      </c>
      <c r="M46" s="76">
        <v>0</v>
      </c>
      <c r="N46" s="76">
        <v>0</v>
      </c>
      <c r="O46" s="90">
        <f>K46-Q46-S46</f>
        <v>5.3600000286102301</v>
      </c>
      <c r="P46" s="77">
        <f t="shared" si="0"/>
        <v>24.768946527773707</v>
      </c>
      <c r="Q46" s="90">
        <f>[1]Stat1!$H$135+[1]Stat1!$H$162</f>
        <v>14.779999971389771</v>
      </c>
      <c r="R46" s="77">
        <f t="shared" si="1"/>
        <v>68.299445339139425</v>
      </c>
      <c r="S46" s="90">
        <f>[1]Stat1!$I$135+[1]Stat1!$I$162</f>
        <v>1.5</v>
      </c>
      <c r="T46" s="78">
        <f t="shared" si="2"/>
        <v>6.9316081330868764</v>
      </c>
      <c r="U46" s="93">
        <f>[1]Stat1!$J$135+[1]Stat1!$J$162</f>
        <v>0</v>
      </c>
      <c r="V46" s="80">
        <f t="shared" si="3"/>
        <v>0</v>
      </c>
      <c r="W46" s="75"/>
      <c r="X46" s="81" t="s">
        <v>41</v>
      </c>
      <c r="Y46" s="82"/>
      <c r="Z46" s="104"/>
      <c r="AA46" s="32"/>
      <c r="AB46" s="102"/>
      <c r="AC46" s="95"/>
      <c r="AD46" s="86">
        <f t="shared" si="4"/>
        <v>0</v>
      </c>
      <c r="AE46" s="87"/>
      <c r="AF46" s="95"/>
      <c r="AG46" s="95"/>
      <c r="AH46" s="95"/>
      <c r="AI46" s="95"/>
    </row>
    <row r="47" spans="2:35" s="2" customFormat="1" ht="17.5" customHeight="1">
      <c r="B47" s="71">
        <v>36</v>
      </c>
      <c r="C47" s="72" t="s">
        <v>124</v>
      </c>
      <c r="D47" s="103"/>
      <c r="E47" s="97" t="s">
        <v>125</v>
      </c>
      <c r="F47" s="98" t="s">
        <v>126</v>
      </c>
      <c r="G47" s="105">
        <v>2.56</v>
      </c>
      <c r="H47" s="107">
        <f t="shared" ref="H47:H49" si="12">G47</f>
        <v>2.56</v>
      </c>
      <c r="I47" s="105"/>
      <c r="J47" s="91">
        <v>4.5</v>
      </c>
      <c r="K47" s="76">
        <f t="shared" si="6"/>
        <v>2.56</v>
      </c>
      <c r="L47" s="76">
        <v>0</v>
      </c>
      <c r="M47" s="76">
        <v>0</v>
      </c>
      <c r="N47" s="76">
        <v>0</v>
      </c>
      <c r="O47" s="106">
        <f>[1]Stat1!$G$163</f>
        <v>0</v>
      </c>
      <c r="P47" s="77">
        <f t="shared" si="0"/>
        <v>0</v>
      </c>
      <c r="Q47" s="107">
        <f>K47-S47-U47</f>
        <v>1.8199999904632569</v>
      </c>
      <c r="R47" s="77">
        <f t="shared" si="1"/>
        <v>71.09374962747097</v>
      </c>
      <c r="S47" s="90">
        <f>[1]Stat1!$I$163</f>
        <v>0.30000001192092896</v>
      </c>
      <c r="T47" s="78">
        <f t="shared" si="2"/>
        <v>11.718750465661287</v>
      </c>
      <c r="U47" s="93">
        <f>[1]Stat1!$J$163</f>
        <v>0.43999999761581421</v>
      </c>
      <c r="V47" s="80">
        <f t="shared" si="3"/>
        <v>17.187499906867743</v>
      </c>
      <c r="W47" s="75"/>
      <c r="X47" s="81" t="s">
        <v>41</v>
      </c>
      <c r="Y47" s="82"/>
      <c r="Z47" s="108"/>
      <c r="AA47" s="45"/>
      <c r="AD47" s="86">
        <f t="shared" si="4"/>
        <v>0</v>
      </c>
      <c r="AE47" s="87"/>
      <c r="AF47" s="95"/>
      <c r="AG47" s="95"/>
      <c r="AH47" s="95"/>
      <c r="AI47" s="95"/>
    </row>
    <row r="48" spans="2:35" s="2" customFormat="1" ht="17.5" customHeight="1">
      <c r="B48" s="71">
        <v>37</v>
      </c>
      <c r="C48" s="72" t="s">
        <v>127</v>
      </c>
      <c r="D48" s="103"/>
      <c r="E48" s="97" t="s">
        <v>128</v>
      </c>
      <c r="F48" s="98" t="s">
        <v>129</v>
      </c>
      <c r="G48" s="109">
        <v>3</v>
      </c>
      <c r="H48" s="107">
        <f t="shared" si="12"/>
        <v>3</v>
      </c>
      <c r="I48" s="109"/>
      <c r="J48" s="91">
        <v>6</v>
      </c>
      <c r="K48" s="76">
        <f t="shared" si="6"/>
        <v>3</v>
      </c>
      <c r="L48" s="76">
        <v>0</v>
      </c>
      <c r="M48" s="76">
        <v>0</v>
      </c>
      <c r="N48" s="76">
        <v>0</v>
      </c>
      <c r="O48" s="107">
        <f>K48</f>
        <v>3</v>
      </c>
      <c r="P48" s="77">
        <f t="shared" si="0"/>
        <v>100</v>
      </c>
      <c r="Q48" s="90"/>
      <c r="R48" s="77">
        <f t="shared" si="1"/>
        <v>0</v>
      </c>
      <c r="S48" s="90"/>
      <c r="T48" s="78">
        <f t="shared" si="2"/>
        <v>0</v>
      </c>
      <c r="U48" s="93"/>
      <c r="V48" s="80">
        <f t="shared" si="3"/>
        <v>0</v>
      </c>
      <c r="W48" s="75"/>
      <c r="X48" s="81" t="s">
        <v>41</v>
      </c>
      <c r="Y48" s="82"/>
      <c r="Z48" s="108"/>
      <c r="AA48" s="45"/>
      <c r="AD48" s="86">
        <f t="shared" si="4"/>
        <v>0</v>
      </c>
      <c r="AE48" s="87"/>
      <c r="AF48" s="95"/>
      <c r="AG48" s="95"/>
      <c r="AH48" s="95"/>
      <c r="AI48" s="95"/>
    </row>
    <row r="49" spans="2:35" s="2" customFormat="1" ht="17.5" customHeight="1">
      <c r="B49" s="71">
        <v>38</v>
      </c>
      <c r="C49" s="72" t="s">
        <v>130</v>
      </c>
      <c r="D49" s="103"/>
      <c r="E49" s="97" t="s">
        <v>131</v>
      </c>
      <c r="F49" s="98" t="s">
        <v>132</v>
      </c>
      <c r="G49" s="109">
        <v>14.46</v>
      </c>
      <c r="H49" s="107">
        <f t="shared" si="12"/>
        <v>14.46</v>
      </c>
      <c r="I49" s="109"/>
      <c r="J49" s="110">
        <v>6</v>
      </c>
      <c r="K49" s="76">
        <f t="shared" si="6"/>
        <v>14.46</v>
      </c>
      <c r="L49" s="76">
        <v>0</v>
      </c>
      <c r="M49" s="76">
        <v>0</v>
      </c>
      <c r="N49" s="76">
        <v>0</v>
      </c>
      <c r="O49" s="109">
        <f>K49-Q49-S49</f>
        <v>12.05999966621399</v>
      </c>
      <c r="P49" s="77">
        <f t="shared" si="0"/>
        <v>83.402487318215691</v>
      </c>
      <c r="Q49" s="109">
        <f>[1]Stat1!$H$165+[1]Stat1!$H$39</f>
        <v>1.8000003099441528</v>
      </c>
      <c r="R49" s="77">
        <f t="shared" si="1"/>
        <v>12.448134923541858</v>
      </c>
      <c r="S49" s="109">
        <f>[1]Stat1!$I$39+[1]Stat1!$I$165</f>
        <v>0.60000002384185791</v>
      </c>
      <c r="T49" s="78">
        <f t="shared" si="2"/>
        <v>4.1493777582424469</v>
      </c>
      <c r="U49" s="111">
        <f>[1]Stat1!$I$165+[1]Stat1!$J$39</f>
        <v>0</v>
      </c>
      <c r="V49" s="80">
        <f t="shared" si="3"/>
        <v>0</v>
      </c>
      <c r="W49" s="75"/>
      <c r="X49" s="81" t="s">
        <v>41</v>
      </c>
      <c r="Y49" s="82"/>
      <c r="Z49" s="108"/>
      <c r="AA49" s="45"/>
      <c r="AD49" s="86">
        <f t="shared" si="4"/>
        <v>0</v>
      </c>
      <c r="AE49" s="87"/>
      <c r="AF49" s="95"/>
      <c r="AG49" s="95"/>
      <c r="AH49" s="95"/>
      <c r="AI49" s="95"/>
    </row>
    <row r="50" spans="2:35" s="2" customFormat="1" ht="17.5" customHeight="1">
      <c r="B50" s="71">
        <v>39</v>
      </c>
      <c r="C50" s="72" t="s">
        <v>133</v>
      </c>
      <c r="D50" s="103">
        <v>1</v>
      </c>
      <c r="E50" s="97" t="s">
        <v>134</v>
      </c>
      <c r="F50" s="98" t="s">
        <v>135</v>
      </c>
      <c r="G50" s="105">
        <v>0.8</v>
      </c>
      <c r="H50" s="105"/>
      <c r="I50" s="105">
        <f>G50</f>
        <v>0.8</v>
      </c>
      <c r="J50" s="112">
        <v>4.5</v>
      </c>
      <c r="K50" s="76">
        <f t="shared" si="6"/>
        <v>0.8</v>
      </c>
      <c r="L50" s="76">
        <v>0</v>
      </c>
      <c r="M50" s="76">
        <v>0</v>
      </c>
      <c r="N50" s="76">
        <v>0</v>
      </c>
      <c r="O50" s="107">
        <f>K50</f>
        <v>0.8</v>
      </c>
      <c r="P50" s="77">
        <f t="shared" si="0"/>
        <v>100</v>
      </c>
      <c r="Q50" s="106"/>
      <c r="R50" s="77">
        <f t="shared" si="1"/>
        <v>0</v>
      </c>
      <c r="S50" s="106"/>
      <c r="T50" s="78">
        <f t="shared" si="2"/>
        <v>0</v>
      </c>
      <c r="U50" s="113"/>
      <c r="V50" s="80">
        <f t="shared" si="3"/>
        <v>0</v>
      </c>
      <c r="W50" s="75"/>
      <c r="X50" s="81" t="s">
        <v>41</v>
      </c>
      <c r="Y50" s="82"/>
      <c r="Z50" s="108"/>
      <c r="AA50" s="45"/>
      <c r="AD50" s="86">
        <f t="shared" si="4"/>
        <v>0</v>
      </c>
      <c r="AE50" s="87"/>
      <c r="AF50" s="95"/>
      <c r="AG50" s="95"/>
      <c r="AH50" s="95"/>
      <c r="AI50" s="95"/>
    </row>
    <row r="51" spans="2:35" s="2" customFormat="1" ht="17.5" customHeight="1">
      <c r="B51" s="71">
        <v>40</v>
      </c>
      <c r="C51" s="75" t="str">
        <f>C50</f>
        <v>086</v>
      </c>
      <c r="D51" s="103">
        <v>2</v>
      </c>
      <c r="E51" s="97" t="s">
        <v>136</v>
      </c>
      <c r="F51" s="98" t="s">
        <v>137</v>
      </c>
      <c r="G51" s="105">
        <v>14.68</v>
      </c>
      <c r="H51" s="105"/>
      <c r="I51" s="105">
        <f t="shared" ref="I51:I53" si="13">G51</f>
        <v>14.68</v>
      </c>
      <c r="J51" s="112">
        <v>4.5</v>
      </c>
      <c r="K51" s="76">
        <f t="shared" si="6"/>
        <v>14.68</v>
      </c>
      <c r="L51" s="76">
        <v>0</v>
      </c>
      <c r="M51" s="76">
        <v>0</v>
      </c>
      <c r="N51" s="76">
        <v>0</v>
      </c>
      <c r="O51" s="107">
        <f>K51-Q51-S51</f>
        <v>13.279999964237213</v>
      </c>
      <c r="P51" s="77">
        <f t="shared" si="0"/>
        <v>90.463215015239868</v>
      </c>
      <c r="Q51" s="106">
        <f>[1]Stat1!$H$159</f>
        <v>1.1000000238418579</v>
      </c>
      <c r="R51" s="77">
        <f t="shared" si="1"/>
        <v>7.493188173309659</v>
      </c>
      <c r="S51" s="90">
        <f>[1]Stat1!$I$159</f>
        <v>0.30000001192092896</v>
      </c>
      <c r="T51" s="78">
        <f t="shared" si="2"/>
        <v>2.0435968114504695</v>
      </c>
      <c r="U51" s="93"/>
      <c r="V51" s="80">
        <f t="shared" si="3"/>
        <v>0</v>
      </c>
      <c r="W51" s="75"/>
      <c r="X51" s="81" t="s">
        <v>41</v>
      </c>
      <c r="Y51" s="82"/>
      <c r="Z51" s="108"/>
      <c r="AA51" s="45"/>
      <c r="AD51" s="86">
        <f t="shared" si="4"/>
        <v>0</v>
      </c>
      <c r="AE51" s="87"/>
      <c r="AF51" s="95"/>
      <c r="AG51" s="95"/>
      <c r="AH51" s="95"/>
      <c r="AI51" s="95"/>
    </row>
    <row r="52" spans="2:35" s="2" customFormat="1" ht="17.5" customHeight="1">
      <c r="B52" s="71">
        <v>41</v>
      </c>
      <c r="C52" s="72" t="s">
        <v>138</v>
      </c>
      <c r="D52" s="103"/>
      <c r="E52" s="97" t="s">
        <v>139</v>
      </c>
      <c r="F52" s="98" t="s">
        <v>140</v>
      </c>
      <c r="G52" s="105">
        <v>41</v>
      </c>
      <c r="H52" s="105"/>
      <c r="I52" s="105">
        <f t="shared" si="13"/>
        <v>41</v>
      </c>
      <c r="J52" s="112" t="s">
        <v>141</v>
      </c>
      <c r="K52" s="76">
        <f t="shared" si="6"/>
        <v>41</v>
      </c>
      <c r="L52" s="76">
        <v>0</v>
      </c>
      <c r="M52" s="76">
        <v>0</v>
      </c>
      <c r="N52" s="76">
        <v>0</v>
      </c>
      <c r="O52" s="106">
        <f>K52-Q52-S52</f>
        <v>23.0899997651577</v>
      </c>
      <c r="P52" s="77">
        <f t="shared" si="0"/>
        <v>56.317072597945604</v>
      </c>
      <c r="Q52" s="90">
        <f>[1]Stat1!$H$167</f>
        <v>17.510000228881836</v>
      </c>
      <c r="R52" s="77">
        <f t="shared" si="1"/>
        <v>42.707317631419109</v>
      </c>
      <c r="S52" s="90">
        <f>[1]Stat1!$I$167</f>
        <v>0.40000000596046448</v>
      </c>
      <c r="T52" s="78">
        <f t="shared" si="2"/>
        <v>0.97560977063527921</v>
      </c>
      <c r="U52" s="93"/>
      <c r="V52" s="80">
        <f t="shared" si="3"/>
        <v>0</v>
      </c>
      <c r="W52" s="75"/>
      <c r="X52" s="81" t="s">
        <v>41</v>
      </c>
      <c r="Y52" s="82"/>
      <c r="Z52" s="108"/>
      <c r="AA52" s="45"/>
      <c r="AD52" s="86">
        <f t="shared" si="4"/>
        <v>0</v>
      </c>
      <c r="AE52" s="87"/>
      <c r="AF52" s="95"/>
      <c r="AG52" s="95"/>
      <c r="AH52" s="95"/>
      <c r="AI52" s="95"/>
    </row>
    <row r="53" spans="2:35" s="2" customFormat="1" ht="17.5" customHeight="1">
      <c r="B53" s="71">
        <v>42</v>
      </c>
      <c r="C53" s="72" t="s">
        <v>142</v>
      </c>
      <c r="D53" s="103"/>
      <c r="E53" s="97" t="s">
        <v>143</v>
      </c>
      <c r="F53" s="98" t="s">
        <v>144</v>
      </c>
      <c r="G53" s="105">
        <v>36.380000000000003</v>
      </c>
      <c r="H53" s="105"/>
      <c r="I53" s="105">
        <f t="shared" si="13"/>
        <v>36.380000000000003</v>
      </c>
      <c r="J53" s="112">
        <v>4.5</v>
      </c>
      <c r="K53" s="76">
        <f>G53-N53</f>
        <v>22.57</v>
      </c>
      <c r="L53" s="76">
        <v>0</v>
      </c>
      <c r="M53" s="76">
        <v>0</v>
      </c>
      <c r="N53" s="76">
        <f>20.01-6.2</f>
        <v>13.810000000000002</v>
      </c>
      <c r="O53" s="106">
        <v>6.2</v>
      </c>
      <c r="P53" s="77">
        <f t="shared" si="0"/>
        <v>17.042330951072017</v>
      </c>
      <c r="Q53" s="90">
        <f>K53-S53-O53</f>
        <v>13.570000047683717</v>
      </c>
      <c r="R53" s="77">
        <f t="shared" si="1"/>
        <v>37.300714809465958</v>
      </c>
      <c r="S53" s="90">
        <f>[1]Stat1!$I$168</f>
        <v>2.7999999523162842</v>
      </c>
      <c r="T53" s="78">
        <f t="shared" si="2"/>
        <v>7.6965364274774153</v>
      </c>
      <c r="U53" s="93">
        <f>N53</f>
        <v>13.810000000000002</v>
      </c>
      <c r="V53" s="80">
        <f t="shared" si="3"/>
        <v>37.960417811984613</v>
      </c>
      <c r="W53" s="75"/>
      <c r="X53" s="81" t="s">
        <v>41</v>
      </c>
      <c r="Y53" s="82"/>
      <c r="Z53" s="108"/>
      <c r="AA53" s="45"/>
      <c r="AD53" s="86">
        <f t="shared" si="4"/>
        <v>0</v>
      </c>
      <c r="AE53" s="87"/>
      <c r="AF53" s="95"/>
      <c r="AG53" s="95"/>
      <c r="AH53" s="95"/>
      <c r="AI53" s="95"/>
    </row>
    <row r="54" spans="2:35" s="2" customFormat="1" ht="17.5" customHeight="1">
      <c r="B54" s="71">
        <v>43</v>
      </c>
      <c r="C54" s="72" t="s">
        <v>145</v>
      </c>
      <c r="D54" s="103"/>
      <c r="E54" s="97" t="s">
        <v>146</v>
      </c>
      <c r="F54" s="98" t="s">
        <v>147</v>
      </c>
      <c r="G54" s="105">
        <v>5.3</v>
      </c>
      <c r="H54" s="107">
        <f t="shared" ref="H54:H58" si="14">G54</f>
        <v>5.3</v>
      </c>
      <c r="I54" s="105"/>
      <c r="J54" s="112">
        <v>4.5</v>
      </c>
      <c r="K54" s="76">
        <f t="shared" si="6"/>
        <v>5.3</v>
      </c>
      <c r="L54" s="76">
        <v>0</v>
      </c>
      <c r="M54" s="76">
        <v>0</v>
      </c>
      <c r="N54" s="76">
        <v>0</v>
      </c>
      <c r="O54" s="106">
        <f>K54-Q54-S54</f>
        <v>3.8</v>
      </c>
      <c r="P54" s="77">
        <f t="shared" si="0"/>
        <v>71.698113207547166</v>
      </c>
      <c r="Q54" s="90">
        <f>[1]Stat1!$H$160</f>
        <v>1</v>
      </c>
      <c r="R54" s="77">
        <f t="shared" si="1"/>
        <v>18.867924528301888</v>
      </c>
      <c r="S54" s="90">
        <f>[1]Stat1!$I$160</f>
        <v>0.5</v>
      </c>
      <c r="T54" s="78">
        <f t="shared" si="2"/>
        <v>9.433962264150944</v>
      </c>
      <c r="U54" s="93"/>
      <c r="V54" s="80">
        <f t="shared" si="3"/>
        <v>0</v>
      </c>
      <c r="W54" s="75"/>
      <c r="X54" s="81" t="s">
        <v>41</v>
      </c>
      <c r="Y54" s="82"/>
      <c r="Z54" s="108"/>
      <c r="AA54" s="45"/>
      <c r="AD54" s="86">
        <f t="shared" si="4"/>
        <v>0</v>
      </c>
      <c r="AE54" s="87"/>
      <c r="AF54" s="95"/>
      <c r="AG54" s="95"/>
      <c r="AH54" s="95"/>
      <c r="AI54" s="95"/>
    </row>
    <row r="55" spans="2:35" s="2" customFormat="1" ht="17.5" customHeight="1">
      <c r="B55" s="71">
        <v>44</v>
      </c>
      <c r="C55" s="72" t="s">
        <v>148</v>
      </c>
      <c r="D55" s="103"/>
      <c r="E55" s="97" t="s">
        <v>149</v>
      </c>
      <c r="F55" s="98" t="s">
        <v>150</v>
      </c>
      <c r="G55" s="105">
        <v>2.8</v>
      </c>
      <c r="H55" s="107">
        <f t="shared" si="14"/>
        <v>2.8</v>
      </c>
      <c r="I55" s="105"/>
      <c r="J55" s="112">
        <v>4.5</v>
      </c>
      <c r="K55" s="76">
        <f t="shared" si="6"/>
        <v>2.8</v>
      </c>
      <c r="L55" s="76">
        <v>0</v>
      </c>
      <c r="M55" s="76">
        <v>0</v>
      </c>
      <c r="N55" s="76">
        <v>0</v>
      </c>
      <c r="O55" s="106"/>
      <c r="P55" s="77">
        <f t="shared" si="0"/>
        <v>0</v>
      </c>
      <c r="Q55" s="90"/>
      <c r="R55" s="77">
        <f t="shared" si="1"/>
        <v>0</v>
      </c>
      <c r="S55" s="90"/>
      <c r="T55" s="78">
        <f t="shared" si="2"/>
        <v>0</v>
      </c>
      <c r="U55" s="93">
        <f>K55</f>
        <v>2.8</v>
      </c>
      <c r="V55" s="80">
        <f t="shared" si="3"/>
        <v>100</v>
      </c>
      <c r="W55" s="75"/>
      <c r="X55" s="81" t="s">
        <v>41</v>
      </c>
      <c r="Y55" s="82"/>
      <c r="Z55" s="108"/>
      <c r="AA55" s="45"/>
      <c r="AD55" s="86">
        <f t="shared" si="4"/>
        <v>0</v>
      </c>
      <c r="AE55" s="87"/>
      <c r="AF55" s="95"/>
      <c r="AG55" s="95"/>
      <c r="AH55" s="95"/>
      <c r="AI55" s="95"/>
    </row>
    <row r="56" spans="2:35" s="2" customFormat="1" ht="17.5" customHeight="1">
      <c r="B56" s="71">
        <v>45</v>
      </c>
      <c r="C56" s="72" t="str">
        <f>C55</f>
        <v>096</v>
      </c>
      <c r="D56" s="103" t="s">
        <v>37</v>
      </c>
      <c r="E56" s="97" t="s">
        <v>151</v>
      </c>
      <c r="F56" s="98" t="s">
        <v>152</v>
      </c>
      <c r="G56" s="105">
        <v>1.8</v>
      </c>
      <c r="H56" s="107">
        <f t="shared" si="14"/>
        <v>1.8</v>
      </c>
      <c r="I56" s="105"/>
      <c r="J56" s="112" t="s">
        <v>40</v>
      </c>
      <c r="K56" s="76">
        <f t="shared" si="6"/>
        <v>1.8</v>
      </c>
      <c r="L56" s="76">
        <v>0</v>
      </c>
      <c r="M56" s="76">
        <v>0</v>
      </c>
      <c r="N56" s="76">
        <v>0</v>
      </c>
      <c r="O56" s="106">
        <f>[1]Stat1!$G$161</f>
        <v>0</v>
      </c>
      <c r="P56" s="77">
        <f t="shared" si="0"/>
        <v>0</v>
      </c>
      <c r="Q56" s="90">
        <f>K56</f>
        <v>1.8</v>
      </c>
      <c r="R56" s="77">
        <f t="shared" si="1"/>
        <v>100</v>
      </c>
      <c r="S56" s="90"/>
      <c r="T56" s="78">
        <f t="shared" si="2"/>
        <v>0</v>
      </c>
      <c r="U56" s="93"/>
      <c r="V56" s="80">
        <f t="shared" si="3"/>
        <v>0</v>
      </c>
      <c r="W56" s="75"/>
      <c r="X56" s="81" t="s">
        <v>41</v>
      </c>
      <c r="Y56" s="82"/>
      <c r="Z56" s="108"/>
      <c r="AA56" s="45"/>
      <c r="AD56" s="86">
        <f t="shared" si="4"/>
        <v>0</v>
      </c>
      <c r="AE56" s="87"/>
      <c r="AF56" s="95"/>
      <c r="AG56" s="95"/>
      <c r="AH56" s="95"/>
      <c r="AI56" s="95"/>
    </row>
    <row r="57" spans="2:35" s="2" customFormat="1">
      <c r="B57" s="71">
        <v>46</v>
      </c>
      <c r="C57" s="72" t="s">
        <v>130</v>
      </c>
      <c r="D57" s="73" t="s">
        <v>37</v>
      </c>
      <c r="E57" s="97" t="s">
        <v>65</v>
      </c>
      <c r="F57" s="98" t="s">
        <v>153</v>
      </c>
      <c r="G57" s="107">
        <v>2.95</v>
      </c>
      <c r="H57" s="107">
        <f t="shared" si="14"/>
        <v>2.95</v>
      </c>
      <c r="I57" s="107"/>
      <c r="J57" s="91">
        <v>6</v>
      </c>
      <c r="K57" s="76">
        <f t="shared" si="6"/>
        <v>2.95</v>
      </c>
      <c r="L57" s="76">
        <v>0</v>
      </c>
      <c r="M57" s="76">
        <v>0</v>
      </c>
      <c r="N57" s="76">
        <v>0</v>
      </c>
      <c r="O57" s="114">
        <f>K57-Q57</f>
        <v>1.3499999761581423</v>
      </c>
      <c r="P57" s="77">
        <f t="shared" si="0"/>
        <v>45.762711056208211</v>
      </c>
      <c r="Q57" s="114">
        <f>[1]Stat1!$H$40</f>
        <v>1.6000000238418579</v>
      </c>
      <c r="R57" s="77">
        <f t="shared" si="1"/>
        <v>54.237288943791796</v>
      </c>
      <c r="S57" s="90"/>
      <c r="T57" s="78">
        <f t="shared" si="2"/>
        <v>0</v>
      </c>
      <c r="U57" s="93"/>
      <c r="V57" s="80">
        <f t="shared" si="3"/>
        <v>0</v>
      </c>
      <c r="W57" s="75"/>
      <c r="X57" s="81" t="s">
        <v>41</v>
      </c>
      <c r="Y57" s="82"/>
      <c r="Z57" s="108"/>
      <c r="AA57" s="45"/>
      <c r="AD57" s="86">
        <f t="shared" si="4"/>
        <v>0</v>
      </c>
      <c r="AE57" s="87"/>
      <c r="AF57" s="95"/>
      <c r="AG57" s="95"/>
      <c r="AH57" s="95"/>
      <c r="AI57" s="95"/>
    </row>
    <row r="58" spans="2:35" s="2" customFormat="1">
      <c r="B58" s="71">
        <v>47</v>
      </c>
      <c r="C58" s="72" t="s">
        <v>154</v>
      </c>
      <c r="D58" s="73"/>
      <c r="E58" s="97" t="s">
        <v>155</v>
      </c>
      <c r="F58" s="98" t="s">
        <v>156</v>
      </c>
      <c r="G58" s="107">
        <v>21.5</v>
      </c>
      <c r="H58" s="107">
        <f t="shared" si="14"/>
        <v>21.5</v>
      </c>
      <c r="I58" s="107"/>
      <c r="J58" s="91">
        <v>6</v>
      </c>
      <c r="K58" s="76">
        <f t="shared" si="6"/>
        <v>21.5</v>
      </c>
      <c r="L58" s="76">
        <v>0</v>
      </c>
      <c r="M58" s="76">
        <v>0</v>
      </c>
      <c r="N58" s="76">
        <v>0</v>
      </c>
      <c r="O58" s="107">
        <f>K58-Q58</f>
        <v>16.699999809265137</v>
      </c>
      <c r="P58" s="77">
        <f t="shared" si="0"/>
        <v>77.67441771751227</v>
      </c>
      <c r="Q58" s="107">
        <f>[1]Stat1!$H$75+[1]Stat1!$H$41</f>
        <v>4.8000001907348633</v>
      </c>
      <c r="R58" s="77">
        <f t="shared" si="1"/>
        <v>22.325582282487737</v>
      </c>
      <c r="S58" s="107">
        <v>0</v>
      </c>
      <c r="T58" s="78">
        <f t="shared" si="2"/>
        <v>0</v>
      </c>
      <c r="U58" s="115">
        <v>0</v>
      </c>
      <c r="V58" s="80">
        <f t="shared" si="3"/>
        <v>0</v>
      </c>
      <c r="W58" s="75"/>
      <c r="X58" s="81" t="s">
        <v>41</v>
      </c>
      <c r="Y58" s="82"/>
      <c r="Z58" s="108"/>
      <c r="AA58" s="45"/>
      <c r="AD58" s="86">
        <f t="shared" si="4"/>
        <v>0</v>
      </c>
      <c r="AE58" s="87"/>
      <c r="AF58" s="95"/>
      <c r="AG58" s="95"/>
      <c r="AH58" s="95"/>
      <c r="AI58" s="95"/>
    </row>
    <row r="59" spans="2:35" s="2" customFormat="1">
      <c r="B59" s="71">
        <v>48</v>
      </c>
      <c r="C59" s="72" t="s">
        <v>157</v>
      </c>
      <c r="D59" s="73"/>
      <c r="E59" s="97" t="s">
        <v>158</v>
      </c>
      <c r="F59" s="98" t="s">
        <v>159</v>
      </c>
      <c r="G59" s="107">
        <v>36.44</v>
      </c>
      <c r="H59" s="107"/>
      <c r="I59" s="105">
        <f t="shared" ref="I59:I67" si="15">G59</f>
        <v>36.44</v>
      </c>
      <c r="J59" s="91">
        <v>4.5</v>
      </c>
      <c r="K59" s="76">
        <f t="shared" si="6"/>
        <v>36.44</v>
      </c>
      <c r="L59" s="76">
        <v>0</v>
      </c>
      <c r="M59" s="76">
        <v>0</v>
      </c>
      <c r="N59" s="76">
        <v>0</v>
      </c>
      <c r="O59" s="92">
        <f>K59-Q59</f>
        <v>20.839999618530271</v>
      </c>
      <c r="P59" s="77">
        <f t="shared" si="0"/>
        <v>57.189900160620944</v>
      </c>
      <c r="Q59" s="92">
        <f>[1]Stat1!$H$43</f>
        <v>15.600000381469727</v>
      </c>
      <c r="R59" s="77">
        <f t="shared" si="1"/>
        <v>42.810099839379056</v>
      </c>
      <c r="S59" s="92"/>
      <c r="T59" s="78">
        <f t="shared" si="2"/>
        <v>0</v>
      </c>
      <c r="U59" s="113"/>
      <c r="V59" s="80">
        <f t="shared" si="3"/>
        <v>0</v>
      </c>
      <c r="W59" s="75"/>
      <c r="X59" s="81" t="s">
        <v>41</v>
      </c>
      <c r="Y59" s="82"/>
      <c r="Z59" s="108"/>
      <c r="AA59" s="45"/>
      <c r="AD59" s="86">
        <f t="shared" si="4"/>
        <v>0</v>
      </c>
      <c r="AE59" s="87"/>
      <c r="AF59" s="95"/>
      <c r="AG59" s="95"/>
      <c r="AH59" s="95"/>
      <c r="AI59" s="95"/>
    </row>
    <row r="60" spans="2:35" s="2" customFormat="1">
      <c r="B60" s="71">
        <v>49</v>
      </c>
      <c r="C60" s="72" t="s">
        <v>160</v>
      </c>
      <c r="D60" s="73"/>
      <c r="E60" s="97" t="s">
        <v>161</v>
      </c>
      <c r="F60" s="98" t="s">
        <v>162</v>
      </c>
      <c r="G60" s="107">
        <v>37.950000000000003</v>
      </c>
      <c r="H60" s="107"/>
      <c r="I60" s="105">
        <f t="shared" si="15"/>
        <v>37.950000000000003</v>
      </c>
      <c r="J60" s="91">
        <v>4.5</v>
      </c>
      <c r="K60" s="76">
        <f t="shared" si="6"/>
        <v>37.950000000000003</v>
      </c>
      <c r="L60" s="76">
        <v>0</v>
      </c>
      <c r="M60" s="76">
        <v>0</v>
      </c>
      <c r="N60" s="76">
        <v>0</v>
      </c>
      <c r="O60" s="107">
        <f>K60</f>
        <v>37.950000000000003</v>
      </c>
      <c r="P60" s="77">
        <f t="shared" si="0"/>
        <v>100</v>
      </c>
      <c r="Q60" s="107"/>
      <c r="R60" s="77">
        <f t="shared" si="1"/>
        <v>0</v>
      </c>
      <c r="S60" s="107"/>
      <c r="T60" s="78">
        <f t="shared" si="2"/>
        <v>0</v>
      </c>
      <c r="U60" s="115"/>
      <c r="V60" s="80">
        <f t="shared" si="3"/>
        <v>0</v>
      </c>
      <c r="W60" s="75"/>
      <c r="X60" s="81" t="s">
        <v>41</v>
      </c>
      <c r="Y60" s="82"/>
      <c r="Z60" s="108"/>
      <c r="AA60" s="45"/>
      <c r="AD60" s="86">
        <f t="shared" si="4"/>
        <v>0</v>
      </c>
      <c r="AE60" s="87"/>
      <c r="AF60" s="95"/>
      <c r="AG60" s="95"/>
      <c r="AH60" s="95"/>
      <c r="AI60" s="95"/>
    </row>
    <row r="61" spans="2:35" s="2" customFormat="1">
      <c r="B61" s="71">
        <v>50</v>
      </c>
      <c r="C61" s="72" t="s">
        <v>163</v>
      </c>
      <c r="D61" s="73"/>
      <c r="E61" s="97" t="s">
        <v>164</v>
      </c>
      <c r="F61" s="98" t="s">
        <v>165</v>
      </c>
      <c r="G61" s="107">
        <v>11.27</v>
      </c>
      <c r="H61" s="107"/>
      <c r="I61" s="105">
        <f t="shared" si="15"/>
        <v>11.27</v>
      </c>
      <c r="J61" s="91">
        <v>6</v>
      </c>
      <c r="K61" s="76">
        <f t="shared" si="6"/>
        <v>11.27</v>
      </c>
      <c r="L61" s="76">
        <v>0</v>
      </c>
      <c r="M61" s="76">
        <v>0</v>
      </c>
      <c r="N61" s="76">
        <v>0</v>
      </c>
      <c r="O61" s="116">
        <f>K61-Q61</f>
        <v>10.77</v>
      </c>
      <c r="P61" s="77">
        <f t="shared" si="0"/>
        <v>95.563442768411704</v>
      </c>
      <c r="Q61" s="116">
        <f>[1]Stat1!$H$45</f>
        <v>0.5</v>
      </c>
      <c r="R61" s="77">
        <f t="shared" si="1"/>
        <v>4.4365572315882877</v>
      </c>
      <c r="S61" s="116"/>
      <c r="T61" s="78">
        <f t="shared" si="2"/>
        <v>0</v>
      </c>
      <c r="U61" s="115"/>
      <c r="V61" s="80">
        <f t="shared" si="3"/>
        <v>0</v>
      </c>
      <c r="W61" s="75"/>
      <c r="X61" s="81" t="s">
        <v>41</v>
      </c>
      <c r="Y61" s="82"/>
      <c r="Z61" s="108"/>
      <c r="AA61" s="45"/>
      <c r="AD61" s="86">
        <f t="shared" si="4"/>
        <v>0</v>
      </c>
      <c r="AE61" s="87"/>
      <c r="AF61" s="95"/>
      <c r="AG61" s="95"/>
      <c r="AH61" s="95"/>
      <c r="AI61" s="95"/>
    </row>
    <row r="62" spans="2:35" s="2" customFormat="1">
      <c r="B62" s="71">
        <v>51</v>
      </c>
      <c r="C62" s="75" t="str">
        <f>C61</f>
        <v>097</v>
      </c>
      <c r="D62" s="73" t="s">
        <v>37</v>
      </c>
      <c r="E62" s="97" t="s">
        <v>166</v>
      </c>
      <c r="F62" s="98" t="s">
        <v>153</v>
      </c>
      <c r="G62" s="117">
        <v>1</v>
      </c>
      <c r="H62" s="117"/>
      <c r="I62" s="105">
        <f t="shared" si="15"/>
        <v>1</v>
      </c>
      <c r="J62" s="96">
        <v>6</v>
      </c>
      <c r="K62" s="76">
        <f t="shared" si="6"/>
        <v>1</v>
      </c>
      <c r="L62" s="76">
        <v>0</v>
      </c>
      <c r="M62" s="76">
        <v>0</v>
      </c>
      <c r="N62" s="76">
        <v>0</v>
      </c>
      <c r="O62" s="107">
        <f t="shared" ref="O62:O63" si="16">K62</f>
        <v>1</v>
      </c>
      <c r="P62" s="77">
        <f t="shared" si="0"/>
        <v>100</v>
      </c>
      <c r="Q62" s="107"/>
      <c r="R62" s="77">
        <f t="shared" si="1"/>
        <v>0</v>
      </c>
      <c r="S62" s="116"/>
      <c r="T62" s="78">
        <f t="shared" si="2"/>
        <v>0</v>
      </c>
      <c r="U62" s="93"/>
      <c r="V62" s="80">
        <f t="shared" si="3"/>
        <v>0</v>
      </c>
      <c r="W62" s="75"/>
      <c r="X62" s="81" t="s">
        <v>41</v>
      </c>
      <c r="Y62" s="82"/>
      <c r="Z62" s="108"/>
      <c r="AA62" s="45"/>
      <c r="AD62" s="86">
        <f t="shared" si="4"/>
        <v>0</v>
      </c>
      <c r="AE62" s="87"/>
      <c r="AF62" s="95"/>
      <c r="AG62" s="95"/>
      <c r="AH62" s="95"/>
      <c r="AI62" s="95"/>
    </row>
    <row r="63" spans="2:35" s="2" customFormat="1">
      <c r="B63" s="71">
        <v>52</v>
      </c>
      <c r="C63" s="72" t="s">
        <v>167</v>
      </c>
      <c r="D63" s="73" t="str">
        <f>D62</f>
        <v>11.K</v>
      </c>
      <c r="E63" s="97" t="s">
        <v>168</v>
      </c>
      <c r="F63" s="98" t="s">
        <v>153</v>
      </c>
      <c r="G63" s="107">
        <v>3.53</v>
      </c>
      <c r="H63" s="107"/>
      <c r="I63" s="105">
        <f t="shared" si="15"/>
        <v>3.53</v>
      </c>
      <c r="J63" s="91">
        <v>6</v>
      </c>
      <c r="K63" s="76">
        <f t="shared" si="6"/>
        <v>3.53</v>
      </c>
      <c r="L63" s="76">
        <v>0</v>
      </c>
      <c r="M63" s="76">
        <v>0</v>
      </c>
      <c r="N63" s="76">
        <v>0</v>
      </c>
      <c r="O63" s="107">
        <f t="shared" si="16"/>
        <v>3.53</v>
      </c>
      <c r="P63" s="77">
        <f t="shared" si="0"/>
        <v>100</v>
      </c>
      <c r="Q63" s="90"/>
      <c r="R63" s="77">
        <f t="shared" si="1"/>
        <v>0</v>
      </c>
      <c r="S63" s="116"/>
      <c r="T63" s="78">
        <f t="shared" si="2"/>
        <v>0</v>
      </c>
      <c r="U63" s="93"/>
      <c r="V63" s="80">
        <f t="shared" si="3"/>
        <v>0</v>
      </c>
      <c r="W63" s="75"/>
      <c r="X63" s="81" t="s">
        <v>169</v>
      </c>
      <c r="Y63" s="82"/>
      <c r="Z63" s="108"/>
      <c r="AA63" s="45"/>
      <c r="AD63" s="86">
        <f t="shared" si="4"/>
        <v>0</v>
      </c>
      <c r="AE63" s="87"/>
      <c r="AF63" s="95"/>
      <c r="AG63" s="95"/>
      <c r="AH63" s="95"/>
      <c r="AI63" s="95"/>
    </row>
    <row r="64" spans="2:35" s="2" customFormat="1">
      <c r="B64" s="71">
        <v>53</v>
      </c>
      <c r="C64" s="75" t="str">
        <f>C63</f>
        <v>098</v>
      </c>
      <c r="D64" s="73" t="s">
        <v>50</v>
      </c>
      <c r="E64" s="97" t="s">
        <v>170</v>
      </c>
      <c r="F64" s="98" t="s">
        <v>153</v>
      </c>
      <c r="G64" s="107">
        <v>2.93</v>
      </c>
      <c r="H64" s="107"/>
      <c r="I64" s="105">
        <f t="shared" si="15"/>
        <v>2.93</v>
      </c>
      <c r="J64" s="91">
        <v>4.5</v>
      </c>
      <c r="K64" s="76">
        <f t="shared" si="6"/>
        <v>2.93</v>
      </c>
      <c r="L64" s="76">
        <v>0</v>
      </c>
      <c r="M64" s="76">
        <v>0</v>
      </c>
      <c r="N64" s="76">
        <v>0</v>
      </c>
      <c r="O64" s="90">
        <f>K64-Q64</f>
        <v>2.6299999880790712</v>
      </c>
      <c r="P64" s="77">
        <f t="shared" si="0"/>
        <v>89.761091743313003</v>
      </c>
      <c r="Q64" s="90">
        <f>[1]Stat1!$H$47</f>
        <v>0.30000001192092896</v>
      </c>
      <c r="R64" s="77">
        <f t="shared" si="1"/>
        <v>10.238908256686994</v>
      </c>
      <c r="S64" s="116"/>
      <c r="T64" s="78">
        <f t="shared" si="2"/>
        <v>0</v>
      </c>
      <c r="U64" s="93"/>
      <c r="V64" s="80">
        <f t="shared" si="3"/>
        <v>0</v>
      </c>
      <c r="W64" s="75"/>
      <c r="X64" s="81" t="s">
        <v>169</v>
      </c>
      <c r="Y64" s="82"/>
      <c r="Z64" s="108"/>
      <c r="AA64" s="45"/>
      <c r="AD64" s="86">
        <f t="shared" si="4"/>
        <v>0</v>
      </c>
      <c r="AE64" s="87"/>
      <c r="AF64" s="95"/>
      <c r="AG64" s="95"/>
      <c r="AH64" s="95"/>
      <c r="AI64" s="95"/>
    </row>
    <row r="65" spans="2:35" s="2" customFormat="1">
      <c r="B65" s="71">
        <v>54</v>
      </c>
      <c r="C65" s="72" t="s">
        <v>171</v>
      </c>
      <c r="D65" s="73"/>
      <c r="E65" s="97" t="s">
        <v>172</v>
      </c>
      <c r="F65" s="98" t="s">
        <v>173</v>
      </c>
      <c r="G65" s="107">
        <v>4.46</v>
      </c>
      <c r="H65" s="107"/>
      <c r="I65" s="105">
        <f t="shared" si="15"/>
        <v>4.46</v>
      </c>
      <c r="J65" s="91">
        <v>4.5</v>
      </c>
      <c r="K65" s="76">
        <f t="shared" si="6"/>
        <v>4.46</v>
      </c>
      <c r="L65" s="76">
        <v>0</v>
      </c>
      <c r="M65" s="76">
        <v>0</v>
      </c>
      <c r="N65" s="76">
        <v>0</v>
      </c>
      <c r="O65" s="114">
        <f>K65-Q65-S65-U65</f>
        <v>1.8599999985098838</v>
      </c>
      <c r="P65" s="77">
        <f t="shared" si="0"/>
        <v>41.704035841028784</v>
      </c>
      <c r="Q65" s="107">
        <f>[1]Stat1!$H$37</f>
        <v>1.1000000238418579</v>
      </c>
      <c r="R65" s="77">
        <f t="shared" si="1"/>
        <v>24.663677664615648</v>
      </c>
      <c r="S65" s="107">
        <f>[1]Stat1!$I$37</f>
        <v>0.10000000149011612</v>
      </c>
      <c r="T65" s="78">
        <f t="shared" si="2"/>
        <v>2.2421524997783884</v>
      </c>
      <c r="U65" s="115">
        <f>[1]Stat1!$J$37</f>
        <v>1.3999999761581421</v>
      </c>
      <c r="V65" s="80">
        <f t="shared" si="3"/>
        <v>31.39013399457718</v>
      </c>
      <c r="W65" s="75"/>
      <c r="X65" s="81" t="s">
        <v>169</v>
      </c>
      <c r="Y65" s="82"/>
      <c r="Z65" s="108"/>
      <c r="AA65" s="45"/>
      <c r="AD65" s="86">
        <f t="shared" si="4"/>
        <v>0</v>
      </c>
      <c r="AE65" s="87"/>
      <c r="AF65" s="95"/>
      <c r="AG65" s="95"/>
      <c r="AH65" s="95"/>
      <c r="AI65" s="95"/>
    </row>
    <row r="66" spans="2:35" s="2" customFormat="1">
      <c r="B66" s="71">
        <v>55</v>
      </c>
      <c r="C66" s="75">
        <v>100</v>
      </c>
      <c r="D66" s="73"/>
      <c r="E66" s="97" t="s">
        <v>174</v>
      </c>
      <c r="F66" s="98" t="s">
        <v>175</v>
      </c>
      <c r="G66" s="107">
        <v>23</v>
      </c>
      <c r="H66" s="107"/>
      <c r="I66" s="105">
        <f t="shared" si="15"/>
        <v>23</v>
      </c>
      <c r="J66" s="91">
        <v>4.5</v>
      </c>
      <c r="K66" s="76">
        <f t="shared" si="6"/>
        <v>23</v>
      </c>
      <c r="L66" s="76">
        <v>0</v>
      </c>
      <c r="M66" s="76">
        <v>0</v>
      </c>
      <c r="N66" s="76">
        <v>0</v>
      </c>
      <c r="O66" s="116">
        <f>K66-Q66</f>
        <v>16</v>
      </c>
      <c r="P66" s="77">
        <f t="shared" si="0"/>
        <v>69.565217391304344</v>
      </c>
      <c r="Q66" s="92">
        <f>[1]Stat1!$H$49</f>
        <v>7</v>
      </c>
      <c r="R66" s="77">
        <f t="shared" si="1"/>
        <v>30.434782608695656</v>
      </c>
      <c r="S66" s="92">
        <f>[1]Stat1!$I$49</f>
        <v>0</v>
      </c>
      <c r="T66" s="78">
        <f t="shared" si="2"/>
        <v>0</v>
      </c>
      <c r="U66" s="113"/>
      <c r="V66" s="80">
        <f t="shared" si="3"/>
        <v>0</v>
      </c>
      <c r="W66" s="75"/>
      <c r="X66" s="81" t="s">
        <v>41</v>
      </c>
      <c r="Y66" s="82"/>
      <c r="Z66" s="108"/>
      <c r="AA66" s="45"/>
      <c r="AD66" s="86">
        <f t="shared" si="4"/>
        <v>0</v>
      </c>
      <c r="AE66" s="87"/>
      <c r="AF66" s="95"/>
      <c r="AG66" s="95"/>
      <c r="AH66" s="95"/>
      <c r="AI66" s="95"/>
    </row>
    <row r="67" spans="2:35" s="2" customFormat="1">
      <c r="B67" s="71">
        <v>56</v>
      </c>
      <c r="C67" s="75">
        <v>127</v>
      </c>
      <c r="D67" s="73"/>
      <c r="E67" s="97" t="s">
        <v>176</v>
      </c>
      <c r="F67" s="98" t="s">
        <v>177</v>
      </c>
      <c r="G67" s="107">
        <v>9.1999999999999993</v>
      </c>
      <c r="H67" s="107"/>
      <c r="I67" s="105">
        <f t="shared" si="15"/>
        <v>9.1999999999999993</v>
      </c>
      <c r="J67" s="91">
        <v>3.5</v>
      </c>
      <c r="K67" s="76">
        <f t="shared" si="6"/>
        <v>9.1999999999999993</v>
      </c>
      <c r="L67" s="76">
        <v>0</v>
      </c>
      <c r="M67" s="76">
        <v>0</v>
      </c>
      <c r="N67" s="76">
        <v>0</v>
      </c>
      <c r="O67" s="107">
        <f t="shared" ref="O67:O68" si="17">K67</f>
        <v>9.1999999999999993</v>
      </c>
      <c r="P67" s="77">
        <f t="shared" si="0"/>
        <v>100</v>
      </c>
      <c r="Q67" s="92"/>
      <c r="R67" s="77">
        <f t="shared" si="1"/>
        <v>0</v>
      </c>
      <c r="S67" s="116"/>
      <c r="T67" s="78">
        <f t="shared" si="2"/>
        <v>0</v>
      </c>
      <c r="U67" s="113"/>
      <c r="V67" s="80">
        <f t="shared" si="3"/>
        <v>0</v>
      </c>
      <c r="W67" s="75"/>
      <c r="X67" s="81" t="s">
        <v>41</v>
      </c>
      <c r="Y67" s="82"/>
      <c r="Z67" s="108"/>
      <c r="AA67" s="45"/>
      <c r="AD67" s="86">
        <f t="shared" si="4"/>
        <v>0</v>
      </c>
      <c r="AE67" s="87"/>
      <c r="AF67" s="95"/>
      <c r="AG67" s="95"/>
      <c r="AH67" s="95"/>
      <c r="AI67" s="95"/>
    </row>
    <row r="68" spans="2:35" s="2" customFormat="1">
      <c r="B68" s="71">
        <v>57</v>
      </c>
      <c r="C68" s="72" t="s">
        <v>178</v>
      </c>
      <c r="D68" s="103"/>
      <c r="E68" s="97" t="s">
        <v>179</v>
      </c>
      <c r="F68" s="98" t="s">
        <v>180</v>
      </c>
      <c r="G68" s="107">
        <v>15.05</v>
      </c>
      <c r="H68" s="107">
        <f t="shared" ref="H68:H69" si="18">G68</f>
        <v>15.05</v>
      </c>
      <c r="I68" s="107"/>
      <c r="J68" s="91">
        <v>4.5</v>
      </c>
      <c r="K68" s="76">
        <f t="shared" si="6"/>
        <v>15.05</v>
      </c>
      <c r="L68" s="76">
        <v>0</v>
      </c>
      <c r="M68" s="76">
        <v>0</v>
      </c>
      <c r="N68" s="76">
        <v>0</v>
      </c>
      <c r="O68" s="107">
        <f t="shared" si="17"/>
        <v>15.05</v>
      </c>
      <c r="P68" s="77">
        <f t="shared" si="0"/>
        <v>100</v>
      </c>
      <c r="Q68" s="90"/>
      <c r="R68" s="77">
        <f t="shared" si="1"/>
        <v>0</v>
      </c>
      <c r="S68" s="90"/>
      <c r="T68" s="78">
        <f t="shared" si="2"/>
        <v>0</v>
      </c>
      <c r="U68" s="93"/>
      <c r="V68" s="80">
        <f t="shared" si="3"/>
        <v>0</v>
      </c>
      <c r="W68" s="75"/>
      <c r="X68" s="81" t="s">
        <v>41</v>
      </c>
      <c r="Y68" s="82"/>
      <c r="Z68" s="118"/>
      <c r="AA68" s="45"/>
      <c r="AD68" s="86">
        <f t="shared" si="4"/>
        <v>0</v>
      </c>
      <c r="AE68" s="87"/>
      <c r="AF68" s="95"/>
      <c r="AG68" s="95"/>
      <c r="AH68" s="95"/>
      <c r="AI68" s="95"/>
    </row>
    <row r="69" spans="2:35" s="2" customFormat="1">
      <c r="B69" s="71">
        <v>58</v>
      </c>
      <c r="C69" s="72" t="s">
        <v>181</v>
      </c>
      <c r="D69" s="103"/>
      <c r="E69" s="97" t="s">
        <v>182</v>
      </c>
      <c r="F69" s="98" t="s">
        <v>183</v>
      </c>
      <c r="G69" s="117">
        <v>15.23</v>
      </c>
      <c r="H69" s="107">
        <f t="shared" si="18"/>
        <v>15.23</v>
      </c>
      <c r="I69" s="117"/>
      <c r="J69" s="91">
        <v>4.5</v>
      </c>
      <c r="K69" s="76">
        <f t="shared" si="6"/>
        <v>15.23</v>
      </c>
      <c r="L69" s="76">
        <v>0</v>
      </c>
      <c r="M69" s="76">
        <v>0</v>
      </c>
      <c r="N69" s="76">
        <v>0</v>
      </c>
      <c r="O69" s="76">
        <f>K69-Q69</f>
        <v>14.330000023841858</v>
      </c>
      <c r="P69" s="77">
        <f t="shared" si="0"/>
        <v>94.090610793446203</v>
      </c>
      <c r="Q69" s="76">
        <f>[1]Stat1!$H$77</f>
        <v>0.89999997615814209</v>
      </c>
      <c r="R69" s="77">
        <f t="shared" si="1"/>
        <v>5.9093892065537892</v>
      </c>
      <c r="S69" s="76"/>
      <c r="T69" s="78">
        <f t="shared" si="2"/>
        <v>0</v>
      </c>
      <c r="U69" s="79"/>
      <c r="V69" s="80">
        <f t="shared" si="3"/>
        <v>0</v>
      </c>
      <c r="W69" s="75"/>
      <c r="X69" s="81" t="s">
        <v>41</v>
      </c>
      <c r="Y69" s="82"/>
      <c r="Z69" s="118"/>
      <c r="AA69" s="45"/>
      <c r="AD69" s="86">
        <f t="shared" si="4"/>
        <v>0</v>
      </c>
      <c r="AE69" s="87"/>
      <c r="AF69" s="95"/>
      <c r="AG69" s="95"/>
      <c r="AH69" s="95"/>
      <c r="AI69" s="95"/>
    </row>
    <row r="70" spans="2:35" s="2" customFormat="1">
      <c r="B70" s="71">
        <v>59</v>
      </c>
      <c r="C70" s="72" t="s">
        <v>184</v>
      </c>
      <c r="D70" s="103"/>
      <c r="E70" s="97" t="s">
        <v>185</v>
      </c>
      <c r="F70" s="98" t="s">
        <v>186</v>
      </c>
      <c r="G70" s="107">
        <v>22.77</v>
      </c>
      <c r="H70" s="107"/>
      <c r="I70" s="105">
        <f t="shared" ref="I70" si="19">G70</f>
        <v>22.77</v>
      </c>
      <c r="J70" s="91">
        <v>4.5</v>
      </c>
      <c r="K70" s="76">
        <f t="shared" si="6"/>
        <v>22.77</v>
      </c>
      <c r="L70" s="76">
        <v>0</v>
      </c>
      <c r="M70" s="76">
        <v>0</v>
      </c>
      <c r="N70" s="76">
        <v>0</v>
      </c>
      <c r="O70" s="90">
        <f>K70-Q70-S70</f>
        <v>20.369999952316284</v>
      </c>
      <c r="P70" s="77">
        <f t="shared" si="0"/>
        <v>89.459815337357412</v>
      </c>
      <c r="Q70" s="90">
        <f>[1]Stat1!$H$78</f>
        <v>1.2000000476837158</v>
      </c>
      <c r="R70" s="77">
        <f t="shared" si="1"/>
        <v>5.2700924360286159</v>
      </c>
      <c r="S70" s="90">
        <v>1.2</v>
      </c>
      <c r="T70" s="78">
        <f t="shared" si="2"/>
        <v>5.2700922266139658</v>
      </c>
      <c r="U70" s="93"/>
      <c r="V70" s="80">
        <f t="shared" si="3"/>
        <v>0</v>
      </c>
      <c r="W70" s="75"/>
      <c r="X70" s="81" t="s">
        <v>41</v>
      </c>
      <c r="Y70" s="82"/>
      <c r="Z70" s="118"/>
      <c r="AA70" s="45"/>
      <c r="AD70" s="86">
        <f t="shared" si="4"/>
        <v>-6.6613381477509392E-16</v>
      </c>
      <c r="AE70" s="87"/>
      <c r="AF70" s="95"/>
      <c r="AG70" s="95"/>
      <c r="AH70" s="95"/>
      <c r="AI70" s="95"/>
    </row>
    <row r="71" spans="2:35" s="2" customFormat="1">
      <c r="B71" s="71">
        <v>60</v>
      </c>
      <c r="C71" s="72" t="s">
        <v>187</v>
      </c>
      <c r="D71" s="103"/>
      <c r="E71" s="97" t="s">
        <v>188</v>
      </c>
      <c r="F71" s="98" t="s">
        <v>189</v>
      </c>
      <c r="G71" s="107">
        <v>6.3</v>
      </c>
      <c r="H71" s="107">
        <f t="shared" ref="H71:H74" si="20">G71</f>
        <v>6.3</v>
      </c>
      <c r="I71" s="107"/>
      <c r="J71" s="91">
        <v>6</v>
      </c>
      <c r="K71" s="76">
        <f t="shared" si="6"/>
        <v>6.3</v>
      </c>
      <c r="L71" s="76">
        <v>0</v>
      </c>
      <c r="M71" s="76">
        <v>0</v>
      </c>
      <c r="N71" s="76">
        <v>0</v>
      </c>
      <c r="O71" s="107">
        <f t="shared" ref="O71:O75" si="21">K71</f>
        <v>6.3</v>
      </c>
      <c r="P71" s="77">
        <f t="shared" si="0"/>
        <v>100</v>
      </c>
      <c r="Q71" s="90"/>
      <c r="R71" s="77">
        <f t="shared" si="1"/>
        <v>0</v>
      </c>
      <c r="S71" s="90"/>
      <c r="T71" s="78">
        <f t="shared" si="2"/>
        <v>0</v>
      </c>
      <c r="U71" s="93"/>
      <c r="V71" s="80">
        <f t="shared" si="3"/>
        <v>0</v>
      </c>
      <c r="W71" s="75"/>
      <c r="X71" s="81" t="s">
        <v>41</v>
      </c>
      <c r="Y71" s="82"/>
      <c r="Z71" s="118"/>
      <c r="AA71" s="45"/>
      <c r="AD71" s="86">
        <f t="shared" si="4"/>
        <v>0</v>
      </c>
      <c r="AE71" s="87"/>
      <c r="AF71" s="95"/>
      <c r="AG71" s="95"/>
      <c r="AH71" s="95"/>
      <c r="AI71" s="95"/>
    </row>
    <row r="72" spans="2:35" s="2" customFormat="1">
      <c r="B72" s="71">
        <v>61</v>
      </c>
      <c r="C72" s="72" t="s">
        <v>187</v>
      </c>
      <c r="D72" s="103" t="s">
        <v>50</v>
      </c>
      <c r="E72" s="97" t="s">
        <v>190</v>
      </c>
      <c r="F72" s="98" t="s">
        <v>191</v>
      </c>
      <c r="G72" s="117">
        <v>3.45</v>
      </c>
      <c r="H72" s="107">
        <f t="shared" si="20"/>
        <v>3.45</v>
      </c>
      <c r="I72" s="117"/>
      <c r="J72" s="96" t="s">
        <v>40</v>
      </c>
      <c r="K72" s="76">
        <f t="shared" si="6"/>
        <v>3.45</v>
      </c>
      <c r="L72" s="76">
        <v>0</v>
      </c>
      <c r="M72" s="76">
        <v>0</v>
      </c>
      <c r="N72" s="76">
        <v>0</v>
      </c>
      <c r="O72" s="107">
        <f t="shared" si="21"/>
        <v>3.45</v>
      </c>
      <c r="P72" s="77">
        <f t="shared" si="0"/>
        <v>100</v>
      </c>
      <c r="Q72" s="90"/>
      <c r="R72" s="77">
        <f t="shared" si="1"/>
        <v>0</v>
      </c>
      <c r="S72" s="90"/>
      <c r="T72" s="78">
        <f t="shared" si="2"/>
        <v>0</v>
      </c>
      <c r="U72" s="93"/>
      <c r="V72" s="80">
        <f t="shared" si="3"/>
        <v>0</v>
      </c>
      <c r="W72" s="75"/>
      <c r="X72" s="81" t="s">
        <v>41</v>
      </c>
      <c r="Y72" s="82"/>
      <c r="Z72" s="118"/>
      <c r="AA72" s="45"/>
      <c r="AD72" s="86">
        <f t="shared" si="4"/>
        <v>0</v>
      </c>
      <c r="AE72" s="87"/>
      <c r="AF72" s="95"/>
      <c r="AG72" s="95"/>
      <c r="AH72" s="95"/>
      <c r="AI72" s="95"/>
    </row>
    <row r="73" spans="2:35" s="2" customFormat="1">
      <c r="B73" s="71">
        <v>62</v>
      </c>
      <c r="C73" s="72" t="s">
        <v>187</v>
      </c>
      <c r="D73" s="103" t="s">
        <v>192</v>
      </c>
      <c r="E73" s="97" t="s">
        <v>193</v>
      </c>
      <c r="F73" s="98" t="s">
        <v>191</v>
      </c>
      <c r="G73" s="107">
        <v>1.92</v>
      </c>
      <c r="H73" s="107">
        <f t="shared" si="20"/>
        <v>1.92</v>
      </c>
      <c r="I73" s="107"/>
      <c r="J73" s="91">
        <v>6</v>
      </c>
      <c r="K73" s="76">
        <f t="shared" si="6"/>
        <v>1.92</v>
      </c>
      <c r="L73" s="76">
        <v>0</v>
      </c>
      <c r="M73" s="76">
        <v>0</v>
      </c>
      <c r="N73" s="76">
        <v>0</v>
      </c>
      <c r="O73" s="107">
        <f t="shared" si="21"/>
        <v>1.92</v>
      </c>
      <c r="P73" s="77">
        <f t="shared" si="0"/>
        <v>100</v>
      </c>
      <c r="Q73" s="90"/>
      <c r="R73" s="77">
        <f t="shared" si="1"/>
        <v>0</v>
      </c>
      <c r="S73" s="90"/>
      <c r="T73" s="78">
        <f t="shared" si="2"/>
        <v>0</v>
      </c>
      <c r="U73" s="93"/>
      <c r="V73" s="80">
        <f t="shared" si="3"/>
        <v>0</v>
      </c>
      <c r="W73" s="75"/>
      <c r="X73" s="81" t="s">
        <v>41</v>
      </c>
      <c r="Y73" s="82"/>
      <c r="Z73" s="118"/>
      <c r="AA73" s="45"/>
      <c r="AD73" s="86">
        <f t="shared" si="4"/>
        <v>0</v>
      </c>
      <c r="AE73" s="87"/>
      <c r="AF73" s="95"/>
      <c r="AG73" s="95"/>
      <c r="AH73" s="95"/>
      <c r="AI73" s="95"/>
    </row>
    <row r="74" spans="2:35" s="2" customFormat="1">
      <c r="B74" s="71">
        <v>63</v>
      </c>
      <c r="C74" s="72" t="s">
        <v>194</v>
      </c>
      <c r="D74" s="103"/>
      <c r="E74" s="97" t="s">
        <v>195</v>
      </c>
      <c r="F74" s="98" t="s">
        <v>196</v>
      </c>
      <c r="G74" s="107">
        <v>5.45</v>
      </c>
      <c r="H74" s="107">
        <f t="shared" si="20"/>
        <v>5.45</v>
      </c>
      <c r="I74" s="107"/>
      <c r="J74" s="91">
        <v>6</v>
      </c>
      <c r="K74" s="76">
        <f t="shared" si="6"/>
        <v>5.45</v>
      </c>
      <c r="L74" s="76">
        <v>0</v>
      </c>
      <c r="M74" s="76">
        <v>0</v>
      </c>
      <c r="N74" s="76">
        <v>0</v>
      </c>
      <c r="O74" s="90">
        <f>[1]Stat1!$G$84</f>
        <v>0</v>
      </c>
      <c r="P74" s="77">
        <f t="shared" si="0"/>
        <v>0</v>
      </c>
      <c r="Q74" s="90">
        <f>K74</f>
        <v>5.45</v>
      </c>
      <c r="R74" s="77">
        <f t="shared" si="1"/>
        <v>100</v>
      </c>
      <c r="S74" s="90"/>
      <c r="T74" s="78">
        <f t="shared" si="2"/>
        <v>0</v>
      </c>
      <c r="U74" s="93"/>
      <c r="V74" s="80">
        <f t="shared" si="3"/>
        <v>0</v>
      </c>
      <c r="W74" s="75"/>
      <c r="X74" s="81" t="s">
        <v>41</v>
      </c>
      <c r="Y74" s="82"/>
      <c r="Z74" s="118"/>
      <c r="AA74" s="45"/>
      <c r="AD74" s="86">
        <f t="shared" si="4"/>
        <v>0</v>
      </c>
      <c r="AE74" s="87"/>
      <c r="AF74" s="95"/>
      <c r="AG74" s="95"/>
      <c r="AH74" s="95"/>
      <c r="AI74" s="95"/>
    </row>
    <row r="75" spans="2:35" s="2" customFormat="1">
      <c r="B75" s="71">
        <v>64</v>
      </c>
      <c r="C75" s="72" t="s">
        <v>197</v>
      </c>
      <c r="D75" s="103"/>
      <c r="E75" s="97" t="s">
        <v>198</v>
      </c>
      <c r="F75" s="98" t="s">
        <v>199</v>
      </c>
      <c r="G75" s="107">
        <v>4.41</v>
      </c>
      <c r="H75" s="107"/>
      <c r="I75" s="105">
        <f t="shared" ref="I75" si="22">G75</f>
        <v>4.41</v>
      </c>
      <c r="J75" s="91">
        <v>4.5</v>
      </c>
      <c r="K75" s="76">
        <f t="shared" si="6"/>
        <v>4.41</v>
      </c>
      <c r="L75" s="76">
        <v>0</v>
      </c>
      <c r="M75" s="76">
        <v>0</v>
      </c>
      <c r="N75" s="76">
        <v>0</v>
      </c>
      <c r="O75" s="107">
        <f t="shared" si="21"/>
        <v>4.41</v>
      </c>
      <c r="P75" s="77">
        <f t="shared" si="0"/>
        <v>100</v>
      </c>
      <c r="Q75" s="90"/>
      <c r="R75" s="77">
        <f t="shared" si="1"/>
        <v>0</v>
      </c>
      <c r="S75" s="90"/>
      <c r="T75" s="78">
        <f t="shared" si="2"/>
        <v>0</v>
      </c>
      <c r="U75" s="93"/>
      <c r="V75" s="80">
        <f t="shared" si="3"/>
        <v>0</v>
      </c>
      <c r="W75" s="75"/>
      <c r="X75" s="81" t="s">
        <v>41</v>
      </c>
      <c r="Y75" s="82"/>
      <c r="Z75" s="118"/>
      <c r="AA75" s="45"/>
      <c r="AD75" s="86">
        <f t="shared" si="4"/>
        <v>0</v>
      </c>
      <c r="AE75" s="87"/>
      <c r="AF75" s="95"/>
      <c r="AG75" s="95"/>
      <c r="AH75" s="95"/>
      <c r="AI75" s="95"/>
    </row>
    <row r="76" spans="2:35" s="2" customFormat="1">
      <c r="B76" s="71">
        <v>65</v>
      </c>
      <c r="C76" s="75">
        <v>101</v>
      </c>
      <c r="D76" s="103">
        <v>1</v>
      </c>
      <c r="E76" s="97" t="s">
        <v>200</v>
      </c>
      <c r="F76" s="98" t="s">
        <v>201</v>
      </c>
      <c r="G76" s="107">
        <v>29.73</v>
      </c>
      <c r="H76" s="107">
        <f t="shared" ref="H76:H77" si="23">G76</f>
        <v>29.73</v>
      </c>
      <c r="I76" s="107"/>
      <c r="J76" s="91">
        <v>4.5</v>
      </c>
      <c r="K76" s="76">
        <f t="shared" si="6"/>
        <v>29.73</v>
      </c>
      <c r="L76" s="76">
        <v>0</v>
      </c>
      <c r="M76" s="76">
        <v>0</v>
      </c>
      <c r="N76" s="76">
        <v>0</v>
      </c>
      <c r="O76" s="90">
        <f>[1]Stat1!$G$74</f>
        <v>3.309999942779541</v>
      </c>
      <c r="P76" s="77">
        <f t="shared" si="0"/>
        <v>11.13353495721339</v>
      </c>
      <c r="Q76" s="90">
        <f>K76-O76</f>
        <v>26.420000057220459</v>
      </c>
      <c r="R76" s="77">
        <f t="shared" si="1"/>
        <v>88.866465042786615</v>
      </c>
      <c r="S76" s="90"/>
      <c r="T76" s="78">
        <f t="shared" si="2"/>
        <v>0</v>
      </c>
      <c r="U76" s="93"/>
      <c r="V76" s="80">
        <f t="shared" si="3"/>
        <v>0</v>
      </c>
      <c r="W76" s="75"/>
      <c r="X76" s="81" t="s">
        <v>41</v>
      </c>
      <c r="Y76" s="82"/>
      <c r="Z76" s="118"/>
      <c r="AA76" s="45"/>
      <c r="AD76" s="86">
        <f t="shared" si="4"/>
        <v>0</v>
      </c>
      <c r="AE76" s="87"/>
      <c r="AF76" s="95"/>
      <c r="AG76" s="95"/>
      <c r="AH76" s="95"/>
      <c r="AI76" s="95"/>
    </row>
    <row r="77" spans="2:35" s="2" customFormat="1">
      <c r="B77" s="71">
        <v>66</v>
      </c>
      <c r="C77" s="75">
        <f>C76</f>
        <v>101</v>
      </c>
      <c r="D77" s="103">
        <v>2</v>
      </c>
      <c r="E77" s="97" t="s">
        <v>202</v>
      </c>
      <c r="F77" s="98" t="s">
        <v>203</v>
      </c>
      <c r="G77" s="117">
        <v>23.52</v>
      </c>
      <c r="H77" s="107">
        <f t="shared" si="23"/>
        <v>23.52</v>
      </c>
      <c r="I77" s="117"/>
      <c r="J77" s="91">
        <v>4.5</v>
      </c>
      <c r="K77" s="76">
        <f t="shared" si="6"/>
        <v>23.52</v>
      </c>
      <c r="L77" s="76">
        <v>0</v>
      </c>
      <c r="M77" s="76">
        <v>0</v>
      </c>
      <c r="N77" s="76">
        <v>0</v>
      </c>
      <c r="O77" s="90">
        <f>[1]Stat1!$G$73</f>
        <v>0</v>
      </c>
      <c r="P77" s="77">
        <f t="shared" ref="P77:P119" si="24">O77/G77*100</f>
        <v>0</v>
      </c>
      <c r="Q77" s="90">
        <f>K77</f>
        <v>23.52</v>
      </c>
      <c r="R77" s="77">
        <f t="shared" ref="R77:R119" si="25">Q77/G77*100</f>
        <v>100</v>
      </c>
      <c r="S77" s="90"/>
      <c r="T77" s="78">
        <f t="shared" ref="T77:T119" si="26">S77/G77*100</f>
        <v>0</v>
      </c>
      <c r="U77" s="93"/>
      <c r="V77" s="80">
        <f t="shared" ref="V77:V119" si="27">U77/G77*100</f>
        <v>0</v>
      </c>
      <c r="W77" s="75"/>
      <c r="X77" s="81" t="s">
        <v>41</v>
      </c>
      <c r="Y77" s="82"/>
      <c r="Z77" s="118"/>
      <c r="AA77" s="45"/>
      <c r="AD77" s="86">
        <f t="shared" ref="AD77:AD119" si="28">G77-O77-Q77-S77-U77</f>
        <v>0</v>
      </c>
      <c r="AE77" s="87"/>
      <c r="AF77" s="95"/>
      <c r="AG77" s="95"/>
      <c r="AH77" s="95"/>
      <c r="AI77" s="95"/>
    </row>
    <row r="78" spans="2:35" s="2" customFormat="1" ht="19.5" customHeight="1">
      <c r="B78" s="71">
        <v>67</v>
      </c>
      <c r="C78" s="72">
        <v>102</v>
      </c>
      <c r="D78" s="119"/>
      <c r="E78" s="97" t="s">
        <v>204</v>
      </c>
      <c r="F78" s="98" t="s">
        <v>205</v>
      </c>
      <c r="G78" s="107">
        <v>8.4</v>
      </c>
      <c r="H78" s="107"/>
      <c r="I78" s="105">
        <f t="shared" ref="I78:I83" si="29">G78</f>
        <v>8.4</v>
      </c>
      <c r="J78" s="91">
        <v>4.5</v>
      </c>
      <c r="K78" s="76">
        <f t="shared" si="6"/>
        <v>8.4</v>
      </c>
      <c r="L78" s="76">
        <v>0</v>
      </c>
      <c r="M78" s="76">
        <v>0</v>
      </c>
      <c r="N78" s="76">
        <v>0</v>
      </c>
      <c r="O78" s="90">
        <f>[1]Stat1!$G$85</f>
        <v>0</v>
      </c>
      <c r="P78" s="77">
        <f t="shared" si="24"/>
        <v>0</v>
      </c>
      <c r="Q78" s="90">
        <f>K78-S78</f>
        <v>7.0999999284744266</v>
      </c>
      <c r="R78" s="77">
        <f t="shared" si="25"/>
        <v>84.523808672314601</v>
      </c>
      <c r="S78" s="90">
        <f>[1]Stat1!$I$85</f>
        <v>1.3000000715255737</v>
      </c>
      <c r="T78" s="78">
        <f t="shared" si="26"/>
        <v>15.476191327685401</v>
      </c>
      <c r="U78" s="93"/>
      <c r="V78" s="80">
        <f t="shared" si="27"/>
        <v>0</v>
      </c>
      <c r="W78" s="75"/>
      <c r="X78" s="81" t="s">
        <v>41</v>
      </c>
      <c r="Y78" s="82"/>
      <c r="Z78" s="118"/>
      <c r="AA78" s="45"/>
      <c r="AD78" s="86">
        <f t="shared" si="28"/>
        <v>0</v>
      </c>
      <c r="AE78" s="87"/>
      <c r="AF78" s="95"/>
      <c r="AG78" s="95"/>
      <c r="AH78" s="95"/>
      <c r="AI78" s="95"/>
    </row>
    <row r="79" spans="2:35" s="2" customFormat="1">
      <c r="B79" s="71">
        <v>68</v>
      </c>
      <c r="C79" s="72">
        <v>103</v>
      </c>
      <c r="D79" s="119"/>
      <c r="E79" s="97" t="s">
        <v>206</v>
      </c>
      <c r="F79" s="98" t="s">
        <v>207</v>
      </c>
      <c r="G79" s="107">
        <v>26.9</v>
      </c>
      <c r="H79" s="107"/>
      <c r="I79" s="105">
        <f t="shared" si="29"/>
        <v>26.9</v>
      </c>
      <c r="J79" s="91">
        <v>4.5</v>
      </c>
      <c r="K79" s="76">
        <f t="shared" si="6"/>
        <v>26.9</v>
      </c>
      <c r="L79" s="76">
        <v>0</v>
      </c>
      <c r="M79" s="76">
        <v>0</v>
      </c>
      <c r="N79" s="76">
        <v>0</v>
      </c>
      <c r="O79" s="90">
        <f>[1]Stat1!$G$86</f>
        <v>6.0999999046325684</v>
      </c>
      <c r="P79" s="77">
        <f t="shared" si="24"/>
        <v>22.67657957112479</v>
      </c>
      <c r="Q79" s="90">
        <f>K79-O79</f>
        <v>20.80000009536743</v>
      </c>
      <c r="R79" s="77">
        <f t="shared" si="25"/>
        <v>77.32342042887521</v>
      </c>
      <c r="S79" s="90"/>
      <c r="T79" s="78">
        <f t="shared" si="26"/>
        <v>0</v>
      </c>
      <c r="U79" s="93"/>
      <c r="V79" s="80">
        <f t="shared" si="27"/>
        <v>0</v>
      </c>
      <c r="W79" s="75"/>
      <c r="X79" s="81" t="s">
        <v>41</v>
      </c>
      <c r="Y79" s="82"/>
      <c r="Z79" s="118"/>
      <c r="AA79" s="45"/>
      <c r="AD79" s="86">
        <f t="shared" si="28"/>
        <v>0</v>
      </c>
      <c r="AE79" s="87"/>
      <c r="AF79" s="95"/>
      <c r="AG79" s="95"/>
      <c r="AH79" s="95"/>
      <c r="AI79" s="95"/>
    </row>
    <row r="80" spans="2:35" s="2" customFormat="1">
      <c r="B80" s="71">
        <v>69</v>
      </c>
      <c r="C80" s="75">
        <v>104</v>
      </c>
      <c r="D80" s="119" t="s">
        <v>37</v>
      </c>
      <c r="E80" s="97" t="s">
        <v>72</v>
      </c>
      <c r="F80" s="98" t="s">
        <v>191</v>
      </c>
      <c r="G80" s="107">
        <v>0.95</v>
      </c>
      <c r="H80" s="107"/>
      <c r="I80" s="105">
        <f t="shared" si="29"/>
        <v>0.95</v>
      </c>
      <c r="J80" s="91">
        <v>4.5</v>
      </c>
      <c r="K80" s="76">
        <f t="shared" si="6"/>
        <v>0.95</v>
      </c>
      <c r="L80" s="76">
        <v>0</v>
      </c>
      <c r="M80" s="76">
        <v>0</v>
      </c>
      <c r="N80" s="76">
        <v>0</v>
      </c>
      <c r="O80" s="107">
        <f t="shared" ref="O80" si="30">K80</f>
        <v>0.95</v>
      </c>
      <c r="P80" s="77">
        <f t="shared" si="24"/>
        <v>100</v>
      </c>
      <c r="Q80" s="90"/>
      <c r="R80" s="77">
        <f t="shared" si="25"/>
        <v>0</v>
      </c>
      <c r="S80" s="90"/>
      <c r="T80" s="78">
        <f t="shared" si="26"/>
        <v>0</v>
      </c>
      <c r="U80" s="93"/>
      <c r="V80" s="80">
        <f t="shared" si="27"/>
        <v>0</v>
      </c>
      <c r="W80" s="75"/>
      <c r="X80" s="81" t="s">
        <v>169</v>
      </c>
      <c r="Y80" s="82"/>
      <c r="Z80" s="118"/>
      <c r="AA80" s="45"/>
      <c r="AD80" s="86">
        <f t="shared" si="28"/>
        <v>0</v>
      </c>
      <c r="AE80" s="87"/>
      <c r="AF80" s="95"/>
      <c r="AG80" s="95"/>
      <c r="AH80" s="95"/>
      <c r="AI80" s="95"/>
    </row>
    <row r="81" spans="2:35" s="2" customFormat="1">
      <c r="B81" s="71">
        <v>70</v>
      </c>
      <c r="C81" s="75">
        <v>105</v>
      </c>
      <c r="D81" s="119" t="str">
        <f>D80</f>
        <v>11.K</v>
      </c>
      <c r="E81" s="97" t="s">
        <v>208</v>
      </c>
      <c r="F81" s="98" t="s">
        <v>191</v>
      </c>
      <c r="G81" s="107">
        <v>2.8</v>
      </c>
      <c r="H81" s="107"/>
      <c r="I81" s="105">
        <f t="shared" si="29"/>
        <v>2.8</v>
      </c>
      <c r="J81" s="91">
        <v>4.5</v>
      </c>
      <c r="K81" s="76">
        <f t="shared" si="6"/>
        <v>2.8</v>
      </c>
      <c r="L81" s="76">
        <v>0</v>
      </c>
      <c r="M81" s="76">
        <v>0</v>
      </c>
      <c r="N81" s="76">
        <v>0</v>
      </c>
      <c r="O81" s="90">
        <v>1.82</v>
      </c>
      <c r="P81" s="77">
        <f t="shared" si="24"/>
        <v>65</v>
      </c>
      <c r="Q81" s="90"/>
      <c r="R81" s="77">
        <f t="shared" si="25"/>
        <v>0</v>
      </c>
      <c r="S81" s="90"/>
      <c r="T81" s="78">
        <f t="shared" si="26"/>
        <v>0</v>
      </c>
      <c r="U81" s="93">
        <f>K81-O81</f>
        <v>0.97999999999999976</v>
      </c>
      <c r="V81" s="80">
        <f t="shared" si="27"/>
        <v>34.999999999999993</v>
      </c>
      <c r="W81" s="75"/>
      <c r="X81" s="81" t="s">
        <v>169</v>
      </c>
      <c r="Y81" s="82"/>
      <c r="Z81" s="118"/>
      <c r="AA81" s="45"/>
      <c r="AD81" s="86">
        <f t="shared" si="28"/>
        <v>0</v>
      </c>
      <c r="AE81" s="87"/>
      <c r="AF81" s="95"/>
      <c r="AG81" s="95"/>
      <c r="AH81" s="95"/>
      <c r="AI81" s="95"/>
    </row>
    <row r="82" spans="2:35" s="2" customFormat="1">
      <c r="B82" s="71">
        <v>71</v>
      </c>
      <c r="C82" s="75">
        <f>C81</f>
        <v>105</v>
      </c>
      <c r="D82" s="119" t="s">
        <v>50</v>
      </c>
      <c r="E82" s="97" t="s">
        <v>209</v>
      </c>
      <c r="F82" s="98" t="s">
        <v>191</v>
      </c>
      <c r="G82" s="107">
        <v>0.43</v>
      </c>
      <c r="H82" s="107"/>
      <c r="I82" s="105">
        <f t="shared" si="29"/>
        <v>0.43</v>
      </c>
      <c r="J82" s="91">
        <v>4.5</v>
      </c>
      <c r="K82" s="76">
        <f t="shared" si="6"/>
        <v>0.43</v>
      </c>
      <c r="L82" s="76">
        <v>0</v>
      </c>
      <c r="M82" s="76">
        <v>0</v>
      </c>
      <c r="N82" s="76">
        <v>0</v>
      </c>
      <c r="O82" s="107">
        <f t="shared" ref="O82:O83" si="31">K82</f>
        <v>0.43</v>
      </c>
      <c r="P82" s="77">
        <f t="shared" si="24"/>
        <v>100</v>
      </c>
      <c r="Q82" s="90"/>
      <c r="R82" s="77">
        <f t="shared" si="25"/>
        <v>0</v>
      </c>
      <c r="S82" s="90"/>
      <c r="T82" s="78">
        <f t="shared" si="26"/>
        <v>0</v>
      </c>
      <c r="U82" s="93"/>
      <c r="V82" s="80">
        <f t="shared" si="27"/>
        <v>0</v>
      </c>
      <c r="W82" s="75"/>
      <c r="X82" s="81" t="s">
        <v>169</v>
      </c>
      <c r="Y82" s="82"/>
      <c r="Z82" s="118"/>
      <c r="AA82" s="45"/>
      <c r="AD82" s="86">
        <f t="shared" si="28"/>
        <v>0</v>
      </c>
      <c r="AE82" s="87"/>
      <c r="AF82" s="95"/>
      <c r="AG82" s="95"/>
      <c r="AH82" s="95"/>
      <c r="AI82" s="95"/>
    </row>
    <row r="83" spans="2:35" s="2" customFormat="1">
      <c r="B83" s="71">
        <v>72</v>
      </c>
      <c r="C83" s="75">
        <f>C82</f>
        <v>105</v>
      </c>
      <c r="D83" s="103" t="s">
        <v>192</v>
      </c>
      <c r="E83" s="97" t="s">
        <v>210</v>
      </c>
      <c r="F83" s="98" t="s">
        <v>191</v>
      </c>
      <c r="G83" s="107">
        <v>0.31</v>
      </c>
      <c r="H83" s="107"/>
      <c r="I83" s="105">
        <f t="shared" si="29"/>
        <v>0.31</v>
      </c>
      <c r="J83" s="91">
        <v>4.5</v>
      </c>
      <c r="K83" s="76">
        <f t="shared" si="6"/>
        <v>0.31</v>
      </c>
      <c r="L83" s="76">
        <v>0</v>
      </c>
      <c r="M83" s="76">
        <v>0</v>
      </c>
      <c r="N83" s="76">
        <v>0</v>
      </c>
      <c r="O83" s="107">
        <f t="shared" si="31"/>
        <v>0.31</v>
      </c>
      <c r="P83" s="77">
        <f t="shared" si="24"/>
        <v>100</v>
      </c>
      <c r="Q83" s="90"/>
      <c r="R83" s="77">
        <f t="shared" si="25"/>
        <v>0</v>
      </c>
      <c r="S83" s="120"/>
      <c r="T83" s="78">
        <f t="shared" si="26"/>
        <v>0</v>
      </c>
      <c r="U83" s="121"/>
      <c r="V83" s="80">
        <f t="shared" si="27"/>
        <v>0</v>
      </c>
      <c r="W83" s="75"/>
      <c r="X83" s="81" t="s">
        <v>169</v>
      </c>
      <c r="Y83" s="82"/>
      <c r="Z83" s="118"/>
      <c r="AA83" s="45"/>
      <c r="AD83" s="86">
        <f t="shared" si="28"/>
        <v>0</v>
      </c>
      <c r="AE83" s="87"/>
      <c r="AF83" s="95"/>
      <c r="AG83" s="95"/>
      <c r="AH83" s="95"/>
      <c r="AI83" s="95"/>
    </row>
    <row r="84" spans="2:35" s="2" customFormat="1">
      <c r="B84" s="71">
        <v>73</v>
      </c>
      <c r="C84" s="72">
        <v>106</v>
      </c>
      <c r="D84" s="103"/>
      <c r="E84" s="97" t="s">
        <v>211</v>
      </c>
      <c r="F84" s="98" t="s">
        <v>212</v>
      </c>
      <c r="G84" s="107">
        <v>3.85</v>
      </c>
      <c r="H84" s="107">
        <f t="shared" ref="H84:H87" si="32">G84</f>
        <v>3.85</v>
      </c>
      <c r="I84" s="107"/>
      <c r="J84" s="91">
        <v>6</v>
      </c>
      <c r="K84" s="76">
        <f t="shared" ref="K84:K85" si="33">G84</f>
        <v>3.85</v>
      </c>
      <c r="L84" s="76">
        <v>0</v>
      </c>
      <c r="M84" s="76">
        <v>0</v>
      </c>
      <c r="N84" s="76">
        <v>0</v>
      </c>
      <c r="O84" s="90">
        <f>K84-U84</f>
        <v>3.35</v>
      </c>
      <c r="P84" s="77">
        <f t="shared" si="24"/>
        <v>87.012987012987011</v>
      </c>
      <c r="Q84" s="107"/>
      <c r="R84" s="77">
        <f t="shared" si="25"/>
        <v>0</v>
      </c>
      <c r="S84" s="107"/>
      <c r="T84" s="78">
        <f t="shared" si="26"/>
        <v>0</v>
      </c>
      <c r="U84" s="115">
        <f>[1]Stat1!$J$175</f>
        <v>0.5</v>
      </c>
      <c r="V84" s="80">
        <f t="shared" si="27"/>
        <v>12.987012987012985</v>
      </c>
      <c r="W84" s="75"/>
      <c r="X84" s="81" t="s">
        <v>41</v>
      </c>
      <c r="Y84" s="82"/>
      <c r="Z84" s="118"/>
      <c r="AA84" s="45"/>
      <c r="AD84" s="86">
        <f t="shared" si="28"/>
        <v>0</v>
      </c>
      <c r="AE84" s="87"/>
      <c r="AF84" s="95"/>
      <c r="AG84" s="95"/>
      <c r="AH84" s="95"/>
      <c r="AI84" s="95"/>
    </row>
    <row r="85" spans="2:35" s="2" customFormat="1">
      <c r="B85" s="71">
        <v>74</v>
      </c>
      <c r="C85" s="72">
        <v>107</v>
      </c>
      <c r="D85" s="119">
        <v>1</v>
      </c>
      <c r="E85" s="97" t="s">
        <v>213</v>
      </c>
      <c r="F85" s="98" t="s">
        <v>214</v>
      </c>
      <c r="G85" s="107">
        <v>30.44</v>
      </c>
      <c r="H85" s="107">
        <f t="shared" si="32"/>
        <v>30.44</v>
      </c>
      <c r="I85" s="107"/>
      <c r="J85" s="91" t="s">
        <v>215</v>
      </c>
      <c r="K85" s="76">
        <f t="shared" si="33"/>
        <v>30.44</v>
      </c>
      <c r="L85" s="76">
        <v>0</v>
      </c>
      <c r="M85" s="76">
        <v>0</v>
      </c>
      <c r="N85" s="76">
        <v>0</v>
      </c>
      <c r="O85" s="90">
        <f>K85-Q85-U85</f>
        <v>26.840000274181367</v>
      </c>
      <c r="P85" s="77">
        <f t="shared" si="24"/>
        <v>88.173456879702243</v>
      </c>
      <c r="Q85" s="90">
        <f>[1]Stat1!$H$176</f>
        <v>3.2999997138977051</v>
      </c>
      <c r="R85" s="77">
        <f t="shared" si="25"/>
        <v>10.840997746050279</v>
      </c>
      <c r="S85" s="90"/>
      <c r="T85" s="78">
        <f t="shared" si="26"/>
        <v>0</v>
      </c>
      <c r="U85" s="93">
        <f>[1]Stat1!$J$176</f>
        <v>0.30000001192092896</v>
      </c>
      <c r="V85" s="80">
        <f t="shared" si="27"/>
        <v>0.98554537424746702</v>
      </c>
      <c r="W85" s="75"/>
      <c r="X85" s="81" t="s">
        <v>41</v>
      </c>
      <c r="Y85" s="82"/>
      <c r="Z85" s="118"/>
      <c r="AA85" s="45"/>
      <c r="AD85" s="86">
        <f t="shared" si="28"/>
        <v>0</v>
      </c>
      <c r="AE85" s="87"/>
      <c r="AF85" s="95"/>
      <c r="AG85" s="95"/>
      <c r="AH85" s="95"/>
      <c r="AI85" s="95"/>
    </row>
    <row r="86" spans="2:35" s="2" customFormat="1">
      <c r="B86" s="71">
        <v>75</v>
      </c>
      <c r="C86" s="75">
        <f>C85</f>
        <v>107</v>
      </c>
      <c r="D86" s="119">
        <v>2</v>
      </c>
      <c r="E86" s="97" t="s">
        <v>216</v>
      </c>
      <c r="F86" s="98" t="s">
        <v>217</v>
      </c>
      <c r="G86" s="107">
        <v>42.1</v>
      </c>
      <c r="H86" s="107">
        <f t="shared" si="32"/>
        <v>42.1</v>
      </c>
      <c r="I86" s="107"/>
      <c r="J86" s="91" t="s">
        <v>215</v>
      </c>
      <c r="K86" s="76">
        <f>G86-M86-N86</f>
        <v>32.889999961853029</v>
      </c>
      <c r="L86" s="76">
        <v>0</v>
      </c>
      <c r="M86" s="76">
        <f>[1]Stat1!$K$177</f>
        <v>3.0999999046325684</v>
      </c>
      <c r="N86" s="76">
        <f>[1]Stat1!$L$177</f>
        <v>6.1100001335144043</v>
      </c>
      <c r="O86" s="90">
        <f>K86-Q86</f>
        <v>31.989999985694887</v>
      </c>
      <c r="P86" s="77">
        <f t="shared" si="24"/>
        <v>75.985748184548413</v>
      </c>
      <c r="Q86" s="106">
        <f>[1]Stat1!$H$177</f>
        <v>0.89999997615814209</v>
      </c>
      <c r="R86" s="77">
        <f t="shared" si="25"/>
        <v>2.1377671642711213</v>
      </c>
      <c r="S86" s="90">
        <v>0</v>
      </c>
      <c r="T86" s="78">
        <f t="shared" si="26"/>
        <v>0</v>
      </c>
      <c r="U86" s="93">
        <f>M86+N86</f>
        <v>9.2100000381469727</v>
      </c>
      <c r="V86" s="80">
        <f t="shared" si="27"/>
        <v>21.876484651180455</v>
      </c>
      <c r="W86" s="75"/>
      <c r="X86" s="81" t="s">
        <v>41</v>
      </c>
      <c r="Y86" s="82"/>
      <c r="Z86" s="118"/>
      <c r="AA86" s="45"/>
      <c r="AD86" s="86">
        <f t="shared" si="28"/>
        <v>0</v>
      </c>
      <c r="AE86" s="87"/>
      <c r="AF86" s="95"/>
      <c r="AG86" s="95"/>
      <c r="AH86" s="95"/>
      <c r="AI86" s="95"/>
    </row>
    <row r="87" spans="2:35" s="2" customFormat="1">
      <c r="B87" s="71">
        <v>76</v>
      </c>
      <c r="C87" s="72">
        <v>108</v>
      </c>
      <c r="D87" s="119"/>
      <c r="E87" s="97" t="s">
        <v>218</v>
      </c>
      <c r="F87" s="122" t="s">
        <v>219</v>
      </c>
      <c r="G87" s="123">
        <v>32.4</v>
      </c>
      <c r="H87" s="107">
        <f t="shared" si="32"/>
        <v>32.4</v>
      </c>
      <c r="I87" s="123"/>
      <c r="J87" s="91" t="s">
        <v>215</v>
      </c>
      <c r="K87" s="76">
        <f>G87-M87</f>
        <v>25.100000286102294</v>
      </c>
      <c r="L87" s="76">
        <v>0</v>
      </c>
      <c r="M87" s="76">
        <f>[1]Stat1!$K$152</f>
        <v>7.2999997138977051</v>
      </c>
      <c r="N87" s="76">
        <v>0</v>
      </c>
      <c r="O87" s="106">
        <f>[1]Stat1!$G$152</f>
        <v>0.30000001192092896</v>
      </c>
      <c r="P87" s="77">
        <f t="shared" si="24"/>
        <v>0.92592596271891658</v>
      </c>
      <c r="Q87" s="90">
        <f>K87-O87-S87</f>
        <v>23.500000202655791</v>
      </c>
      <c r="R87" s="77">
        <f t="shared" si="25"/>
        <v>72.530864823011697</v>
      </c>
      <c r="S87" s="90">
        <f>[1]Stat1!$I$152</f>
        <v>1.3000000715255737</v>
      </c>
      <c r="T87" s="78">
        <f t="shared" si="26"/>
        <v>4.0123458997702892</v>
      </c>
      <c r="U87" s="93">
        <f>[1]Stat1!$K$152</f>
        <v>7.2999997138977051</v>
      </c>
      <c r="V87" s="80">
        <f t="shared" si="27"/>
        <v>22.53086331449909</v>
      </c>
      <c r="W87" s="75"/>
      <c r="X87" s="81" t="s">
        <v>41</v>
      </c>
      <c r="Y87" s="82"/>
      <c r="Z87" s="124"/>
      <c r="AA87" s="125"/>
      <c r="AD87" s="86">
        <f t="shared" si="28"/>
        <v>0</v>
      </c>
      <c r="AE87" s="87"/>
      <c r="AF87" s="95"/>
      <c r="AG87" s="95"/>
      <c r="AH87" s="95"/>
      <c r="AI87" s="95"/>
    </row>
    <row r="88" spans="2:35" s="2" customFormat="1">
      <c r="B88" s="71">
        <v>77</v>
      </c>
      <c r="C88" s="75">
        <v>109</v>
      </c>
      <c r="D88" s="103"/>
      <c r="E88" s="97" t="s">
        <v>220</v>
      </c>
      <c r="F88" s="122" t="s">
        <v>221</v>
      </c>
      <c r="G88" s="123">
        <v>24.9</v>
      </c>
      <c r="H88" s="123"/>
      <c r="I88" s="105">
        <f t="shared" ref="I88:I89" si="34">G88</f>
        <v>24.9</v>
      </c>
      <c r="J88" s="126">
        <v>4.5</v>
      </c>
      <c r="K88" s="76">
        <v>24.9</v>
      </c>
      <c r="L88" s="76">
        <v>0</v>
      </c>
      <c r="M88" s="76">
        <v>0</v>
      </c>
      <c r="N88" s="76">
        <v>0</v>
      </c>
      <c r="O88" s="106">
        <f>K88-Q88-S88</f>
        <v>13.499999999999998</v>
      </c>
      <c r="P88" s="77">
        <f t="shared" si="24"/>
        <v>54.216867469879517</v>
      </c>
      <c r="Q88" s="106">
        <v>11.4</v>
      </c>
      <c r="R88" s="77">
        <f t="shared" si="25"/>
        <v>45.783132530120483</v>
      </c>
      <c r="S88" s="90"/>
      <c r="T88" s="78">
        <f t="shared" si="26"/>
        <v>0</v>
      </c>
      <c r="U88" s="93"/>
      <c r="V88" s="80">
        <f t="shared" si="27"/>
        <v>0</v>
      </c>
      <c r="W88" s="75"/>
      <c r="X88" s="81" t="s">
        <v>41</v>
      </c>
      <c r="Y88" s="82"/>
      <c r="Z88" s="124"/>
      <c r="AA88" s="125"/>
      <c r="AD88" s="86">
        <f t="shared" si="28"/>
        <v>0</v>
      </c>
      <c r="AE88" s="87"/>
      <c r="AF88" s="95"/>
      <c r="AG88" s="95"/>
      <c r="AH88" s="95"/>
      <c r="AI88" s="95"/>
    </row>
    <row r="89" spans="2:35" s="2" customFormat="1">
      <c r="B89" s="71">
        <v>78</v>
      </c>
      <c r="C89" s="75">
        <v>109</v>
      </c>
      <c r="D89" s="103" t="s">
        <v>37</v>
      </c>
      <c r="E89" s="97" t="s">
        <v>116</v>
      </c>
      <c r="F89" s="98" t="s">
        <v>222</v>
      </c>
      <c r="G89" s="105">
        <v>1.75</v>
      </c>
      <c r="H89" s="127"/>
      <c r="I89" s="105">
        <f t="shared" si="34"/>
        <v>1.75</v>
      </c>
      <c r="J89" s="126">
        <v>4.5</v>
      </c>
      <c r="K89" s="76">
        <v>1.75</v>
      </c>
      <c r="L89" s="76">
        <v>0</v>
      </c>
      <c r="M89" s="76">
        <v>0</v>
      </c>
      <c r="N89" s="76">
        <v>0</v>
      </c>
      <c r="O89" s="117">
        <f>K89-Q89-S89</f>
        <v>1.3589999824762344</v>
      </c>
      <c r="P89" s="77">
        <f t="shared" si="24"/>
        <v>77.657141855784829</v>
      </c>
      <c r="Q89" s="117">
        <f>[1]Stat1!$H$143</f>
        <v>0.26000002026557922</v>
      </c>
      <c r="R89" s="77">
        <f t="shared" si="25"/>
        <v>14.857144015175955</v>
      </c>
      <c r="S89" s="117">
        <f>[1]Stat1!$I$143</f>
        <v>0.13099999725818634</v>
      </c>
      <c r="T89" s="78">
        <f t="shared" si="26"/>
        <v>7.48571412903922</v>
      </c>
      <c r="U89" s="128"/>
      <c r="V89" s="80">
        <f t="shared" si="27"/>
        <v>0</v>
      </c>
      <c r="W89" s="75"/>
      <c r="X89" s="81" t="s">
        <v>41</v>
      </c>
      <c r="Y89" s="82"/>
      <c r="Z89" s="124"/>
      <c r="AA89" s="125"/>
      <c r="AD89" s="86">
        <f t="shared" si="28"/>
        <v>0</v>
      </c>
      <c r="AE89" s="87"/>
      <c r="AF89" s="95"/>
      <c r="AG89" s="95"/>
      <c r="AH89" s="95"/>
      <c r="AI89" s="95"/>
    </row>
    <row r="90" spans="2:35" s="2" customFormat="1">
      <c r="B90" s="71">
        <v>79</v>
      </c>
      <c r="C90" s="75">
        <v>110</v>
      </c>
      <c r="D90" s="103"/>
      <c r="E90" s="97" t="s">
        <v>223</v>
      </c>
      <c r="F90" s="122" t="s">
        <v>224</v>
      </c>
      <c r="G90" s="123">
        <v>20.7</v>
      </c>
      <c r="H90" s="107">
        <f t="shared" ref="H90" si="35">G90</f>
        <v>20.7</v>
      </c>
      <c r="I90" s="123"/>
      <c r="J90" s="126">
        <v>4.5</v>
      </c>
      <c r="K90" s="76">
        <f>G90-M90</f>
        <v>16.999999952316283</v>
      </c>
      <c r="L90" s="76">
        <v>0</v>
      </c>
      <c r="M90" s="76">
        <f>[1]Stat1!$K$144</f>
        <v>3.7000000476837158</v>
      </c>
      <c r="N90" s="76">
        <v>0</v>
      </c>
      <c r="O90" s="76">
        <f>K90-S90</f>
        <v>16.699999940395355</v>
      </c>
      <c r="P90" s="77">
        <f t="shared" si="24"/>
        <v>80.676328214470317</v>
      </c>
      <c r="Q90" s="76"/>
      <c r="R90" s="77">
        <f t="shared" si="25"/>
        <v>0</v>
      </c>
      <c r="S90" s="107">
        <f>[1]Stat1!$I$144</f>
        <v>0.30000001192092896</v>
      </c>
      <c r="T90" s="78">
        <f t="shared" si="26"/>
        <v>1.4492754199078695</v>
      </c>
      <c r="U90" s="115">
        <v>3.7</v>
      </c>
      <c r="V90" s="80">
        <f t="shared" si="27"/>
        <v>17.874396135265702</v>
      </c>
      <c r="W90" s="75"/>
      <c r="X90" s="81" t="s">
        <v>41</v>
      </c>
      <c r="Y90" s="82"/>
      <c r="Z90" s="124"/>
      <c r="AA90" s="125"/>
      <c r="AD90" s="86">
        <f t="shared" si="28"/>
        <v>4.7683715642676816E-8</v>
      </c>
      <c r="AE90" s="87"/>
      <c r="AF90" s="95"/>
      <c r="AG90" s="95"/>
      <c r="AH90" s="95"/>
      <c r="AI90" s="95"/>
    </row>
    <row r="91" spans="2:35" s="2" customFormat="1">
      <c r="B91" s="71">
        <v>80</v>
      </c>
      <c r="C91" s="75">
        <f>C90</f>
        <v>110</v>
      </c>
      <c r="D91" s="103" t="s">
        <v>37</v>
      </c>
      <c r="E91" s="97" t="s">
        <v>225</v>
      </c>
      <c r="F91" s="122" t="s">
        <v>222</v>
      </c>
      <c r="G91" s="123">
        <v>1</v>
      </c>
      <c r="H91" s="123"/>
      <c r="I91" s="105">
        <f t="shared" ref="I91" si="36">G91</f>
        <v>1</v>
      </c>
      <c r="J91" s="126">
        <v>4.5</v>
      </c>
      <c r="K91" s="76">
        <v>1</v>
      </c>
      <c r="L91" s="76">
        <v>0</v>
      </c>
      <c r="M91" s="76">
        <v>0</v>
      </c>
      <c r="N91" s="76">
        <v>0</v>
      </c>
      <c r="O91" s="117">
        <f>K91</f>
        <v>1</v>
      </c>
      <c r="P91" s="77">
        <f t="shared" si="24"/>
        <v>100</v>
      </c>
      <c r="Q91" s="90"/>
      <c r="R91" s="77">
        <f t="shared" si="25"/>
        <v>0</v>
      </c>
      <c r="S91" s="90"/>
      <c r="T91" s="78">
        <f t="shared" si="26"/>
        <v>0</v>
      </c>
      <c r="U91" s="93"/>
      <c r="V91" s="80">
        <f t="shared" si="27"/>
        <v>0</v>
      </c>
      <c r="W91" s="75"/>
      <c r="X91" s="81" t="s">
        <v>41</v>
      </c>
      <c r="Y91" s="82"/>
      <c r="Z91" s="124"/>
      <c r="AA91" s="125"/>
      <c r="AD91" s="86">
        <f t="shared" si="28"/>
        <v>0</v>
      </c>
      <c r="AE91" s="87"/>
      <c r="AF91" s="95"/>
      <c r="AG91" s="95"/>
      <c r="AH91" s="95"/>
      <c r="AI91" s="95"/>
    </row>
    <row r="92" spans="2:35" s="2" customFormat="1">
      <c r="B92" s="71">
        <v>81</v>
      </c>
      <c r="C92" s="75">
        <v>111</v>
      </c>
      <c r="D92" s="103"/>
      <c r="E92" s="97" t="s">
        <v>226</v>
      </c>
      <c r="F92" s="122" t="s">
        <v>227</v>
      </c>
      <c r="G92" s="123">
        <v>25.86</v>
      </c>
      <c r="H92" s="107">
        <f t="shared" ref="H92:H94" si="37">G92</f>
        <v>25.86</v>
      </c>
      <c r="I92" s="123"/>
      <c r="J92" s="126">
        <v>4.5</v>
      </c>
      <c r="K92" s="76">
        <f>G92-N92</f>
        <v>23.36</v>
      </c>
      <c r="L92" s="76">
        <v>0</v>
      </c>
      <c r="M92" s="76">
        <v>0</v>
      </c>
      <c r="N92" s="76">
        <v>2.5</v>
      </c>
      <c r="O92" s="107">
        <f>K92-Q92-S92</f>
        <v>17.6600009059906</v>
      </c>
      <c r="P92" s="77">
        <f t="shared" si="24"/>
        <v>68.290800100505038</v>
      </c>
      <c r="Q92" s="76">
        <f>[1]Stat1!$H$146</f>
        <v>4.9999990463256836</v>
      </c>
      <c r="R92" s="77">
        <f t="shared" si="25"/>
        <v>19.334876435907518</v>
      </c>
      <c r="S92" s="107">
        <f>[1]Stat1!$I$146</f>
        <v>0.70000004768371582</v>
      </c>
      <c r="T92" s="78">
        <f t="shared" si="26"/>
        <v>2.7068834017158387</v>
      </c>
      <c r="U92" s="113">
        <f>N92</f>
        <v>2.5</v>
      </c>
      <c r="V92" s="80">
        <f t="shared" si="27"/>
        <v>9.6674400618716163</v>
      </c>
      <c r="W92" s="75"/>
      <c r="X92" s="81" t="s">
        <v>41</v>
      </c>
      <c r="Y92" s="82"/>
      <c r="Z92" s="124"/>
      <c r="AA92" s="125"/>
      <c r="AD92" s="86">
        <f t="shared" si="28"/>
        <v>0</v>
      </c>
      <c r="AE92" s="87"/>
      <c r="AF92" s="95"/>
      <c r="AG92" s="95"/>
      <c r="AH92" s="95"/>
      <c r="AI92" s="95"/>
    </row>
    <row r="93" spans="2:35" s="2" customFormat="1">
      <c r="B93" s="71">
        <v>82</v>
      </c>
      <c r="C93" s="75">
        <v>112</v>
      </c>
      <c r="D93" s="103">
        <v>1</v>
      </c>
      <c r="E93" s="97" t="s">
        <v>228</v>
      </c>
      <c r="F93" s="122" t="s">
        <v>229</v>
      </c>
      <c r="G93" s="123">
        <v>35.369999999999997</v>
      </c>
      <c r="H93" s="107">
        <f t="shared" si="37"/>
        <v>35.369999999999997</v>
      </c>
      <c r="I93" s="123"/>
      <c r="J93" s="126">
        <v>4.5</v>
      </c>
      <c r="K93" s="76">
        <v>35.369999999999997</v>
      </c>
      <c r="L93" s="76">
        <v>0</v>
      </c>
      <c r="M93" s="76">
        <v>0</v>
      </c>
      <c r="N93" s="76">
        <v>0</v>
      </c>
      <c r="O93" s="107">
        <f>K93-Q93-S93-U93</f>
        <v>14.719995702505109</v>
      </c>
      <c r="P93" s="77">
        <f t="shared" si="24"/>
        <v>41.617177558679984</v>
      </c>
      <c r="Q93" s="107">
        <f>[1]Stat1!$H$147</f>
        <v>19.350004196166992</v>
      </c>
      <c r="R93" s="77">
        <f t="shared" si="25"/>
        <v>54.707390998493054</v>
      </c>
      <c r="S93" s="107">
        <f>[1]Stat1!$I$147</f>
        <v>0.90000009536743164</v>
      </c>
      <c r="T93" s="78">
        <f t="shared" si="26"/>
        <v>2.5445295317145367</v>
      </c>
      <c r="U93" s="115">
        <f>[1]Stat1!$J$147</f>
        <v>0.40000000596046448</v>
      </c>
      <c r="V93" s="80">
        <f t="shared" si="27"/>
        <v>1.1309019111124243</v>
      </c>
      <c r="W93" s="75"/>
      <c r="X93" s="81" t="s">
        <v>41</v>
      </c>
      <c r="Y93" s="82"/>
      <c r="Z93" s="124"/>
      <c r="AA93" s="125"/>
      <c r="AD93" s="86">
        <f t="shared" si="28"/>
        <v>0</v>
      </c>
      <c r="AE93" s="87"/>
      <c r="AF93" s="95"/>
      <c r="AG93" s="95"/>
      <c r="AH93" s="95"/>
      <c r="AI93" s="95"/>
    </row>
    <row r="94" spans="2:35" s="2" customFormat="1">
      <c r="B94" s="71">
        <v>83</v>
      </c>
      <c r="C94" s="75">
        <v>112</v>
      </c>
      <c r="D94" s="103">
        <v>2</v>
      </c>
      <c r="E94" s="97" t="s">
        <v>230</v>
      </c>
      <c r="F94" s="122" t="s">
        <v>231</v>
      </c>
      <c r="G94" s="123">
        <v>56.2</v>
      </c>
      <c r="H94" s="107">
        <f t="shared" si="37"/>
        <v>56.2</v>
      </c>
      <c r="I94" s="123"/>
      <c r="J94" s="126">
        <v>4.5</v>
      </c>
      <c r="K94" s="76">
        <v>54.95</v>
      </c>
      <c r="L94" s="76">
        <v>0</v>
      </c>
      <c r="M94" s="76">
        <v>1.25</v>
      </c>
      <c r="N94" s="76">
        <v>0</v>
      </c>
      <c r="O94" s="106">
        <f>[1]Stat1!$G$148</f>
        <v>27.350000381469727</v>
      </c>
      <c r="P94" s="77">
        <f t="shared" si="24"/>
        <v>48.665481105818017</v>
      </c>
      <c r="Q94" s="106">
        <f>[1]Stat1!$H$148</f>
        <v>20.200002670288086</v>
      </c>
      <c r="R94" s="77">
        <f t="shared" si="25"/>
        <v>35.943065249622926</v>
      </c>
      <c r="S94" s="106">
        <f>[1]Stat1!$I$148</f>
        <v>3.2999992370605469</v>
      </c>
      <c r="T94" s="78">
        <f t="shared" si="26"/>
        <v>5.8718847634529299</v>
      </c>
      <c r="U94" s="113">
        <f>G94-O94-Q94-S94</f>
        <v>5.3499977111816435</v>
      </c>
      <c r="V94" s="80">
        <f t="shared" si="27"/>
        <v>9.5195688811061263</v>
      </c>
      <c r="W94" s="75"/>
      <c r="X94" s="81" t="s">
        <v>41</v>
      </c>
      <c r="Y94" s="82"/>
      <c r="Z94" s="124"/>
      <c r="AA94" s="125"/>
      <c r="AD94" s="86">
        <f t="shared" si="28"/>
        <v>0</v>
      </c>
      <c r="AE94" s="87"/>
      <c r="AF94" s="95"/>
      <c r="AG94" s="95"/>
      <c r="AH94" s="95"/>
      <c r="AI94" s="95"/>
    </row>
    <row r="95" spans="2:35" s="2" customFormat="1">
      <c r="B95" s="71">
        <v>84</v>
      </c>
      <c r="C95" s="72">
        <v>113</v>
      </c>
      <c r="D95" s="103">
        <v>1</v>
      </c>
      <c r="E95" s="97" t="s">
        <v>232</v>
      </c>
      <c r="F95" s="122" t="s">
        <v>233</v>
      </c>
      <c r="G95" s="123">
        <v>45</v>
      </c>
      <c r="H95" s="123"/>
      <c r="I95" s="105">
        <f t="shared" ref="I95:I99" si="38">G95</f>
        <v>45</v>
      </c>
      <c r="J95" s="126"/>
      <c r="K95" s="76">
        <v>0</v>
      </c>
      <c r="L95" s="76">
        <v>0</v>
      </c>
      <c r="M95" s="76">
        <v>0</v>
      </c>
      <c r="N95" s="76">
        <v>45</v>
      </c>
      <c r="O95" s="76"/>
      <c r="P95" s="77">
        <f t="shared" si="24"/>
        <v>0</v>
      </c>
      <c r="Q95" s="76"/>
      <c r="R95" s="77">
        <f t="shared" si="25"/>
        <v>0</v>
      </c>
      <c r="S95" s="76"/>
      <c r="T95" s="78">
        <f t="shared" si="26"/>
        <v>0</v>
      </c>
      <c r="U95" s="93">
        <v>45</v>
      </c>
      <c r="V95" s="80">
        <f t="shared" si="27"/>
        <v>100</v>
      </c>
      <c r="W95" s="75"/>
      <c r="X95" s="81" t="s">
        <v>41</v>
      </c>
      <c r="Y95" s="82"/>
      <c r="Z95" s="124"/>
      <c r="AA95" s="125"/>
      <c r="AD95" s="86">
        <f t="shared" si="28"/>
        <v>0</v>
      </c>
      <c r="AE95" s="87"/>
      <c r="AF95" s="95"/>
      <c r="AG95" s="95"/>
      <c r="AH95" s="95"/>
      <c r="AI95" s="95"/>
    </row>
    <row r="96" spans="2:35" s="2" customFormat="1">
      <c r="B96" s="71">
        <v>85</v>
      </c>
      <c r="C96" s="72">
        <v>113</v>
      </c>
      <c r="D96" s="103">
        <v>2</v>
      </c>
      <c r="E96" s="97" t="s">
        <v>234</v>
      </c>
      <c r="F96" s="122" t="s">
        <v>235</v>
      </c>
      <c r="G96" s="123">
        <v>59.4</v>
      </c>
      <c r="H96" s="123"/>
      <c r="I96" s="105">
        <f t="shared" si="38"/>
        <v>59.4</v>
      </c>
      <c r="J96" s="126">
        <v>4.5</v>
      </c>
      <c r="K96" s="76">
        <f>[1]Stat1!$E$149</f>
        <v>12.399999618530273</v>
      </c>
      <c r="L96" s="76">
        <v>0</v>
      </c>
      <c r="M96" s="76">
        <v>0</v>
      </c>
      <c r="N96" s="76">
        <f>G96-K96</f>
        <v>47.000000381469725</v>
      </c>
      <c r="O96" s="76">
        <f>12.4-2.3</f>
        <v>10.100000000000001</v>
      </c>
      <c r="P96" s="77">
        <f t="shared" si="24"/>
        <v>17.003367003367007</v>
      </c>
      <c r="Q96" s="76">
        <v>2.2999999999999998</v>
      </c>
      <c r="R96" s="77">
        <f t="shared" si="25"/>
        <v>3.872053872053872</v>
      </c>
      <c r="S96" s="107"/>
      <c r="T96" s="78">
        <f t="shared" si="26"/>
        <v>0</v>
      </c>
      <c r="U96" s="93">
        <f>G96-Q96-O96</f>
        <v>47</v>
      </c>
      <c r="V96" s="80">
        <f t="shared" si="27"/>
        <v>79.124579124579128</v>
      </c>
      <c r="W96" s="75"/>
      <c r="X96" s="81" t="s">
        <v>41</v>
      </c>
      <c r="Y96" s="82"/>
      <c r="Z96" s="124"/>
      <c r="AA96" s="125"/>
      <c r="AD96" s="86">
        <f t="shared" si="28"/>
        <v>0</v>
      </c>
      <c r="AE96" s="87"/>
      <c r="AF96" s="95"/>
      <c r="AG96" s="95"/>
      <c r="AH96" s="95"/>
      <c r="AI96" s="95"/>
    </row>
    <row r="97" spans="2:35" s="2" customFormat="1">
      <c r="B97" s="71">
        <v>86</v>
      </c>
      <c r="C97" s="72">
        <v>114</v>
      </c>
      <c r="D97" s="103"/>
      <c r="E97" s="97" t="s">
        <v>236</v>
      </c>
      <c r="F97" s="122" t="s">
        <v>237</v>
      </c>
      <c r="G97" s="123">
        <v>91</v>
      </c>
      <c r="H97" s="123"/>
      <c r="I97" s="105">
        <f t="shared" si="38"/>
        <v>91</v>
      </c>
      <c r="J97" s="126">
        <v>4.5</v>
      </c>
      <c r="K97" s="76">
        <v>6</v>
      </c>
      <c r="L97" s="76">
        <v>0</v>
      </c>
      <c r="M97" s="76">
        <v>0</v>
      </c>
      <c r="N97" s="76">
        <f>G97-K97</f>
        <v>85</v>
      </c>
      <c r="O97" s="107">
        <f>K97</f>
        <v>6</v>
      </c>
      <c r="P97" s="76">
        <f t="shared" si="24"/>
        <v>6.593406593406594</v>
      </c>
      <c r="Q97" s="107">
        <v>0</v>
      </c>
      <c r="R97" s="76">
        <f t="shared" si="25"/>
        <v>0</v>
      </c>
      <c r="S97" s="107">
        <v>0</v>
      </c>
      <c r="T97" s="76">
        <f t="shared" si="26"/>
        <v>0</v>
      </c>
      <c r="U97" s="90">
        <f>N97</f>
        <v>85</v>
      </c>
      <c r="V97" s="79">
        <f t="shared" si="27"/>
        <v>93.406593406593402</v>
      </c>
      <c r="W97" s="75"/>
      <c r="X97" s="81" t="s">
        <v>41</v>
      </c>
      <c r="Y97" s="82"/>
      <c r="Z97" s="124"/>
      <c r="AA97" s="125"/>
      <c r="AD97" s="86">
        <f t="shared" si="28"/>
        <v>0</v>
      </c>
      <c r="AE97" s="87"/>
      <c r="AF97" s="95"/>
      <c r="AG97" s="95"/>
      <c r="AH97" s="95"/>
      <c r="AI97" s="95"/>
    </row>
    <row r="98" spans="2:35" s="2" customFormat="1">
      <c r="B98" s="71">
        <v>87</v>
      </c>
      <c r="C98" s="72">
        <v>115</v>
      </c>
      <c r="D98" s="103"/>
      <c r="E98" s="97" t="s">
        <v>238</v>
      </c>
      <c r="F98" s="122" t="s">
        <v>239</v>
      </c>
      <c r="G98" s="123">
        <v>13.6</v>
      </c>
      <c r="H98" s="123"/>
      <c r="I98" s="105">
        <f t="shared" si="38"/>
        <v>13.6</v>
      </c>
      <c r="J98" s="126">
        <v>4.5</v>
      </c>
      <c r="K98" s="76">
        <v>13.6</v>
      </c>
      <c r="L98" s="76">
        <v>0</v>
      </c>
      <c r="M98" s="76">
        <v>0</v>
      </c>
      <c r="N98" s="76">
        <v>0</v>
      </c>
      <c r="O98" s="76">
        <f>K98-Q98-S98</f>
        <v>8.6999999999999993</v>
      </c>
      <c r="P98" s="77">
        <f t="shared" si="24"/>
        <v>63.970588235294116</v>
      </c>
      <c r="Q98" s="76">
        <v>1.9</v>
      </c>
      <c r="R98" s="77">
        <f t="shared" si="25"/>
        <v>13.970588235294118</v>
      </c>
      <c r="S98" s="76">
        <v>3</v>
      </c>
      <c r="T98" s="78">
        <f t="shared" si="26"/>
        <v>22.058823529411764</v>
      </c>
      <c r="U98" s="93"/>
      <c r="V98" s="80">
        <f t="shared" si="27"/>
        <v>0</v>
      </c>
      <c r="W98" s="75"/>
      <c r="X98" s="81" t="s">
        <v>41</v>
      </c>
      <c r="Y98" s="82"/>
      <c r="Z98" s="124"/>
      <c r="AA98" s="125"/>
      <c r="AD98" s="86">
        <f t="shared" si="28"/>
        <v>4.4408920985006262E-16</v>
      </c>
      <c r="AE98" s="87"/>
      <c r="AF98" s="95"/>
      <c r="AG98" s="95"/>
      <c r="AH98" s="95"/>
      <c r="AI98" s="95"/>
    </row>
    <row r="99" spans="2:35" s="2" customFormat="1">
      <c r="B99" s="71">
        <v>88</v>
      </c>
      <c r="C99" s="75">
        <v>117</v>
      </c>
      <c r="D99" s="103"/>
      <c r="E99" s="97" t="s">
        <v>240</v>
      </c>
      <c r="F99" s="98" t="s">
        <v>241</v>
      </c>
      <c r="G99" s="107">
        <v>18.190000000000001</v>
      </c>
      <c r="H99" s="123"/>
      <c r="I99" s="105">
        <f t="shared" si="38"/>
        <v>18.190000000000001</v>
      </c>
      <c r="J99" s="126">
        <v>4.5</v>
      </c>
      <c r="K99" s="76">
        <v>18.190000000000001</v>
      </c>
      <c r="L99" s="76">
        <v>0</v>
      </c>
      <c r="M99" s="76">
        <v>0</v>
      </c>
      <c r="N99" s="76">
        <v>0</v>
      </c>
      <c r="O99" s="90">
        <f>K99-Q99-S99</f>
        <v>13.209999884068967</v>
      </c>
      <c r="P99" s="77">
        <f t="shared" si="24"/>
        <v>72.622319318685896</v>
      </c>
      <c r="Q99" s="92">
        <f>[1]Stat1!$H$57</f>
        <v>4.880000114440918</v>
      </c>
      <c r="R99" s="77">
        <f t="shared" si="25"/>
        <v>26.827928061797241</v>
      </c>
      <c r="S99" s="92">
        <f>[1]Stat1!$I$57</f>
        <v>0.10000000149011612</v>
      </c>
      <c r="T99" s="78">
        <f t="shared" si="26"/>
        <v>0.54975261951685606</v>
      </c>
      <c r="U99" s="93"/>
      <c r="V99" s="80">
        <f t="shared" si="27"/>
        <v>0</v>
      </c>
      <c r="W99" s="75"/>
      <c r="X99" s="81" t="s">
        <v>41</v>
      </c>
      <c r="Y99" s="82"/>
      <c r="Z99" s="124"/>
      <c r="AA99" s="32"/>
      <c r="AB99" s="16"/>
      <c r="AD99" s="86">
        <f t="shared" si="28"/>
        <v>0</v>
      </c>
      <c r="AE99" s="87"/>
      <c r="AF99" s="95"/>
      <c r="AG99" s="95"/>
      <c r="AH99" s="95"/>
      <c r="AI99" s="95"/>
    </row>
    <row r="100" spans="2:35" s="2" customFormat="1">
      <c r="B100" s="71">
        <v>89</v>
      </c>
      <c r="C100" s="72">
        <v>118</v>
      </c>
      <c r="D100" s="103">
        <v>1</v>
      </c>
      <c r="E100" s="97" t="s">
        <v>242</v>
      </c>
      <c r="F100" s="98" t="s">
        <v>243</v>
      </c>
      <c r="G100" s="107">
        <v>29.05</v>
      </c>
      <c r="H100" s="107">
        <f t="shared" ref="H100:H102" si="39">G100</f>
        <v>29.05</v>
      </c>
      <c r="I100" s="123"/>
      <c r="J100" s="126">
        <v>4.5</v>
      </c>
      <c r="K100" s="76">
        <f>G100-M100</f>
        <v>23.65</v>
      </c>
      <c r="L100" s="76">
        <v>0</v>
      </c>
      <c r="M100" s="76">
        <v>5.4</v>
      </c>
      <c r="N100" s="76">
        <v>0</v>
      </c>
      <c r="O100" s="90">
        <f>K100-Q100-S100</f>
        <v>20.349999809265135</v>
      </c>
      <c r="P100" s="77">
        <f t="shared" si="24"/>
        <v>70.051634455301667</v>
      </c>
      <c r="Q100" s="90">
        <f>[1]Stat1!$H$58</f>
        <v>3.3000001907348633</v>
      </c>
      <c r="R100" s="77">
        <f t="shared" si="25"/>
        <v>11.35972526931106</v>
      </c>
      <c r="S100" s="90"/>
      <c r="T100" s="78">
        <f t="shared" si="26"/>
        <v>0</v>
      </c>
      <c r="U100" s="93">
        <f>M100</f>
        <v>5.4</v>
      </c>
      <c r="V100" s="80">
        <f t="shared" si="27"/>
        <v>18.588640275387263</v>
      </c>
      <c r="W100" s="75"/>
      <c r="X100" s="81" t="s">
        <v>41</v>
      </c>
      <c r="Y100" s="82"/>
      <c r="Z100" s="124"/>
      <c r="AA100" s="32"/>
      <c r="AB100" s="16"/>
      <c r="AD100" s="86">
        <f t="shared" si="28"/>
        <v>0</v>
      </c>
      <c r="AE100" s="87"/>
      <c r="AF100" s="95"/>
      <c r="AG100" s="95"/>
      <c r="AH100" s="95"/>
      <c r="AI100" s="95"/>
    </row>
    <row r="101" spans="2:35" s="2" customFormat="1">
      <c r="B101" s="71">
        <v>90</v>
      </c>
      <c r="C101" s="75">
        <v>120</v>
      </c>
      <c r="D101" s="103"/>
      <c r="E101" s="97" t="s">
        <v>244</v>
      </c>
      <c r="F101" s="98" t="s">
        <v>245</v>
      </c>
      <c r="G101" s="107">
        <v>40.239999999999995</v>
      </c>
      <c r="H101" s="107">
        <f t="shared" si="39"/>
        <v>40.239999999999995</v>
      </c>
      <c r="I101" s="123"/>
      <c r="J101" s="126">
        <v>4.5</v>
      </c>
      <c r="K101" s="76">
        <f>[1]Stat1!$E$59</f>
        <v>27.600000381469727</v>
      </c>
      <c r="L101" s="76">
        <v>0</v>
      </c>
      <c r="M101" s="76">
        <f>G101-K101-N101</f>
        <v>6.5399996185302687</v>
      </c>
      <c r="N101" s="76">
        <v>6.1</v>
      </c>
      <c r="O101" s="107">
        <v>16</v>
      </c>
      <c r="P101" s="77">
        <f t="shared" si="24"/>
        <v>39.761431411530815</v>
      </c>
      <c r="Q101" s="107">
        <v>0</v>
      </c>
      <c r="R101" s="77">
        <f t="shared" si="25"/>
        <v>0</v>
      </c>
      <c r="S101" s="107">
        <v>0</v>
      </c>
      <c r="T101" s="78">
        <f t="shared" si="26"/>
        <v>0</v>
      </c>
      <c r="U101" s="93">
        <f>G101-O101</f>
        <v>24.239999999999995</v>
      </c>
      <c r="V101" s="80">
        <f t="shared" si="27"/>
        <v>60.238568588469178</v>
      </c>
      <c r="W101" s="75"/>
      <c r="X101" s="81" t="s">
        <v>41</v>
      </c>
      <c r="Y101" s="82"/>
      <c r="Z101" s="124"/>
      <c r="AA101" s="32"/>
      <c r="AB101" s="16"/>
      <c r="AD101" s="86">
        <f t="shared" si="28"/>
        <v>0</v>
      </c>
      <c r="AE101" s="87"/>
      <c r="AF101" s="95"/>
      <c r="AG101" s="95"/>
      <c r="AH101" s="95"/>
      <c r="AI101" s="95"/>
    </row>
    <row r="102" spans="2:35" s="2" customFormat="1" ht="16" customHeight="1">
      <c r="B102" s="71">
        <v>91</v>
      </c>
      <c r="C102" s="72">
        <v>116</v>
      </c>
      <c r="D102" s="119">
        <v>1</v>
      </c>
      <c r="E102" s="97" t="s">
        <v>246</v>
      </c>
      <c r="F102" s="98" t="s">
        <v>247</v>
      </c>
      <c r="G102" s="107">
        <v>41.26</v>
      </c>
      <c r="H102" s="107">
        <f t="shared" si="39"/>
        <v>41.26</v>
      </c>
      <c r="I102" s="123"/>
      <c r="J102" s="126">
        <v>4.5</v>
      </c>
      <c r="K102" s="76">
        <v>41.26</v>
      </c>
      <c r="L102" s="76">
        <v>0</v>
      </c>
      <c r="M102" s="76">
        <v>0</v>
      </c>
      <c r="N102" s="76">
        <v>0</v>
      </c>
      <c r="O102" s="90">
        <f>K102-S102-U102-Q102</f>
        <v>5.7999982452392569</v>
      </c>
      <c r="P102" s="77">
        <f t="shared" si="24"/>
        <v>14.057194002034072</v>
      </c>
      <c r="Q102" s="90">
        <f>8.3+2.92</f>
        <v>11.22</v>
      </c>
      <c r="R102" s="77">
        <f t="shared" si="25"/>
        <v>27.193407658749397</v>
      </c>
      <c r="S102" s="90"/>
      <c r="T102" s="78">
        <f t="shared" si="26"/>
        <v>0</v>
      </c>
      <c r="U102" s="93">
        <f>[1]Stat1!$J$7-2.92</f>
        <v>24.24000175476074</v>
      </c>
      <c r="V102" s="80">
        <f t="shared" si="27"/>
        <v>58.749398339216526</v>
      </c>
      <c r="W102" s="75"/>
      <c r="X102" s="81" t="s">
        <v>41</v>
      </c>
      <c r="Y102" s="82"/>
      <c r="Z102" s="124"/>
      <c r="AA102" s="32"/>
      <c r="AB102" s="102"/>
      <c r="AD102" s="86">
        <f t="shared" si="28"/>
        <v>0</v>
      </c>
      <c r="AE102" s="87"/>
      <c r="AF102" s="95"/>
      <c r="AG102" s="95"/>
      <c r="AH102" s="95"/>
      <c r="AI102" s="95"/>
    </row>
    <row r="103" spans="2:35" s="2" customFormat="1" ht="16" customHeight="1">
      <c r="B103" s="71">
        <v>92</v>
      </c>
      <c r="C103" s="72">
        <f>C102</f>
        <v>116</v>
      </c>
      <c r="D103" s="119">
        <v>2</v>
      </c>
      <c r="E103" s="97" t="s">
        <v>248</v>
      </c>
      <c r="F103" s="98" t="s">
        <v>249</v>
      </c>
      <c r="G103" s="107">
        <v>35.57</v>
      </c>
      <c r="H103" s="107">
        <f t="shared" ref="H103:H109" si="40">G103</f>
        <v>35.57</v>
      </c>
      <c r="I103" s="123"/>
      <c r="J103" s="126">
        <v>4.5</v>
      </c>
      <c r="K103" s="76">
        <f>G103-M103</f>
        <v>21.370000190734864</v>
      </c>
      <c r="L103" s="76">
        <v>0</v>
      </c>
      <c r="M103" s="76">
        <f>[1]Stat1!$K$8</f>
        <v>14.199999809265137</v>
      </c>
      <c r="N103" s="76">
        <v>0</v>
      </c>
      <c r="O103" s="90">
        <f>[1]Stat1!$G$8</f>
        <v>18.200000762939453</v>
      </c>
      <c r="P103" s="77">
        <f t="shared" si="24"/>
        <v>51.166715667527271</v>
      </c>
      <c r="Q103" s="90">
        <v>2.7</v>
      </c>
      <c r="R103" s="77">
        <f t="shared" si="25"/>
        <v>7.59066629181895</v>
      </c>
      <c r="S103" s="90"/>
      <c r="T103" s="78">
        <f t="shared" si="26"/>
        <v>0</v>
      </c>
      <c r="U103" s="93">
        <f>G103-O103-Q103-S103</f>
        <v>14.669999237060548</v>
      </c>
      <c r="V103" s="80">
        <f t="shared" si="27"/>
        <v>41.242618040653774</v>
      </c>
      <c r="W103" s="75"/>
      <c r="X103" s="81" t="s">
        <v>41</v>
      </c>
      <c r="Y103" s="82"/>
      <c r="Z103" s="124"/>
      <c r="AA103" s="32"/>
      <c r="AB103" s="102"/>
      <c r="AD103" s="86">
        <f t="shared" si="28"/>
        <v>0</v>
      </c>
      <c r="AE103" s="87"/>
      <c r="AF103" s="95"/>
      <c r="AG103" s="95"/>
      <c r="AH103" s="95"/>
      <c r="AI103" s="95"/>
    </row>
    <row r="104" spans="2:35" s="2" customFormat="1" ht="16" customHeight="1">
      <c r="B104" s="71">
        <v>93</v>
      </c>
      <c r="C104" s="72">
        <f>C103</f>
        <v>116</v>
      </c>
      <c r="D104" s="119">
        <v>3</v>
      </c>
      <c r="E104" s="97" t="s">
        <v>250</v>
      </c>
      <c r="F104" s="98" t="s">
        <v>251</v>
      </c>
      <c r="G104" s="107">
        <v>14.75</v>
      </c>
      <c r="H104" s="107">
        <f t="shared" si="40"/>
        <v>14.75</v>
      </c>
      <c r="I104" s="123"/>
      <c r="J104" s="126">
        <v>4.5</v>
      </c>
      <c r="K104" s="76">
        <v>14.75</v>
      </c>
      <c r="L104" s="76">
        <v>0</v>
      </c>
      <c r="M104" s="76">
        <v>0</v>
      </c>
      <c r="N104" s="76">
        <v>0</v>
      </c>
      <c r="O104" s="90">
        <f>[1]Stat1!$G$9</f>
        <v>0</v>
      </c>
      <c r="P104" s="77">
        <f t="shared" si="24"/>
        <v>0</v>
      </c>
      <c r="Q104" s="90">
        <f>K104-S104-U104</f>
        <v>6.5799999237060547</v>
      </c>
      <c r="R104" s="77">
        <f t="shared" si="25"/>
        <v>44.610168974278338</v>
      </c>
      <c r="S104" s="90">
        <f>[1]Stat1!$I$9</f>
        <v>2.3000001907348633</v>
      </c>
      <c r="T104" s="78">
        <f t="shared" si="26"/>
        <v>15.593221632100768</v>
      </c>
      <c r="U104" s="93">
        <f>[1]Stat1!$J$9</f>
        <v>5.869999885559082</v>
      </c>
      <c r="V104" s="80">
        <f t="shared" si="27"/>
        <v>39.796609393620898</v>
      </c>
      <c r="W104" s="75"/>
      <c r="X104" s="81" t="s">
        <v>41</v>
      </c>
      <c r="Y104" s="82"/>
      <c r="Z104" s="124"/>
      <c r="AA104" s="32"/>
      <c r="AB104" s="102"/>
      <c r="AD104" s="86">
        <f t="shared" si="28"/>
        <v>0</v>
      </c>
      <c r="AE104" s="87"/>
      <c r="AF104" s="95"/>
      <c r="AG104" s="95"/>
      <c r="AH104" s="95"/>
      <c r="AI104" s="95"/>
    </row>
    <row r="105" spans="2:35" s="131" customFormat="1" ht="16" customHeight="1">
      <c r="B105" s="71">
        <v>94</v>
      </c>
      <c r="C105" s="72">
        <v>118</v>
      </c>
      <c r="D105" s="119">
        <v>2</v>
      </c>
      <c r="E105" s="97" t="s">
        <v>252</v>
      </c>
      <c r="F105" s="98" t="s">
        <v>253</v>
      </c>
      <c r="G105" s="107">
        <v>16.22</v>
      </c>
      <c r="H105" s="107">
        <f t="shared" si="40"/>
        <v>16.22</v>
      </c>
      <c r="I105" s="123"/>
      <c r="J105" s="126">
        <v>4.5</v>
      </c>
      <c r="K105" s="76">
        <v>0</v>
      </c>
      <c r="L105" s="76">
        <v>0</v>
      </c>
      <c r="M105" s="76">
        <v>0</v>
      </c>
      <c r="N105" s="76">
        <v>16.22</v>
      </c>
      <c r="O105" s="90"/>
      <c r="P105" s="77">
        <f t="shared" si="24"/>
        <v>0</v>
      </c>
      <c r="Q105" s="90"/>
      <c r="R105" s="77">
        <f t="shared" si="25"/>
        <v>0</v>
      </c>
      <c r="S105" s="90"/>
      <c r="T105" s="78">
        <f t="shared" si="26"/>
        <v>0</v>
      </c>
      <c r="U105" s="93">
        <v>16.22</v>
      </c>
      <c r="V105" s="80">
        <f t="shared" si="27"/>
        <v>100</v>
      </c>
      <c r="W105" s="75"/>
      <c r="X105" s="81" t="s">
        <v>41</v>
      </c>
      <c r="Y105" s="82"/>
      <c r="Z105" s="129"/>
      <c r="AA105" s="32"/>
      <c r="AB105" s="102"/>
      <c r="AC105" s="2"/>
      <c r="AD105" s="86">
        <f t="shared" si="28"/>
        <v>0</v>
      </c>
      <c r="AE105" s="87"/>
      <c r="AF105" s="95"/>
      <c r="AG105" s="130"/>
      <c r="AH105" s="130"/>
      <c r="AI105" s="130"/>
    </row>
    <row r="106" spans="2:35" s="131" customFormat="1" ht="16" customHeight="1">
      <c r="B106" s="71">
        <v>95</v>
      </c>
      <c r="C106" s="72">
        <f>C105</f>
        <v>118</v>
      </c>
      <c r="D106" s="119">
        <v>3</v>
      </c>
      <c r="E106" s="97" t="s">
        <v>254</v>
      </c>
      <c r="F106" s="98" t="s">
        <v>253</v>
      </c>
      <c r="G106" s="107">
        <v>41.6</v>
      </c>
      <c r="H106" s="107">
        <f t="shared" si="40"/>
        <v>41.6</v>
      </c>
      <c r="I106" s="123"/>
      <c r="J106" s="126">
        <v>4.5</v>
      </c>
      <c r="K106" s="76">
        <f>O106+Q106+S106</f>
        <v>27.800002694129944</v>
      </c>
      <c r="L106" s="76">
        <v>0</v>
      </c>
      <c r="M106" s="76">
        <v>0</v>
      </c>
      <c r="N106" s="76">
        <f>G106-K106</f>
        <v>13.799997305870058</v>
      </c>
      <c r="O106" s="90">
        <f>[1]Stat1!$G$11</f>
        <v>5.5999999046325684</v>
      </c>
      <c r="P106" s="77">
        <f t="shared" si="24"/>
        <v>13.461538232289827</v>
      </c>
      <c r="Q106" s="90">
        <f>[1]Stat1!$H$11+5</f>
        <v>20.400002479553223</v>
      </c>
      <c r="R106" s="77">
        <f t="shared" si="25"/>
        <v>49.038467498926011</v>
      </c>
      <c r="S106" s="90">
        <f>[1]Stat1!$I$11</f>
        <v>1.8000003099441528</v>
      </c>
      <c r="T106" s="78">
        <f t="shared" si="26"/>
        <v>4.3269238219811363</v>
      </c>
      <c r="U106" s="93">
        <f>G106-O106-Q106-S106</f>
        <v>13.799997305870058</v>
      </c>
      <c r="V106" s="80">
        <f t="shared" si="27"/>
        <v>33.173070446803024</v>
      </c>
      <c r="W106" s="75"/>
      <c r="X106" s="81" t="s">
        <v>41</v>
      </c>
      <c r="Y106" s="82"/>
      <c r="Z106" s="129"/>
      <c r="AA106" s="32"/>
      <c r="AB106" s="102"/>
      <c r="AC106" s="2"/>
      <c r="AD106" s="86">
        <f t="shared" si="28"/>
        <v>0</v>
      </c>
      <c r="AE106" s="87"/>
      <c r="AF106" s="95"/>
      <c r="AG106" s="130"/>
      <c r="AH106" s="130"/>
      <c r="AI106" s="130"/>
    </row>
    <row r="107" spans="2:35" ht="16" customHeight="1">
      <c r="B107" s="71">
        <v>96</v>
      </c>
      <c r="C107" s="75">
        <v>119</v>
      </c>
      <c r="D107" s="103"/>
      <c r="E107" s="97" t="s">
        <v>255</v>
      </c>
      <c r="F107" s="98" t="s">
        <v>256</v>
      </c>
      <c r="G107" s="107">
        <v>10</v>
      </c>
      <c r="H107" s="107">
        <f t="shared" si="40"/>
        <v>10</v>
      </c>
      <c r="I107" s="123"/>
      <c r="J107" s="126">
        <v>4.5</v>
      </c>
      <c r="K107" s="76">
        <v>10</v>
      </c>
      <c r="L107" s="76">
        <v>0</v>
      </c>
      <c r="M107" s="76">
        <v>0</v>
      </c>
      <c r="N107" s="76">
        <v>0</v>
      </c>
      <c r="O107" s="90">
        <f>[1]Stat1!$G$12</f>
        <v>0</v>
      </c>
      <c r="P107" s="77">
        <f t="shared" si="24"/>
        <v>0</v>
      </c>
      <c r="Q107" s="90">
        <f>K107</f>
        <v>10</v>
      </c>
      <c r="R107" s="77">
        <f t="shared" si="25"/>
        <v>100</v>
      </c>
      <c r="S107" s="90"/>
      <c r="T107" s="78">
        <f t="shared" si="26"/>
        <v>0</v>
      </c>
      <c r="U107" s="93"/>
      <c r="V107" s="80">
        <f t="shared" si="27"/>
        <v>0</v>
      </c>
      <c r="W107" s="75"/>
      <c r="X107" s="81" t="s">
        <v>41</v>
      </c>
      <c r="Y107" s="82"/>
      <c r="Z107" s="132"/>
      <c r="AA107" s="32"/>
      <c r="AB107" s="102"/>
      <c r="AD107" s="86">
        <f t="shared" si="28"/>
        <v>0</v>
      </c>
      <c r="AE107" s="87"/>
      <c r="AF107" s="95"/>
      <c r="AG107" s="133"/>
      <c r="AH107" s="133"/>
      <c r="AI107" s="133"/>
    </row>
    <row r="108" spans="2:35" ht="16" customHeight="1">
      <c r="B108" s="71">
        <v>97</v>
      </c>
      <c r="C108" s="75">
        <v>121</v>
      </c>
      <c r="D108" s="103">
        <v>1</v>
      </c>
      <c r="E108" s="97" t="s">
        <v>257</v>
      </c>
      <c r="F108" s="98" t="s">
        <v>258</v>
      </c>
      <c r="G108" s="107">
        <v>42.32</v>
      </c>
      <c r="H108" s="107">
        <f t="shared" si="40"/>
        <v>42.32</v>
      </c>
      <c r="I108" s="123"/>
      <c r="J108" s="126">
        <v>4.5</v>
      </c>
      <c r="K108" s="76">
        <v>42.32</v>
      </c>
      <c r="L108" s="76">
        <v>0</v>
      </c>
      <c r="M108" s="76">
        <v>0</v>
      </c>
      <c r="N108" s="76">
        <v>0</v>
      </c>
      <c r="O108" s="76">
        <f>K108-Q108-S108-U108</f>
        <v>28.060000054240227</v>
      </c>
      <c r="P108" s="77">
        <f t="shared" si="24"/>
        <v>66.304347954253842</v>
      </c>
      <c r="Q108" s="90">
        <f>[1]Stat1!$H$13</f>
        <v>10.460000038146973</v>
      </c>
      <c r="R108" s="77">
        <f t="shared" si="25"/>
        <v>24.716446214903055</v>
      </c>
      <c r="S108" s="90">
        <f>[1]Stat1!$I$13</f>
        <v>3.5999999046325684</v>
      </c>
      <c r="T108" s="78">
        <f t="shared" si="26"/>
        <v>8.5066160317404726</v>
      </c>
      <c r="U108" s="93">
        <f>[1]Stat1!$J$13</f>
        <v>0.20000000298023224</v>
      </c>
      <c r="V108" s="80">
        <f t="shared" si="27"/>
        <v>0.47258979910262816</v>
      </c>
      <c r="W108" s="75"/>
      <c r="X108" s="81" t="s">
        <v>41</v>
      </c>
      <c r="Y108" s="82"/>
      <c r="Z108" s="132"/>
      <c r="AA108" s="32"/>
      <c r="AB108" s="102"/>
      <c r="AD108" s="86">
        <f t="shared" si="28"/>
        <v>0</v>
      </c>
      <c r="AE108" s="87"/>
      <c r="AF108" s="95"/>
      <c r="AG108" s="133"/>
      <c r="AH108" s="133"/>
      <c r="AI108" s="133"/>
    </row>
    <row r="109" spans="2:35" s="2" customFormat="1" ht="16" customHeight="1">
      <c r="B109" s="71">
        <v>98</v>
      </c>
      <c r="C109" s="72">
        <f>C108</f>
        <v>121</v>
      </c>
      <c r="D109" s="103">
        <v>2</v>
      </c>
      <c r="E109" s="97" t="s">
        <v>259</v>
      </c>
      <c r="F109" s="98" t="s">
        <v>260</v>
      </c>
      <c r="G109" s="107">
        <v>46.71</v>
      </c>
      <c r="H109" s="107">
        <f t="shared" si="40"/>
        <v>46.71</v>
      </c>
      <c r="I109" s="123"/>
      <c r="J109" s="126">
        <v>4.5</v>
      </c>
      <c r="K109" s="76">
        <v>46.71</v>
      </c>
      <c r="L109" s="76">
        <v>0</v>
      </c>
      <c r="M109" s="76">
        <v>0</v>
      </c>
      <c r="N109" s="76">
        <v>0</v>
      </c>
      <c r="O109" s="90">
        <f>6.215+8</f>
        <v>14.215</v>
      </c>
      <c r="P109" s="77">
        <f t="shared" si="24"/>
        <v>30.432455576964244</v>
      </c>
      <c r="Q109" s="90">
        <f>[1]Stat1!$H$14+4</f>
        <v>5.8999999761581421</v>
      </c>
      <c r="R109" s="77">
        <f t="shared" si="25"/>
        <v>12.631128187022355</v>
      </c>
      <c r="S109" s="90">
        <f>[1]Stat1!$I$14</f>
        <v>0.30000001192092896</v>
      </c>
      <c r="T109" s="78">
        <f t="shared" si="26"/>
        <v>0.64226078338884385</v>
      </c>
      <c r="U109" s="93">
        <f>K109-O109-Q109-S109</f>
        <v>26.295000011920934</v>
      </c>
      <c r="V109" s="80">
        <f t="shared" si="27"/>
        <v>56.294155452624558</v>
      </c>
      <c r="W109" s="75"/>
      <c r="X109" s="81" t="s">
        <v>41</v>
      </c>
      <c r="Y109" s="82"/>
      <c r="Z109" s="124"/>
      <c r="AA109" s="32"/>
      <c r="AB109" s="102"/>
      <c r="AD109" s="86">
        <f t="shared" si="28"/>
        <v>0</v>
      </c>
      <c r="AE109" s="87"/>
      <c r="AF109" s="95"/>
      <c r="AG109" s="133"/>
      <c r="AH109" s="95"/>
      <c r="AI109" s="95"/>
    </row>
    <row r="110" spans="2:35" s="2" customFormat="1" ht="16" customHeight="1">
      <c r="B110" s="71">
        <v>99</v>
      </c>
      <c r="C110" s="72">
        <v>122</v>
      </c>
      <c r="D110" s="103">
        <v>1</v>
      </c>
      <c r="E110" s="97" t="s">
        <v>261</v>
      </c>
      <c r="F110" s="98" t="s">
        <v>262</v>
      </c>
      <c r="G110" s="107">
        <v>16.5</v>
      </c>
      <c r="H110" s="123"/>
      <c r="I110" s="105">
        <f t="shared" ref="I110" si="41">G110</f>
        <v>16.5</v>
      </c>
      <c r="J110" s="126">
        <v>4.5</v>
      </c>
      <c r="K110" s="76">
        <f>G110</f>
        <v>16.5</v>
      </c>
      <c r="L110" s="76">
        <v>0</v>
      </c>
      <c r="M110" s="76">
        <v>0</v>
      </c>
      <c r="N110" s="76">
        <v>0</v>
      </c>
      <c r="O110" s="90">
        <f>K110-Q110-U110</f>
        <v>12.1</v>
      </c>
      <c r="P110" s="77">
        <f t="shared" si="24"/>
        <v>73.333333333333329</v>
      </c>
      <c r="Q110" s="90">
        <v>4.3</v>
      </c>
      <c r="R110" s="77">
        <f t="shared" si="25"/>
        <v>26.060606060606062</v>
      </c>
      <c r="S110" s="90"/>
      <c r="T110" s="78">
        <f t="shared" si="26"/>
        <v>0</v>
      </c>
      <c r="U110" s="93">
        <v>0.1</v>
      </c>
      <c r="V110" s="80">
        <f t="shared" si="27"/>
        <v>0.60606060606060608</v>
      </c>
      <c r="W110" s="75"/>
      <c r="X110" s="81" t="s">
        <v>41</v>
      </c>
      <c r="Y110" s="82"/>
      <c r="Z110" s="124"/>
      <c r="AA110" s="32"/>
      <c r="AB110" s="102"/>
      <c r="AD110" s="86">
        <f t="shared" si="28"/>
        <v>5.2735593669694936E-16</v>
      </c>
      <c r="AE110" s="87"/>
      <c r="AF110" s="95"/>
      <c r="AG110" s="133"/>
      <c r="AH110" s="95"/>
      <c r="AI110" s="95"/>
    </row>
    <row r="111" spans="2:35" ht="16" customHeight="1">
      <c r="B111" s="71">
        <v>100</v>
      </c>
      <c r="C111" s="75">
        <f>C110</f>
        <v>122</v>
      </c>
      <c r="D111" s="103">
        <v>2</v>
      </c>
      <c r="E111" s="97" t="s">
        <v>263</v>
      </c>
      <c r="F111" s="98" t="s">
        <v>264</v>
      </c>
      <c r="G111" s="107">
        <v>17.600000000000001</v>
      </c>
      <c r="H111" s="107">
        <f t="shared" ref="H111" si="42">G111</f>
        <v>17.600000000000001</v>
      </c>
      <c r="I111" s="123"/>
      <c r="J111" s="126">
        <v>4.5</v>
      </c>
      <c r="K111" s="76">
        <v>17.600000000000001</v>
      </c>
      <c r="L111" s="76">
        <v>0</v>
      </c>
      <c r="M111" s="76">
        <v>0</v>
      </c>
      <c r="N111" s="76">
        <v>0</v>
      </c>
      <c r="O111" s="90">
        <f>K111-Q111-S111</f>
        <v>11.000000095367433</v>
      </c>
      <c r="P111" s="77">
        <f t="shared" si="24"/>
        <v>62.500000541860409</v>
      </c>
      <c r="Q111" s="90">
        <f>[1]Stat1!$H$16</f>
        <v>6.0999999046325684</v>
      </c>
      <c r="R111" s="77">
        <f t="shared" si="25"/>
        <v>34.659090367230498</v>
      </c>
      <c r="S111" s="90">
        <f>[1]Stat1!$I$16</f>
        <v>0.5</v>
      </c>
      <c r="T111" s="78">
        <f t="shared" si="26"/>
        <v>2.8409090909090908</v>
      </c>
      <c r="U111" s="93"/>
      <c r="V111" s="80">
        <f t="shared" si="27"/>
        <v>0</v>
      </c>
      <c r="W111" s="75"/>
      <c r="X111" s="81" t="s">
        <v>41</v>
      </c>
      <c r="Y111" s="82"/>
      <c r="Z111" s="132"/>
      <c r="AA111" s="32"/>
      <c r="AB111" s="102"/>
      <c r="AD111" s="86">
        <f t="shared" si="28"/>
        <v>0</v>
      </c>
      <c r="AE111" s="87"/>
      <c r="AF111" s="95"/>
      <c r="AG111" s="133"/>
      <c r="AH111" s="133"/>
      <c r="AI111" s="133"/>
    </row>
    <row r="112" spans="2:35" ht="16" customHeight="1">
      <c r="B112" s="71">
        <v>101</v>
      </c>
      <c r="C112" s="72">
        <v>123</v>
      </c>
      <c r="D112" s="119">
        <v>1</v>
      </c>
      <c r="E112" s="97" t="s">
        <v>265</v>
      </c>
      <c r="F112" s="98" t="s">
        <v>266</v>
      </c>
      <c r="G112" s="107">
        <v>4.7</v>
      </c>
      <c r="H112" s="107">
        <f t="shared" ref="H112:H114" si="43">G112</f>
        <v>4.7</v>
      </c>
      <c r="I112" s="123"/>
      <c r="J112" s="126">
        <v>4.5</v>
      </c>
      <c r="K112" s="76">
        <v>4.7</v>
      </c>
      <c r="L112" s="76">
        <v>0</v>
      </c>
      <c r="M112" s="76">
        <v>0</v>
      </c>
      <c r="N112" s="76">
        <v>0</v>
      </c>
      <c r="O112" s="76">
        <f>K112-Q112-S112</f>
        <v>1.7399998649954798</v>
      </c>
      <c r="P112" s="77">
        <f t="shared" si="24"/>
        <v>37.021273723308077</v>
      </c>
      <c r="Q112" s="90">
        <f>[1]Stat1!$H$17</f>
        <v>2.8600001335144043</v>
      </c>
      <c r="R112" s="77">
        <f t="shared" si="25"/>
        <v>60.851066670519238</v>
      </c>
      <c r="S112" s="90">
        <f>[1]Stat1!$I$17</f>
        <v>0.10000000149011612</v>
      </c>
      <c r="T112" s="78">
        <f t="shared" si="26"/>
        <v>2.1276596061726836</v>
      </c>
      <c r="U112" s="79"/>
      <c r="V112" s="80">
        <f t="shared" si="27"/>
        <v>0</v>
      </c>
      <c r="W112" s="75"/>
      <c r="X112" s="81" t="s">
        <v>41</v>
      </c>
      <c r="Y112" s="82"/>
      <c r="Z112" s="132"/>
      <c r="AA112" s="32"/>
      <c r="AB112" s="102"/>
      <c r="AD112" s="86">
        <f t="shared" si="28"/>
        <v>0</v>
      </c>
      <c r="AE112" s="87"/>
      <c r="AF112" s="95"/>
      <c r="AG112" s="133"/>
      <c r="AH112" s="133"/>
      <c r="AI112" s="133"/>
    </row>
    <row r="113" spans="2:35" ht="16" customHeight="1">
      <c r="B113" s="71">
        <v>102</v>
      </c>
      <c r="C113" s="72">
        <f>C112</f>
        <v>123</v>
      </c>
      <c r="D113" s="119">
        <v>2</v>
      </c>
      <c r="E113" s="97" t="s">
        <v>267</v>
      </c>
      <c r="F113" s="98" t="s">
        <v>268</v>
      </c>
      <c r="G113" s="107">
        <v>24.5</v>
      </c>
      <c r="H113" s="107">
        <f t="shared" si="43"/>
        <v>24.5</v>
      </c>
      <c r="I113" s="123"/>
      <c r="J113" s="126">
        <v>4.5</v>
      </c>
      <c r="K113" s="76">
        <v>24.5</v>
      </c>
      <c r="L113" s="76">
        <v>0</v>
      </c>
      <c r="M113" s="76">
        <v>0</v>
      </c>
      <c r="N113" s="76">
        <v>0</v>
      </c>
      <c r="O113" s="90">
        <f>K113-Q113</f>
        <v>15.970000267028809</v>
      </c>
      <c r="P113" s="77">
        <f t="shared" si="24"/>
        <v>65.183674559301267</v>
      </c>
      <c r="Q113" s="76">
        <f>[1]Stat1!$H$18</f>
        <v>8.5299997329711914</v>
      </c>
      <c r="R113" s="77">
        <f t="shared" si="25"/>
        <v>34.816325440698741</v>
      </c>
      <c r="S113" s="90"/>
      <c r="T113" s="78">
        <f t="shared" si="26"/>
        <v>0</v>
      </c>
      <c r="U113" s="79"/>
      <c r="V113" s="80">
        <f t="shared" si="27"/>
        <v>0</v>
      </c>
      <c r="W113" s="75"/>
      <c r="X113" s="81" t="s">
        <v>41</v>
      </c>
      <c r="Y113" s="82"/>
      <c r="Z113" s="132"/>
      <c r="AA113" s="32"/>
      <c r="AB113" s="102"/>
      <c r="AD113" s="86">
        <f t="shared" si="28"/>
        <v>0</v>
      </c>
      <c r="AE113" s="87"/>
      <c r="AF113" s="95"/>
      <c r="AG113" s="133"/>
      <c r="AH113" s="133"/>
      <c r="AI113" s="133"/>
    </row>
    <row r="114" spans="2:35" ht="16" customHeight="1">
      <c r="B114" s="71">
        <v>103</v>
      </c>
      <c r="C114" s="72">
        <f>C113</f>
        <v>123</v>
      </c>
      <c r="D114" s="119">
        <v>3</v>
      </c>
      <c r="E114" s="97" t="s">
        <v>269</v>
      </c>
      <c r="F114" s="98" t="s">
        <v>270</v>
      </c>
      <c r="G114" s="107">
        <v>37</v>
      </c>
      <c r="H114" s="107">
        <f t="shared" si="43"/>
        <v>37</v>
      </c>
      <c r="I114" s="123"/>
      <c r="J114" s="126">
        <v>4.5</v>
      </c>
      <c r="K114" s="76">
        <v>37</v>
      </c>
      <c r="L114" s="76">
        <v>0</v>
      </c>
      <c r="M114" s="76">
        <v>0</v>
      </c>
      <c r="N114" s="76">
        <v>0</v>
      </c>
      <c r="O114" s="90">
        <v>8.3000000000000007</v>
      </c>
      <c r="P114" s="77">
        <f t="shared" si="24"/>
        <v>22.432432432432435</v>
      </c>
      <c r="Q114" s="76">
        <f>K114-O114-S114-U114</f>
        <v>17.099999994039536</v>
      </c>
      <c r="R114" s="77">
        <f t="shared" si="25"/>
        <v>46.216216200106849</v>
      </c>
      <c r="S114" s="90">
        <f>[1]Stat1!$I$19</f>
        <v>0.40000000596046448</v>
      </c>
      <c r="T114" s="78">
        <f t="shared" si="26"/>
        <v>1.0810810971904445</v>
      </c>
      <c r="U114" s="93">
        <v>11.2</v>
      </c>
      <c r="V114" s="80">
        <f t="shared" si="27"/>
        <v>30.270270270270267</v>
      </c>
      <c r="W114" s="75"/>
      <c r="X114" s="81" t="s">
        <v>41</v>
      </c>
      <c r="Y114" s="82"/>
      <c r="Z114" s="132"/>
      <c r="AA114" s="32"/>
      <c r="AB114" s="102"/>
      <c r="AD114" s="86">
        <f t="shared" si="28"/>
        <v>0</v>
      </c>
      <c r="AE114" s="87"/>
      <c r="AF114" s="95"/>
      <c r="AG114" s="133"/>
      <c r="AH114" s="133"/>
      <c r="AI114" s="133"/>
    </row>
    <row r="115" spans="2:35" s="2" customFormat="1" ht="16" customHeight="1">
      <c r="B115" s="71">
        <v>104</v>
      </c>
      <c r="C115" s="72">
        <f>C114</f>
        <v>123</v>
      </c>
      <c r="D115" s="119">
        <v>4</v>
      </c>
      <c r="E115" s="97" t="s">
        <v>271</v>
      </c>
      <c r="F115" s="98" t="s">
        <v>272</v>
      </c>
      <c r="G115" s="107">
        <v>16.3</v>
      </c>
      <c r="H115" s="123"/>
      <c r="I115" s="105">
        <f t="shared" ref="I115" si="44">G115</f>
        <v>16.3</v>
      </c>
      <c r="J115" s="126">
        <v>4.5</v>
      </c>
      <c r="K115" s="76">
        <v>8.57</v>
      </c>
      <c r="L115" s="76">
        <v>0</v>
      </c>
      <c r="M115" s="76">
        <v>0</v>
      </c>
      <c r="N115" s="76">
        <v>7.73</v>
      </c>
      <c r="O115" s="90">
        <f>K115-Q115</f>
        <v>8.369999997019768</v>
      </c>
      <c r="P115" s="77">
        <f t="shared" si="24"/>
        <v>51.349693233250107</v>
      </c>
      <c r="Q115" s="90">
        <f>[1]Stat1!$H$20</f>
        <v>0.20000000298023224</v>
      </c>
      <c r="R115" s="77">
        <f t="shared" si="25"/>
        <v>1.2269938833143081</v>
      </c>
      <c r="S115" s="90"/>
      <c r="T115" s="78">
        <f t="shared" si="26"/>
        <v>0</v>
      </c>
      <c r="U115" s="93">
        <v>7.73</v>
      </c>
      <c r="V115" s="80">
        <f t="shared" si="27"/>
        <v>47.423312883435578</v>
      </c>
      <c r="W115" s="75"/>
      <c r="X115" s="81" t="s">
        <v>169</v>
      </c>
      <c r="Y115" s="82"/>
      <c r="Z115" s="124"/>
      <c r="AA115" s="32"/>
      <c r="AB115" s="102"/>
      <c r="AD115" s="86">
        <f t="shared" si="28"/>
        <v>0</v>
      </c>
      <c r="AE115" s="87"/>
      <c r="AF115" s="95"/>
      <c r="AG115" s="133"/>
      <c r="AH115" s="95"/>
      <c r="AI115" s="95"/>
    </row>
    <row r="116" spans="2:35" ht="18" customHeight="1">
      <c r="B116" s="71">
        <v>105</v>
      </c>
      <c r="C116" s="72">
        <v>121</v>
      </c>
      <c r="D116" s="73" t="s">
        <v>37</v>
      </c>
      <c r="E116" s="97" t="s">
        <v>273</v>
      </c>
      <c r="F116" s="98" t="s">
        <v>274</v>
      </c>
      <c r="G116" s="107">
        <v>11.9</v>
      </c>
      <c r="H116" s="107">
        <f t="shared" ref="H116:H118" si="45">G116</f>
        <v>11.9</v>
      </c>
      <c r="I116" s="123"/>
      <c r="J116" s="126">
        <v>4.5</v>
      </c>
      <c r="K116" s="76">
        <v>11.9</v>
      </c>
      <c r="L116" s="76">
        <v>0</v>
      </c>
      <c r="M116" s="76">
        <v>0</v>
      </c>
      <c r="N116" s="76">
        <v>0</v>
      </c>
      <c r="O116" s="90">
        <f>[1]Stat1!$G$23</f>
        <v>0.30000001192092896</v>
      </c>
      <c r="P116" s="77">
        <f t="shared" si="24"/>
        <v>2.5210085035372183</v>
      </c>
      <c r="Q116" s="106">
        <f>[1]Stat1!$H$23</f>
        <v>5.4999971389770508</v>
      </c>
      <c r="R116" s="77">
        <f t="shared" si="25"/>
        <v>46.218463352748323</v>
      </c>
      <c r="S116" s="106">
        <f>[1]Stat1!$I$23</f>
        <v>5.7999968528747559</v>
      </c>
      <c r="T116" s="78">
        <f t="shared" si="26"/>
        <v>48.739469351888701</v>
      </c>
      <c r="U116" s="93">
        <f>[1]Stat1!$J$23</f>
        <v>0.30000001192092896</v>
      </c>
      <c r="V116" s="80">
        <f t="shared" si="27"/>
        <v>2.5210085035372183</v>
      </c>
      <c r="W116" s="75"/>
      <c r="X116" s="81" t="s">
        <v>41</v>
      </c>
      <c r="Y116" s="82"/>
      <c r="Z116" s="134"/>
      <c r="AA116" s="45"/>
      <c r="AD116" s="86">
        <f t="shared" si="28"/>
        <v>5.9843063358044901E-6</v>
      </c>
      <c r="AE116" s="87"/>
      <c r="AF116" s="95"/>
      <c r="AG116" s="133"/>
      <c r="AH116" s="133"/>
      <c r="AI116" s="133"/>
    </row>
    <row r="117" spans="2:35" ht="18" customHeight="1">
      <c r="B117" s="71">
        <v>106</v>
      </c>
      <c r="C117" s="75">
        <v>124</v>
      </c>
      <c r="D117" s="73" t="s">
        <v>37</v>
      </c>
      <c r="E117" s="97" t="s">
        <v>275</v>
      </c>
      <c r="F117" s="98" t="s">
        <v>276</v>
      </c>
      <c r="G117" s="107">
        <v>1.0900000000000001</v>
      </c>
      <c r="H117" s="107">
        <f t="shared" si="45"/>
        <v>1.0900000000000001</v>
      </c>
      <c r="I117" s="123"/>
      <c r="J117" s="126">
        <v>9</v>
      </c>
      <c r="K117" s="76">
        <v>1.0900000000000001</v>
      </c>
      <c r="L117" s="76">
        <v>0</v>
      </c>
      <c r="M117" s="76">
        <v>0</v>
      </c>
      <c r="N117" s="76">
        <v>0</v>
      </c>
      <c r="O117" s="90">
        <v>1.0900000000000001</v>
      </c>
      <c r="P117" s="77">
        <f t="shared" si="24"/>
        <v>100</v>
      </c>
      <c r="Q117" s="106"/>
      <c r="R117" s="77">
        <f t="shared" si="25"/>
        <v>0</v>
      </c>
      <c r="S117" s="106"/>
      <c r="T117" s="78">
        <f t="shared" si="26"/>
        <v>0</v>
      </c>
      <c r="U117" s="79"/>
      <c r="V117" s="80">
        <f t="shared" si="27"/>
        <v>0</v>
      </c>
      <c r="W117" s="75"/>
      <c r="X117" s="81" t="s">
        <v>41</v>
      </c>
      <c r="Y117" s="82"/>
      <c r="Z117" s="134"/>
      <c r="AA117" s="45"/>
      <c r="AD117" s="86">
        <f t="shared" si="28"/>
        <v>0</v>
      </c>
      <c r="AE117" s="87"/>
      <c r="AF117" s="95"/>
      <c r="AG117" s="133"/>
      <c r="AH117" s="133"/>
      <c r="AI117" s="133"/>
    </row>
    <row r="118" spans="2:35" ht="18" customHeight="1">
      <c r="B118" s="71">
        <v>107</v>
      </c>
      <c r="C118" s="72">
        <v>125</v>
      </c>
      <c r="D118" s="73" t="s">
        <v>37</v>
      </c>
      <c r="E118" s="97" t="s">
        <v>65</v>
      </c>
      <c r="F118" s="98" t="s">
        <v>276</v>
      </c>
      <c r="G118" s="107">
        <v>4.7</v>
      </c>
      <c r="H118" s="107">
        <f t="shared" si="45"/>
        <v>4.7</v>
      </c>
      <c r="I118" s="123"/>
      <c r="J118" s="126">
        <v>4.5</v>
      </c>
      <c r="K118" s="76">
        <v>4.7</v>
      </c>
      <c r="L118" s="76">
        <v>0</v>
      </c>
      <c r="M118" s="76">
        <v>0</v>
      </c>
      <c r="N118" s="76">
        <v>0</v>
      </c>
      <c r="O118" s="90">
        <f>K118-Q118</f>
        <v>3.0099999427795412</v>
      </c>
      <c r="P118" s="77">
        <f t="shared" si="24"/>
        <v>64.04255197403279</v>
      </c>
      <c r="Q118" s="106">
        <f>[1]Stat1!$H$22</f>
        <v>1.690000057220459</v>
      </c>
      <c r="R118" s="77">
        <f t="shared" si="25"/>
        <v>35.95744802596721</v>
      </c>
      <c r="S118" s="106"/>
      <c r="T118" s="78">
        <f t="shared" si="26"/>
        <v>0</v>
      </c>
      <c r="U118" s="93"/>
      <c r="V118" s="80">
        <f t="shared" si="27"/>
        <v>0</v>
      </c>
      <c r="W118" s="75"/>
      <c r="X118" s="81" t="s">
        <v>41</v>
      </c>
      <c r="Y118" s="82"/>
      <c r="Z118" s="134"/>
      <c r="AA118" s="45"/>
      <c r="AD118" s="86">
        <f t="shared" si="28"/>
        <v>0</v>
      </c>
      <c r="AE118" s="87"/>
      <c r="AF118" s="95"/>
      <c r="AG118" s="133"/>
      <c r="AH118" s="133"/>
      <c r="AI118" s="133"/>
    </row>
    <row r="119" spans="2:35" ht="18" customHeight="1">
      <c r="B119" s="71">
        <v>108</v>
      </c>
      <c r="C119" s="75">
        <v>126</v>
      </c>
      <c r="D119" s="73" t="s">
        <v>37</v>
      </c>
      <c r="E119" s="97" t="s">
        <v>277</v>
      </c>
      <c r="F119" s="98" t="s">
        <v>276</v>
      </c>
      <c r="G119" s="107">
        <v>2.5</v>
      </c>
      <c r="H119" s="107"/>
      <c r="I119" s="105">
        <f t="shared" ref="I119" si="46">G119</f>
        <v>2.5</v>
      </c>
      <c r="J119" s="91" t="s">
        <v>40</v>
      </c>
      <c r="K119" s="76">
        <v>2.5</v>
      </c>
      <c r="L119" s="76">
        <v>0</v>
      </c>
      <c r="M119" s="76">
        <v>0</v>
      </c>
      <c r="N119" s="76">
        <v>0</v>
      </c>
      <c r="O119" s="76">
        <f>[1]Stat1!$G$24</f>
        <v>0</v>
      </c>
      <c r="P119" s="77">
        <f t="shared" si="24"/>
        <v>0</v>
      </c>
      <c r="Q119" s="106">
        <f>[1]Stat1!$H$24</f>
        <v>2.9999999329447746E-2</v>
      </c>
      <c r="R119" s="77">
        <f t="shared" si="25"/>
        <v>1.1999999731779099</v>
      </c>
      <c r="S119" s="106">
        <f>K119-Q119-U119</f>
        <v>1.9700000006705523</v>
      </c>
      <c r="T119" s="78">
        <f t="shared" si="26"/>
        <v>78.80000002682209</v>
      </c>
      <c r="U119" s="79">
        <f>[1]Stat1!$J$24</f>
        <v>0.5</v>
      </c>
      <c r="V119" s="80">
        <f t="shared" si="27"/>
        <v>20</v>
      </c>
      <c r="W119" s="75"/>
      <c r="X119" s="81" t="s">
        <v>41</v>
      </c>
      <c r="Y119" s="82"/>
      <c r="Z119" s="134"/>
      <c r="AA119" s="45"/>
      <c r="AD119" s="86">
        <f t="shared" si="28"/>
        <v>0</v>
      </c>
      <c r="AE119" s="87"/>
      <c r="AF119" s="95"/>
      <c r="AG119" s="133"/>
      <c r="AH119" s="133"/>
      <c r="AI119" s="133"/>
    </row>
    <row r="120" spans="2:35" ht="18" customHeight="1" thickBot="1">
      <c r="B120" s="135"/>
      <c r="C120" s="136"/>
      <c r="D120" s="137"/>
      <c r="E120" s="138"/>
      <c r="F120" s="139"/>
      <c r="G120" s="140"/>
      <c r="H120" s="140"/>
      <c r="I120" s="140"/>
      <c r="J120" s="141"/>
      <c r="K120" s="140"/>
      <c r="L120" s="140"/>
      <c r="M120" s="140"/>
      <c r="N120" s="140"/>
      <c r="O120" s="140"/>
      <c r="P120" s="140"/>
      <c r="Q120" s="140"/>
      <c r="R120" s="140"/>
      <c r="S120" s="140"/>
      <c r="T120" s="142"/>
      <c r="U120" s="143"/>
      <c r="V120" s="144"/>
      <c r="W120" s="136"/>
      <c r="X120" s="145"/>
      <c r="Y120" s="146"/>
      <c r="Z120" s="134"/>
      <c r="AA120" s="45"/>
    </row>
    <row r="121" spans="2:35" ht="18" customHeight="1">
      <c r="C121" s="147"/>
      <c r="D121" s="148"/>
      <c r="E121" s="149" t="s">
        <v>278</v>
      </c>
      <c r="F121" s="150"/>
      <c r="G121" s="151">
        <f>SUM(G12:G120)</f>
        <v>1484.4299999999998</v>
      </c>
      <c r="H121" s="151">
        <f t="shared" ref="H121:I121" si="47">SUM(H12:H120)</f>
        <v>845.19000000000028</v>
      </c>
      <c r="I121" s="151">
        <f t="shared" si="47"/>
        <v>639.24</v>
      </c>
      <c r="J121" s="152"/>
      <c r="K121" s="151">
        <f t="shared" ref="K121:N121" si="48">SUM(K12:K120)</f>
        <v>1199.6700030851364</v>
      </c>
      <c r="L121" s="151">
        <f t="shared" si="48"/>
        <v>0</v>
      </c>
      <c r="M121" s="151">
        <f t="shared" si="48"/>
        <v>41.489999094009391</v>
      </c>
      <c r="N121" s="151">
        <f t="shared" si="48"/>
        <v>243.26999782085417</v>
      </c>
      <c r="O121" s="151">
        <f>SUM(O12:O120)</f>
        <v>676.36399402357677</v>
      </c>
      <c r="P121" s="151"/>
      <c r="Q121" s="151">
        <f>SUM(Q12:Q120)</f>
        <v>393.91000746369366</v>
      </c>
      <c r="R121" s="151"/>
      <c r="S121" s="151">
        <f>SUM(S12:S120)</f>
        <v>36.700996826216581</v>
      </c>
      <c r="T121" s="153"/>
      <c r="U121" s="154">
        <f>SUM(U12:U120)</f>
        <v>377.45499565452343</v>
      </c>
      <c r="V121" s="155"/>
      <c r="W121" s="156">
        <f t="shared" ref="W121:X121" si="49">SUM(W12:W120)</f>
        <v>0</v>
      </c>
      <c r="X121" s="154">
        <f t="shared" si="49"/>
        <v>0</v>
      </c>
      <c r="Y121" s="134"/>
      <c r="Z121" s="134"/>
      <c r="AD121" s="86"/>
    </row>
    <row r="122" spans="2:35" ht="18" customHeight="1" thickBot="1">
      <c r="C122" s="148"/>
      <c r="D122" s="148"/>
      <c r="E122" s="157" t="s">
        <v>279</v>
      </c>
      <c r="F122" s="158"/>
      <c r="G122" s="159"/>
      <c r="H122" s="159"/>
      <c r="I122" s="159"/>
      <c r="J122" s="159"/>
      <c r="K122" s="159">
        <f>K121/G121*100</f>
        <v>80.816879413993021</v>
      </c>
      <c r="L122" s="159">
        <f>L121/G121*100</f>
        <v>0</v>
      </c>
      <c r="M122" s="159">
        <f>M121/G121*100</f>
        <v>2.7950121658824867</v>
      </c>
      <c r="N122" s="159">
        <f>N121/G121*100</f>
        <v>16.388108420124507</v>
      </c>
      <c r="O122" s="159">
        <f>O121/$G$121*100</f>
        <v>45.563886072335968</v>
      </c>
      <c r="P122" s="159"/>
      <c r="Q122" s="159">
        <f>Q121/$G$121*100</f>
        <v>26.536112006877637</v>
      </c>
      <c r="R122" s="159"/>
      <c r="S122" s="159">
        <f>S121/$G$121*100</f>
        <v>2.4723965984395755</v>
      </c>
      <c r="T122" s="160"/>
      <c r="U122" s="161">
        <f>U121/$G$121*100</f>
        <v>25.42760491599627</v>
      </c>
      <c r="V122" s="162"/>
      <c r="W122" s="163">
        <f t="shared" ref="W122:X122" si="50">W121/$G$121*100</f>
        <v>0</v>
      </c>
      <c r="X122" s="161">
        <f t="shared" si="50"/>
        <v>0</v>
      </c>
      <c r="Y122" s="134"/>
      <c r="Z122" s="134"/>
    </row>
    <row r="123" spans="2:35" ht="18" customHeight="1">
      <c r="C123" s="148"/>
      <c r="D123" s="148"/>
      <c r="E123" s="164"/>
      <c r="F123" s="164"/>
      <c r="G123" s="165"/>
      <c r="H123" s="165"/>
      <c r="I123" s="165"/>
      <c r="J123" s="165"/>
      <c r="K123" s="148"/>
      <c r="L123" s="148"/>
      <c r="M123" s="148"/>
      <c r="N123" s="166">
        <v>130</v>
      </c>
      <c r="O123" s="167"/>
      <c r="P123" s="168"/>
      <c r="Q123" s="167"/>
      <c r="R123" s="167"/>
      <c r="S123" s="148"/>
      <c r="T123" s="148"/>
      <c r="U123" s="148"/>
      <c r="V123" s="148"/>
      <c r="W123" s="165"/>
      <c r="X123" s="165"/>
      <c r="Y123" s="134"/>
      <c r="Z123" s="134"/>
    </row>
    <row r="124" spans="2:35" ht="16" customHeight="1">
      <c r="N124" s="169">
        <f>+N123/G121*100</f>
        <v>8.7575702458182612</v>
      </c>
      <c r="O124" s="167"/>
      <c r="P124" s="133"/>
      <c r="Q124" s="133"/>
      <c r="R124" s="133"/>
      <c r="S124" s="166"/>
      <c r="U124" s="170"/>
      <c r="V124" s="170"/>
      <c r="W124" s="170"/>
      <c r="X124" s="170"/>
    </row>
    <row r="125" spans="2:35" ht="16" customHeight="1">
      <c r="O125" s="133"/>
      <c r="P125" s="133"/>
      <c r="Q125" s="133"/>
      <c r="R125" s="133"/>
      <c r="U125" s="170"/>
      <c r="V125" s="170"/>
      <c r="W125" s="170"/>
      <c r="X125" s="170"/>
    </row>
    <row r="126" spans="2:35" ht="16" customHeight="1">
      <c r="G126" s="133"/>
      <c r="H126" s="133"/>
      <c r="I126" s="133"/>
      <c r="J126" s="133"/>
      <c r="O126" s="167"/>
      <c r="P126" s="133"/>
      <c r="Q126" s="133"/>
      <c r="R126" s="133"/>
      <c r="U126" s="170"/>
      <c r="V126" s="170"/>
      <c r="W126" s="170"/>
      <c r="X126" s="170"/>
      <c r="AE126" s="95"/>
    </row>
    <row r="127" spans="2:35">
      <c r="O127" s="167"/>
    </row>
    <row r="130" spans="15:15">
      <c r="O130" s="3" t="s">
        <v>5</v>
      </c>
    </row>
  </sheetData>
  <mergeCells count="16">
    <mergeCell ref="C10:D10"/>
    <mergeCell ref="C2:AA2"/>
    <mergeCell ref="C3:AA3"/>
    <mergeCell ref="B7:B9"/>
    <mergeCell ref="H7:I7"/>
    <mergeCell ref="J7:J8"/>
    <mergeCell ref="W7:W9"/>
    <mergeCell ref="X7:X9"/>
    <mergeCell ref="K8:K9"/>
    <mergeCell ref="L8:L9"/>
    <mergeCell ref="M8:M9"/>
    <mergeCell ref="N8:N9"/>
    <mergeCell ref="O8:P8"/>
    <mergeCell ref="Q8:R8"/>
    <mergeCell ref="S8:T8"/>
    <mergeCell ref="U8:V8"/>
  </mergeCells>
  <printOptions horizontalCentered="1"/>
  <pageMargins left="0.35433070866141736" right="3.937007874015748E-2" top="0.55118110236220474" bottom="0.23622047244094491" header="0.59055118110236227" footer="0.27559055118110237"/>
  <pageSetup paperSize="9" scale="51" fitToHeight="3" orientation="landscape" horizontalDpi="4294967293" verticalDpi="300" r:id="rId1"/>
  <headerFooter alignWithMargins="0"/>
  <colBreaks count="2" manualBreakCount="2">
    <brk id="26" max="247" man="1"/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</vt:lpstr>
      <vt:lpstr>'2017'!Print_Area</vt:lpstr>
      <vt:lpstr>'2017'!Print_Titles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2017-07-12T13:09:22Z</dcterms:created>
  <dcterms:modified xsi:type="dcterms:W3CDTF">2019-03-10T05:27:02Z</dcterms:modified>
</cp:coreProperties>
</file>