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rfajr</author>
  </authors>
  <commentList>
    <comment ref="C1" authorId="0">
      <text>
        <r>
          <rPr>
            <b/>
            <sz val="9"/>
            <rFont val="Times New Roman"/>
            <charset val="0"/>
          </rPr>
          <t>fajrika:</t>
        </r>
        <r>
          <rPr>
            <sz val="9"/>
            <rFont val="Times New Roman"/>
            <charset val="0"/>
          </rPr>
          <t xml:space="preserve">
Case ini terjadi saat customer tidak melakukan pembayaran sebagian</t>
        </r>
      </text>
    </comment>
    <comment ref="B12" authorId="0">
      <text>
        <r>
          <rPr>
            <b/>
            <sz val="9"/>
            <rFont val="Times New Roman"/>
            <charset val="0"/>
          </rPr>
          <t>fajrika:</t>
        </r>
        <r>
          <rPr>
            <sz val="9"/>
            <rFont val="Times New Roman"/>
            <charset val="0"/>
          </rPr>
          <t xml:space="preserve">
Case ini terjadi ketika, pembayaran ada yang terjadi sebagian
saya tidak tahu nama case yang tepat</t>
        </r>
      </text>
    </comment>
  </commentList>
</comments>
</file>

<file path=xl/sharedStrings.xml><?xml version="1.0" encoding="utf-8"?>
<sst xmlns="http://schemas.openxmlformats.org/spreadsheetml/2006/main" count="121" uniqueCount="21">
  <si>
    <t>Normal Case</t>
  </si>
  <si>
    <t>Periode</t>
  </si>
  <si>
    <t>Service</t>
  </si>
  <si>
    <t>Nilai (Rp.)</t>
  </si>
  <si>
    <t>Penggunaan</t>
  </si>
  <si>
    <t>Tagihan</t>
  </si>
  <si>
    <t>Pokok</t>
  </si>
  <si>
    <t>PPN</t>
  </si>
  <si>
    <t>Denda</t>
  </si>
  <si>
    <t>Pemutihan</t>
  </si>
  <si>
    <t>Diskon</t>
  </si>
  <si>
    <t>Terbayar</t>
  </si>
  <si>
    <t>Outstanding</t>
  </si>
  <si>
    <t>Pokok + PPN</t>
  </si>
  <si>
    <t>IPL</t>
  </si>
  <si>
    <t>Absurd Case</t>
  </si>
  <si>
    <t>Position Date</t>
  </si>
  <si>
    <t>Bayar</t>
  </si>
  <si>
    <t>Accrual</t>
  </si>
  <si>
    <t>Cumulative Accrual</t>
  </si>
  <si>
    <t>Cash Basis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</si>
</sst>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_(* #,##0_);_(* \(#,##0\);_(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2" borderId="1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0" borderId="13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8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80" fontId="2" fillId="2" borderId="4" xfId="2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80" fontId="2" fillId="2" borderId="2" xfId="2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8" fontId="3" fillId="3" borderId="7" xfId="0" applyNumberFormat="1" applyFont="1" applyFill="1" applyBorder="1" applyAlignment="1">
      <alignment vertical="center" wrapText="1"/>
    </xf>
    <xf numFmtId="58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80" fontId="3" fillId="3" borderId="3" xfId="2" applyNumberFormat="1" applyFont="1" applyFill="1" applyBorder="1" applyAlignment="1">
      <alignment horizontal="right" vertical="center" wrapText="1"/>
    </xf>
    <xf numFmtId="58" fontId="3" fillId="2" borderId="8" xfId="0" applyNumberFormat="1" applyFont="1" applyFill="1" applyBorder="1" applyAlignment="1">
      <alignment vertical="center" wrapText="1"/>
    </xf>
    <xf numFmtId="58" fontId="3" fillId="2" borderId="3" xfId="0" applyNumberFormat="1" applyFont="1" applyFill="1" applyBorder="1" applyAlignment="1">
      <alignment vertical="center" wrapText="1"/>
    </xf>
    <xf numFmtId="180" fontId="3" fillId="2" borderId="3" xfId="2" applyNumberFormat="1" applyFont="1" applyFill="1" applyBorder="1" applyAlignment="1">
      <alignment horizontal="right" vertical="center" wrapText="1"/>
    </xf>
    <xf numFmtId="58" fontId="3" fillId="3" borderId="9" xfId="0" applyNumberFormat="1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180" fontId="3" fillId="3" borderId="9" xfId="2" applyNumberFormat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/>
    </xf>
    <xf numFmtId="58" fontId="3" fillId="4" borderId="7" xfId="0" applyNumberFormat="1" applyFont="1" applyFill="1" applyBorder="1" applyAlignment="1">
      <alignment vertical="center" wrapText="1"/>
    </xf>
    <xf numFmtId="58" fontId="3" fillId="4" borderId="3" xfId="0" applyNumberFormat="1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180" fontId="3" fillId="4" borderId="3" xfId="2" applyNumberFormat="1" applyFont="1" applyFill="1" applyBorder="1" applyAlignment="1">
      <alignment horizontal="right" vertical="center" wrapText="1"/>
    </xf>
    <xf numFmtId="58" fontId="3" fillId="5" borderId="7" xfId="0" applyNumberFormat="1" applyFont="1" applyFill="1" applyBorder="1" applyAlignment="1">
      <alignment vertical="center" wrapText="1"/>
    </xf>
    <xf numFmtId="58" fontId="3" fillId="5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80" fontId="3" fillId="5" borderId="3" xfId="2" applyNumberFormat="1" applyFont="1" applyFill="1" applyBorder="1" applyAlignment="1">
      <alignment horizontal="right" vertical="center" wrapText="1"/>
    </xf>
    <xf numFmtId="58" fontId="3" fillId="5" borderId="8" xfId="0" applyNumberFormat="1" applyFont="1" applyFill="1" applyBorder="1" applyAlignment="1">
      <alignment vertical="center" wrapText="1"/>
    </xf>
    <xf numFmtId="58" fontId="3" fillId="6" borderId="7" xfId="0" applyNumberFormat="1" applyFont="1" applyFill="1" applyBorder="1" applyAlignment="1">
      <alignment vertical="center" wrapText="1"/>
    </xf>
    <xf numFmtId="58" fontId="3" fillId="6" borderId="3" xfId="0" applyNumberFormat="1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180" fontId="3" fillId="6" borderId="3" xfId="2" applyNumberFormat="1" applyFont="1" applyFill="1" applyBorder="1" applyAlignment="1">
      <alignment horizontal="right" vertical="center" wrapText="1"/>
    </xf>
    <xf numFmtId="58" fontId="3" fillId="4" borderId="8" xfId="0" applyNumberFormat="1" applyFont="1" applyFill="1" applyBorder="1" applyAlignment="1">
      <alignment vertical="center" wrapText="1"/>
    </xf>
    <xf numFmtId="58" fontId="3" fillId="5" borderId="9" xfId="0" applyNumberFormat="1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180" fontId="3" fillId="5" borderId="9" xfId="2" applyNumberFormat="1" applyFont="1" applyFill="1" applyBorder="1" applyAlignment="1">
      <alignment horizontal="right" vertical="center" wrapText="1"/>
    </xf>
    <xf numFmtId="58" fontId="3" fillId="7" borderId="7" xfId="0" applyNumberFormat="1" applyFont="1" applyFill="1" applyBorder="1" applyAlignment="1">
      <alignment vertical="center" wrapText="1"/>
    </xf>
    <xf numFmtId="58" fontId="3" fillId="7" borderId="3" xfId="0" applyNumberFormat="1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180" fontId="3" fillId="7" borderId="3" xfId="2" applyNumberFormat="1" applyFont="1" applyFill="1" applyBorder="1" applyAlignment="1">
      <alignment horizontal="right" vertical="center" wrapText="1"/>
    </xf>
    <xf numFmtId="180" fontId="2" fillId="0" borderId="0" xfId="2" applyNumberFormat="1" applyFont="1" applyAlignment="1">
      <alignment horizontal="center" vertical="center"/>
    </xf>
    <xf numFmtId="180" fontId="2" fillId="0" borderId="0" xfId="2" applyNumberFormat="1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0"/>
  <sheetViews>
    <sheetView tabSelected="1" workbookViewId="0">
      <selection activeCell="P8" sqref="P8"/>
    </sheetView>
  </sheetViews>
  <sheetFormatPr defaultColWidth="9.14285714285714" defaultRowHeight="15"/>
  <cols>
    <col min="1" max="1" width="13.4285714285714" customWidth="1"/>
    <col min="2" max="2" width="15.1428571428571" customWidth="1"/>
    <col min="3" max="3" width="16.5714285714286" customWidth="1"/>
    <col min="4" max="4" width="12.1428571428571" customWidth="1"/>
    <col min="5" max="5" width="11.1428571428571" style="1" customWidth="1"/>
    <col min="6" max="6" width="9.28571428571429" style="1" customWidth="1"/>
    <col min="7" max="7" width="13.4285714285714" style="1" customWidth="1"/>
    <col min="8" max="8" width="16.7619047619048" style="1" customWidth="1"/>
    <col min="9" max="9" width="11.8571428571429" style="1" customWidth="1"/>
    <col min="10" max="10" width="13.0380952380952" style="1" customWidth="1"/>
    <col min="11" max="11" width="12.7619047619048" style="1" customWidth="1"/>
    <col min="12" max="12" width="10.8095238095238" style="1" customWidth="1"/>
    <col min="13" max="13" width="15.4285714285714" style="1" customWidth="1"/>
    <col min="14" max="14" width="15.647619047619" style="1" customWidth="1"/>
    <col min="15" max="15" width="12.8571428571429"/>
    <col min="16" max="16" width="23.7142857142857" customWidth="1"/>
    <col min="17" max="17" width="14.4285714285714" customWidth="1"/>
    <col min="18" max="18" width="12.8571428571429"/>
  </cols>
  <sheetData>
    <row r="1" ht="16.5" customHeight="1" spans="3:14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customHeight="1" spans="3:14">
      <c r="C2" s="3" t="s">
        <v>1</v>
      </c>
      <c r="D2" s="4"/>
      <c r="E2" s="5" t="s">
        <v>2</v>
      </c>
      <c r="F2" s="6" t="s">
        <v>3</v>
      </c>
      <c r="G2" s="6"/>
      <c r="H2" s="6"/>
      <c r="I2" s="6"/>
      <c r="J2" s="6"/>
      <c r="K2" s="6"/>
      <c r="L2" s="6"/>
      <c r="M2" s="6"/>
      <c r="N2" s="8"/>
    </row>
    <row r="3" ht="16.5" spans="3:14">
      <c r="C3" s="3" t="s">
        <v>4</v>
      </c>
      <c r="D3" s="4" t="s">
        <v>5</v>
      </c>
      <c r="E3" s="7"/>
      <c r="F3" s="8" t="s">
        <v>6</v>
      </c>
      <c r="G3" s="8" t="s">
        <v>7</v>
      </c>
      <c r="H3" s="8" t="s">
        <v>5</v>
      </c>
      <c r="I3" s="8" t="s">
        <v>8</v>
      </c>
      <c r="J3" s="8" t="s">
        <v>9</v>
      </c>
      <c r="K3" s="8"/>
      <c r="L3" s="8" t="s">
        <v>10</v>
      </c>
      <c r="M3" s="8" t="s">
        <v>11</v>
      </c>
      <c r="N3" s="8" t="s">
        <v>12</v>
      </c>
    </row>
    <row r="4" ht="16.5" spans="3:14">
      <c r="C4" s="3"/>
      <c r="D4" s="4"/>
      <c r="E4" s="9"/>
      <c r="F4" s="8"/>
      <c r="G4" s="8"/>
      <c r="H4" s="8" t="s">
        <v>13</v>
      </c>
      <c r="I4" s="8"/>
      <c r="J4" s="8" t="s">
        <v>5</v>
      </c>
      <c r="K4" s="8" t="s">
        <v>8</v>
      </c>
      <c r="L4" s="8" t="s">
        <v>5</v>
      </c>
      <c r="M4" s="8"/>
      <c r="N4" s="8"/>
    </row>
    <row r="5" ht="16.5" spans="3:14">
      <c r="C5" s="10">
        <v>43983</v>
      </c>
      <c r="D5" s="11">
        <v>44013</v>
      </c>
      <c r="E5" s="12" t="s">
        <v>14</v>
      </c>
      <c r="F5" s="13">
        <v>100000</v>
      </c>
      <c r="G5" s="13">
        <f t="shared" ref="G5:G8" si="0">F5*10%</f>
        <v>10000</v>
      </c>
      <c r="H5" s="13">
        <f t="shared" ref="H5:H8" si="1">F5+G5</f>
        <v>110000</v>
      </c>
      <c r="I5" s="13">
        <f>ROUND(F5*(((1+3%)^3)-1),0)</f>
        <v>9273</v>
      </c>
      <c r="J5" s="13">
        <v>0</v>
      </c>
      <c r="K5" s="13">
        <v>0</v>
      </c>
      <c r="L5" s="13">
        <v>0</v>
      </c>
      <c r="M5" s="13">
        <v>0</v>
      </c>
      <c r="N5" s="13">
        <f t="shared" ref="N5:N8" si="2">H5+I5-J5-K5-L5-M5</f>
        <v>119273</v>
      </c>
    </row>
    <row r="6" ht="15.75" spans="3:14">
      <c r="C6" s="14">
        <v>44013</v>
      </c>
      <c r="D6" s="15">
        <v>44044</v>
      </c>
      <c r="E6" s="12" t="s">
        <v>14</v>
      </c>
      <c r="F6" s="16">
        <v>100000</v>
      </c>
      <c r="G6" s="16">
        <f t="shared" si="0"/>
        <v>10000</v>
      </c>
      <c r="H6" s="16">
        <f t="shared" si="1"/>
        <v>110000</v>
      </c>
      <c r="I6" s="16">
        <f>ROUND(F6*(((1+3%)^2)-1),0)</f>
        <v>6090</v>
      </c>
      <c r="J6" s="16">
        <v>0</v>
      </c>
      <c r="K6" s="16">
        <v>0</v>
      </c>
      <c r="L6" s="16">
        <v>0</v>
      </c>
      <c r="M6" s="16">
        <v>0</v>
      </c>
      <c r="N6" s="16">
        <f t="shared" si="2"/>
        <v>116090</v>
      </c>
    </row>
    <row r="7" ht="15.75" spans="3:14">
      <c r="C7" s="10">
        <v>44044</v>
      </c>
      <c r="D7" s="17">
        <v>44075</v>
      </c>
      <c r="E7" s="18" t="s">
        <v>14</v>
      </c>
      <c r="F7" s="19">
        <v>100000</v>
      </c>
      <c r="G7" s="13">
        <f t="shared" si="0"/>
        <v>10000</v>
      </c>
      <c r="H7" s="13">
        <f t="shared" si="1"/>
        <v>110000</v>
      </c>
      <c r="I7" s="13">
        <f>ROUND(F7*(((1+3%)^1)-1),0)</f>
        <v>3000</v>
      </c>
      <c r="J7" s="19">
        <v>0</v>
      </c>
      <c r="K7" s="19">
        <v>0</v>
      </c>
      <c r="L7" s="19">
        <v>0</v>
      </c>
      <c r="M7" s="19">
        <v>0</v>
      </c>
      <c r="N7" s="13">
        <f t="shared" si="2"/>
        <v>113000</v>
      </c>
    </row>
    <row r="8" spans="3:14">
      <c r="C8" s="14">
        <v>44075</v>
      </c>
      <c r="D8" s="15">
        <v>44105</v>
      </c>
      <c r="E8" s="12" t="s">
        <v>14</v>
      </c>
      <c r="F8" s="16">
        <v>100000</v>
      </c>
      <c r="G8" s="16">
        <f t="shared" si="0"/>
        <v>10000</v>
      </c>
      <c r="H8" s="16">
        <f t="shared" si="1"/>
        <v>110000</v>
      </c>
      <c r="I8" s="16">
        <f>ROUND(F8*(((1+3%)^0)-1),0)</f>
        <v>0</v>
      </c>
      <c r="J8" s="16">
        <v>0</v>
      </c>
      <c r="K8" s="16">
        <v>0</v>
      </c>
      <c r="L8" s="16">
        <v>0</v>
      </c>
      <c r="M8" s="16">
        <v>0</v>
      </c>
      <c r="N8" s="16">
        <f t="shared" si="2"/>
        <v>110000</v>
      </c>
    </row>
    <row r="12" ht="15.75" spans="2:17">
      <c r="B12" s="2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t="15.75" spans="2:17">
      <c r="B13" s="3" t="s">
        <v>16</v>
      </c>
      <c r="C13" s="20" t="s">
        <v>1</v>
      </c>
      <c r="D13" s="4"/>
      <c r="E13" s="5" t="s">
        <v>2</v>
      </c>
      <c r="F13" s="6" t="s">
        <v>3</v>
      </c>
      <c r="G13" s="6"/>
      <c r="H13" s="6"/>
      <c r="I13" s="6"/>
      <c r="J13" s="6"/>
      <c r="K13" s="6"/>
      <c r="L13" s="6"/>
      <c r="M13" s="6"/>
      <c r="N13" s="8"/>
      <c r="O13" s="43" t="s">
        <v>17</v>
      </c>
      <c r="P13" s="43"/>
      <c r="Q13" s="43"/>
    </row>
    <row r="14" ht="16.5" spans="2:17">
      <c r="B14" s="21">
        <v>44022</v>
      </c>
      <c r="C14" s="3" t="s">
        <v>4</v>
      </c>
      <c r="D14" s="4" t="s">
        <v>5</v>
      </c>
      <c r="E14" s="7"/>
      <c r="F14" s="8" t="s">
        <v>6</v>
      </c>
      <c r="G14" s="8" t="s">
        <v>7</v>
      </c>
      <c r="H14" s="8" t="s">
        <v>5</v>
      </c>
      <c r="I14" s="8" t="s">
        <v>8</v>
      </c>
      <c r="J14" s="8" t="s">
        <v>9</v>
      </c>
      <c r="K14" s="8"/>
      <c r="L14" s="8" t="s">
        <v>10</v>
      </c>
      <c r="M14" s="8" t="s">
        <v>11</v>
      </c>
      <c r="N14" s="8" t="s">
        <v>12</v>
      </c>
      <c r="O14" s="43"/>
      <c r="P14" s="43"/>
      <c r="Q14" s="43"/>
    </row>
    <row r="15" ht="16.5" spans="2:17">
      <c r="B15" s="21"/>
      <c r="C15" s="3"/>
      <c r="D15" s="4"/>
      <c r="E15" s="9"/>
      <c r="F15" s="8"/>
      <c r="G15" s="8"/>
      <c r="H15" s="8" t="s">
        <v>13</v>
      </c>
      <c r="I15" s="8"/>
      <c r="J15" s="8" t="s">
        <v>5</v>
      </c>
      <c r="K15" s="8" t="s">
        <v>8</v>
      </c>
      <c r="L15" s="8" t="s">
        <v>5</v>
      </c>
      <c r="M15" s="8"/>
      <c r="N15" s="8"/>
      <c r="O15" s="44" t="s">
        <v>18</v>
      </c>
      <c r="P15" s="44" t="s">
        <v>19</v>
      </c>
      <c r="Q15" s="44" t="s">
        <v>20</v>
      </c>
    </row>
    <row r="16" ht="16.5" spans="2:17">
      <c r="B16" s="21"/>
      <c r="C16" s="22">
        <v>43983</v>
      </c>
      <c r="D16" s="23">
        <v>44013</v>
      </c>
      <c r="E16" s="24" t="s">
        <v>14</v>
      </c>
      <c r="F16" s="25">
        <v>100000</v>
      </c>
      <c r="G16" s="25">
        <f>F16*10%</f>
        <v>10000</v>
      </c>
      <c r="H16" s="25">
        <f>F16+G16</f>
        <v>110000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f>H16+I16-J16-K16-L16-M16</f>
        <v>110000</v>
      </c>
      <c r="O16" s="25">
        <v>50000</v>
      </c>
      <c r="P16" s="25">
        <v>50000</v>
      </c>
      <c r="Q16" s="25">
        <v>50000</v>
      </c>
    </row>
    <row r="17" spans="5:15">
      <c r="E17"/>
      <c r="O17" s="1"/>
    </row>
    <row r="18" ht="15.75" spans="5:15">
      <c r="E18"/>
      <c r="O18" s="1"/>
    </row>
    <row r="19" ht="15.75" spans="2:17">
      <c r="B19" s="3" t="s">
        <v>16</v>
      </c>
      <c r="C19" s="20" t="s">
        <v>1</v>
      </c>
      <c r="D19" s="4"/>
      <c r="E19" s="5" t="s">
        <v>2</v>
      </c>
      <c r="F19" s="6" t="s">
        <v>3</v>
      </c>
      <c r="G19" s="6"/>
      <c r="H19" s="6"/>
      <c r="I19" s="6"/>
      <c r="J19" s="6"/>
      <c r="K19" s="6"/>
      <c r="L19" s="6"/>
      <c r="M19" s="6"/>
      <c r="N19" s="8"/>
      <c r="O19" s="43" t="s">
        <v>17</v>
      </c>
      <c r="P19" s="43"/>
      <c r="Q19" s="43"/>
    </row>
    <row r="20" ht="16.5" spans="2:17">
      <c r="B20" s="21">
        <v>44044</v>
      </c>
      <c r="C20" s="3" t="s">
        <v>4</v>
      </c>
      <c r="D20" s="4" t="s">
        <v>5</v>
      </c>
      <c r="E20" s="7"/>
      <c r="F20" s="8" t="s">
        <v>6</v>
      </c>
      <c r="G20" s="8" t="s">
        <v>7</v>
      </c>
      <c r="H20" s="8" t="s">
        <v>5</v>
      </c>
      <c r="I20" s="8" t="s">
        <v>8</v>
      </c>
      <c r="J20" s="8" t="s">
        <v>9</v>
      </c>
      <c r="K20" s="8"/>
      <c r="L20" s="8" t="s">
        <v>10</v>
      </c>
      <c r="M20" s="8" t="s">
        <v>11</v>
      </c>
      <c r="N20" s="8" t="s">
        <v>12</v>
      </c>
      <c r="O20" s="43"/>
      <c r="P20" s="43"/>
      <c r="Q20" s="43"/>
    </row>
    <row r="21" ht="16.5" spans="2:17">
      <c r="B21" s="21"/>
      <c r="C21" s="3"/>
      <c r="D21" s="4"/>
      <c r="E21" s="9"/>
      <c r="F21" s="8"/>
      <c r="G21" s="8"/>
      <c r="H21" s="8" t="s">
        <v>13</v>
      </c>
      <c r="I21" s="8"/>
      <c r="J21" s="8" t="s">
        <v>5</v>
      </c>
      <c r="K21" s="8" t="s">
        <v>8</v>
      </c>
      <c r="L21" s="8" t="s">
        <v>5</v>
      </c>
      <c r="M21" s="8"/>
      <c r="N21" s="8"/>
      <c r="O21" s="44" t="s">
        <v>18</v>
      </c>
      <c r="P21" s="44" t="s">
        <v>19</v>
      </c>
      <c r="Q21" s="44" t="s">
        <v>20</v>
      </c>
    </row>
    <row r="22" ht="16.5" spans="2:17">
      <c r="B22" s="21"/>
      <c r="C22" s="26">
        <v>43983</v>
      </c>
      <c r="D22" s="27">
        <v>44013</v>
      </c>
      <c r="E22" s="28" t="s">
        <v>14</v>
      </c>
      <c r="F22" s="29">
        <v>100000</v>
      </c>
      <c r="G22" s="29">
        <f>F22*10%</f>
        <v>10000</v>
      </c>
      <c r="H22" s="29">
        <f>F22+G22</f>
        <v>110000</v>
      </c>
      <c r="I22" s="29">
        <f>((F16+I16)-(O16+M16)/1.1)*3%+I16</f>
        <v>1636.36363636364</v>
      </c>
      <c r="J22" s="29">
        <v>0</v>
      </c>
      <c r="K22" s="29">
        <v>0</v>
      </c>
      <c r="L22" s="29">
        <v>0</v>
      </c>
      <c r="M22" s="29">
        <f>O16+M16</f>
        <v>50000</v>
      </c>
      <c r="N22" s="29">
        <f>H22+I22-J22-K22-L22-M22</f>
        <v>61636.3636363636</v>
      </c>
      <c r="O22" s="29">
        <v>0</v>
      </c>
      <c r="P22" s="29">
        <v>50000</v>
      </c>
      <c r="Q22" s="29">
        <f>Q16</f>
        <v>50000</v>
      </c>
    </row>
    <row r="23" spans="2:17">
      <c r="B23" s="21"/>
      <c r="C23" s="30">
        <v>44013</v>
      </c>
      <c r="D23" s="27">
        <v>44044</v>
      </c>
      <c r="E23" s="28" t="s">
        <v>14</v>
      </c>
      <c r="F23" s="29">
        <v>100000</v>
      </c>
      <c r="G23" s="29">
        <f>F23*10%</f>
        <v>10000</v>
      </c>
      <c r="H23" s="29">
        <f>F23+G23</f>
        <v>110000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f>H23+I23-J23-K23-L23-M23</f>
        <v>110000</v>
      </c>
      <c r="O23" s="29">
        <v>0</v>
      </c>
      <c r="P23" s="29">
        <v>0</v>
      </c>
      <c r="Q23" s="29">
        <v>0</v>
      </c>
    </row>
    <row r="24" spans="5:15">
      <c r="E24"/>
      <c r="O24" s="1"/>
    </row>
    <row r="25" ht="15.75" spans="5:15">
      <c r="E25"/>
      <c r="O25" s="1"/>
    </row>
    <row r="26" ht="15.75" spans="2:17">
      <c r="B26" s="3" t="s">
        <v>16</v>
      </c>
      <c r="C26" s="20" t="s">
        <v>1</v>
      </c>
      <c r="D26" s="4"/>
      <c r="E26" s="5" t="s">
        <v>2</v>
      </c>
      <c r="F26" s="6" t="s">
        <v>3</v>
      </c>
      <c r="G26" s="6"/>
      <c r="H26" s="6"/>
      <c r="I26" s="6"/>
      <c r="J26" s="6"/>
      <c r="K26" s="6"/>
      <c r="L26" s="6"/>
      <c r="M26" s="6"/>
      <c r="N26" s="8"/>
      <c r="O26" s="43" t="s">
        <v>17</v>
      </c>
      <c r="P26" s="43"/>
      <c r="Q26" s="43"/>
    </row>
    <row r="27" ht="16.5" spans="2:17">
      <c r="B27" s="21">
        <v>44084</v>
      </c>
      <c r="C27" s="3" t="s">
        <v>4</v>
      </c>
      <c r="D27" s="4" t="s">
        <v>5</v>
      </c>
      <c r="E27" s="7"/>
      <c r="F27" s="8" t="s">
        <v>6</v>
      </c>
      <c r="G27" s="8" t="s">
        <v>7</v>
      </c>
      <c r="H27" s="8" t="s">
        <v>5</v>
      </c>
      <c r="I27" s="8" t="s">
        <v>8</v>
      </c>
      <c r="J27" s="8" t="s">
        <v>9</v>
      </c>
      <c r="K27" s="8"/>
      <c r="L27" s="8" t="s">
        <v>10</v>
      </c>
      <c r="M27" s="8" t="s">
        <v>11</v>
      </c>
      <c r="N27" s="8" t="s">
        <v>12</v>
      </c>
      <c r="O27" s="43"/>
      <c r="P27" s="43"/>
      <c r="Q27" s="43"/>
    </row>
    <row r="28" ht="16.5" spans="2:17">
      <c r="B28" s="21"/>
      <c r="C28" s="3"/>
      <c r="D28" s="4"/>
      <c r="E28" s="9"/>
      <c r="F28" s="8"/>
      <c r="G28" s="8"/>
      <c r="H28" s="8" t="s">
        <v>13</v>
      </c>
      <c r="I28" s="8"/>
      <c r="J28" s="8" t="s">
        <v>5</v>
      </c>
      <c r="K28" s="8" t="s">
        <v>8</v>
      </c>
      <c r="L28" s="8" t="s">
        <v>5</v>
      </c>
      <c r="M28" s="8"/>
      <c r="N28" s="8"/>
      <c r="O28" s="44" t="s">
        <v>18</v>
      </c>
      <c r="P28" s="44" t="s">
        <v>19</v>
      </c>
      <c r="Q28" s="44" t="s">
        <v>20</v>
      </c>
    </row>
    <row r="29" ht="16.5" spans="2:17">
      <c r="B29" s="21"/>
      <c r="C29" s="31">
        <v>43983</v>
      </c>
      <c r="D29" s="32">
        <v>44013</v>
      </c>
      <c r="E29" s="33" t="s">
        <v>14</v>
      </c>
      <c r="F29" s="34">
        <v>100000</v>
      </c>
      <c r="G29" s="34">
        <f t="shared" ref="G29:G31" si="3">F29*10%</f>
        <v>10000</v>
      </c>
      <c r="H29" s="34">
        <f t="shared" ref="H29:H31" si="4">F29+G29</f>
        <v>110000</v>
      </c>
      <c r="I29" s="34">
        <f>((F22+I22)-(O22+M22)/1.1)*3%+I22</f>
        <v>3321.81818181818</v>
      </c>
      <c r="J29" s="34">
        <v>0</v>
      </c>
      <c r="K29" s="34">
        <v>0</v>
      </c>
      <c r="L29" s="34">
        <v>0</v>
      </c>
      <c r="M29" s="34">
        <f>O22+M22</f>
        <v>50000</v>
      </c>
      <c r="N29" s="34">
        <f t="shared" ref="N29:N31" si="5">H29+I29-J29-K29-L29-M29</f>
        <v>63321.8181818182</v>
      </c>
      <c r="O29" s="34">
        <f>N29</f>
        <v>63321.8181818182</v>
      </c>
      <c r="P29" s="34">
        <f>O29+O22+O16</f>
        <v>113321.818181818</v>
      </c>
      <c r="Q29" s="34">
        <f>Q22</f>
        <v>50000</v>
      </c>
    </row>
    <row r="30" ht="15.75" spans="2:17">
      <c r="B30" s="21"/>
      <c r="C30" s="35">
        <v>44013</v>
      </c>
      <c r="D30" s="23">
        <v>44044</v>
      </c>
      <c r="E30" s="24" t="s">
        <v>14</v>
      </c>
      <c r="F30" s="25">
        <v>100000</v>
      </c>
      <c r="G30" s="25">
        <f t="shared" si="3"/>
        <v>10000</v>
      </c>
      <c r="H30" s="25">
        <f t="shared" si="4"/>
        <v>110000</v>
      </c>
      <c r="I30" s="25">
        <f>((F23+I23)-(O23+M23)/1.1)*3%+I23</f>
        <v>3000</v>
      </c>
      <c r="J30" s="25">
        <v>0</v>
      </c>
      <c r="K30" s="25">
        <v>0</v>
      </c>
      <c r="L30" s="25">
        <v>0</v>
      </c>
      <c r="M30" s="25">
        <v>0</v>
      </c>
      <c r="N30" s="25">
        <f t="shared" si="5"/>
        <v>113000</v>
      </c>
      <c r="O30" s="25">
        <f>Q31-O29</f>
        <v>36678.1818181818</v>
      </c>
      <c r="P30" s="25">
        <f>O30</f>
        <v>36678.1818181818</v>
      </c>
      <c r="Q30" s="25">
        <v>0</v>
      </c>
    </row>
    <row r="31" ht="15.75" spans="2:17">
      <c r="B31" s="21"/>
      <c r="C31" s="26">
        <v>44044</v>
      </c>
      <c r="D31" s="36">
        <v>44075</v>
      </c>
      <c r="E31" s="37" t="s">
        <v>14</v>
      </c>
      <c r="F31" s="38">
        <v>100000</v>
      </c>
      <c r="G31" s="29">
        <f t="shared" si="3"/>
        <v>10000</v>
      </c>
      <c r="H31" s="29">
        <f t="shared" si="4"/>
        <v>110000</v>
      </c>
      <c r="I31" s="29">
        <v>0</v>
      </c>
      <c r="J31" s="38">
        <v>0</v>
      </c>
      <c r="K31" s="38">
        <v>0</v>
      </c>
      <c r="L31" s="38">
        <v>0</v>
      </c>
      <c r="M31" s="38">
        <v>0</v>
      </c>
      <c r="N31" s="29">
        <f t="shared" si="5"/>
        <v>110000</v>
      </c>
      <c r="O31" s="29">
        <v>0</v>
      </c>
      <c r="P31" s="29">
        <v>0</v>
      </c>
      <c r="Q31" s="25">
        <v>100000</v>
      </c>
    </row>
    <row r="32" spans="5:15">
      <c r="E32"/>
      <c r="O32" s="1"/>
    </row>
    <row r="33" ht="15.75" spans="5:15">
      <c r="E33"/>
      <c r="O33" s="1"/>
    </row>
    <row r="34" ht="15.75" spans="2:17">
      <c r="B34" s="3" t="s">
        <v>16</v>
      </c>
      <c r="C34" s="20" t="s">
        <v>1</v>
      </c>
      <c r="D34" s="4"/>
      <c r="E34" s="5" t="s">
        <v>2</v>
      </c>
      <c r="F34" s="6" t="s">
        <v>3</v>
      </c>
      <c r="G34" s="6"/>
      <c r="H34" s="6"/>
      <c r="I34" s="6"/>
      <c r="J34" s="6"/>
      <c r="K34" s="6"/>
      <c r="L34" s="6"/>
      <c r="M34" s="6"/>
      <c r="N34" s="8"/>
      <c r="O34" s="43" t="s">
        <v>17</v>
      </c>
      <c r="P34" s="43"/>
      <c r="Q34" s="43"/>
    </row>
    <row r="35" ht="16.5" spans="2:17">
      <c r="B35" s="21">
        <v>44105</v>
      </c>
      <c r="C35" s="3" t="s">
        <v>4</v>
      </c>
      <c r="D35" s="4" t="s">
        <v>5</v>
      </c>
      <c r="E35" s="7"/>
      <c r="F35" s="8" t="s">
        <v>6</v>
      </c>
      <c r="G35" s="8" t="s">
        <v>7</v>
      </c>
      <c r="H35" s="8" t="s">
        <v>5</v>
      </c>
      <c r="I35" s="8" t="s">
        <v>8</v>
      </c>
      <c r="J35" s="8" t="s">
        <v>9</v>
      </c>
      <c r="K35" s="8"/>
      <c r="L35" s="8" t="s">
        <v>10</v>
      </c>
      <c r="M35" s="8" t="s">
        <v>11</v>
      </c>
      <c r="N35" s="8" t="s">
        <v>12</v>
      </c>
      <c r="O35" s="43"/>
      <c r="P35" s="43"/>
      <c r="Q35" s="43"/>
    </row>
    <row r="36" ht="16.5" spans="2:17">
      <c r="B36" s="21"/>
      <c r="C36" s="3"/>
      <c r="D36" s="4"/>
      <c r="E36" s="9"/>
      <c r="F36" s="8"/>
      <c r="G36" s="8"/>
      <c r="H36" s="8" t="s">
        <v>13</v>
      </c>
      <c r="I36" s="8"/>
      <c r="J36" s="8" t="s">
        <v>5</v>
      </c>
      <c r="K36" s="8" t="s">
        <v>8</v>
      </c>
      <c r="L36" s="8" t="s">
        <v>5</v>
      </c>
      <c r="M36" s="8"/>
      <c r="N36" s="8"/>
      <c r="O36" s="44" t="s">
        <v>18</v>
      </c>
      <c r="P36" s="44" t="s">
        <v>19</v>
      </c>
      <c r="Q36" s="44" t="s">
        <v>20</v>
      </c>
    </row>
    <row r="37" ht="16.5" spans="2:17">
      <c r="B37" s="21"/>
      <c r="C37" s="39">
        <v>43983</v>
      </c>
      <c r="D37" s="40">
        <v>44013</v>
      </c>
      <c r="E37" s="41" t="s">
        <v>14</v>
      </c>
      <c r="F37" s="42">
        <v>100000</v>
      </c>
      <c r="G37" s="42">
        <f>F37*10%</f>
        <v>10000</v>
      </c>
      <c r="H37" s="42">
        <f>F37+G37</f>
        <v>110000</v>
      </c>
      <c r="I37" s="42">
        <f>I29</f>
        <v>3321.81818181818</v>
      </c>
      <c r="J37" s="42">
        <v>0</v>
      </c>
      <c r="K37" s="42">
        <v>0</v>
      </c>
      <c r="L37" s="42">
        <v>0</v>
      </c>
      <c r="M37" s="42">
        <f>P29</f>
        <v>113321.818181818</v>
      </c>
      <c r="N37" s="42">
        <f>H37+I37-J37-K37-L37-M37</f>
        <v>0</v>
      </c>
      <c r="O37" s="42"/>
      <c r="P37" s="42">
        <f>P29</f>
        <v>113321.818181818</v>
      </c>
      <c r="Q37" s="42">
        <v>50000</v>
      </c>
    </row>
    <row r="38" ht="15.75" spans="2:17">
      <c r="B38" s="21"/>
      <c r="C38" s="30">
        <v>44013</v>
      </c>
      <c r="D38" s="27">
        <v>44044</v>
      </c>
      <c r="E38" s="28" t="s">
        <v>14</v>
      </c>
      <c r="F38" s="29">
        <v>100000</v>
      </c>
      <c r="G38" s="29">
        <f t="shared" ref="G37:G40" si="6">F38*10%</f>
        <v>10000</v>
      </c>
      <c r="H38" s="29">
        <f t="shared" ref="H37:H40" si="7">F38+G38</f>
        <v>110000</v>
      </c>
      <c r="I38" s="29">
        <f>((F30+I30)-(O30+M30)/1.1)*3%+I30</f>
        <v>5089.68595041322</v>
      </c>
      <c r="J38" s="29">
        <v>0</v>
      </c>
      <c r="K38" s="29">
        <v>0</v>
      </c>
      <c r="L38" s="29">
        <v>0</v>
      </c>
      <c r="M38" s="29">
        <f>M30+O30</f>
        <v>36678.1818181818</v>
      </c>
      <c r="N38" s="29">
        <f t="shared" ref="N37:N40" si="8">H38+I38-J38-K38-L38-M38</f>
        <v>78411.5041322314</v>
      </c>
      <c r="O38" s="29">
        <v>0</v>
      </c>
      <c r="P38" s="29">
        <f>P30</f>
        <v>36678.1818181818</v>
      </c>
      <c r="Q38" s="29">
        <v>0</v>
      </c>
    </row>
    <row r="39" ht="15.75" spans="2:17">
      <c r="B39" s="21"/>
      <c r="C39" s="26">
        <v>44044</v>
      </c>
      <c r="D39" s="36">
        <v>44075</v>
      </c>
      <c r="E39" s="37" t="s">
        <v>14</v>
      </c>
      <c r="F39" s="38">
        <v>100000</v>
      </c>
      <c r="G39" s="29">
        <f t="shared" si="6"/>
        <v>10000</v>
      </c>
      <c r="H39" s="29">
        <f t="shared" si="7"/>
        <v>110000</v>
      </c>
      <c r="I39" s="29">
        <f>((F31+I31)-(O31+M31)/1.1)*3%+I31</f>
        <v>3000</v>
      </c>
      <c r="J39" s="38">
        <v>0</v>
      </c>
      <c r="K39" s="38">
        <v>0</v>
      </c>
      <c r="L39" s="38">
        <v>0</v>
      </c>
      <c r="M39" s="38">
        <v>0</v>
      </c>
      <c r="N39" s="29">
        <f t="shared" si="8"/>
        <v>113000</v>
      </c>
      <c r="O39" s="29">
        <v>0</v>
      </c>
      <c r="P39" s="29">
        <v>0</v>
      </c>
      <c r="Q39" s="29">
        <v>100000</v>
      </c>
    </row>
    <row r="40" spans="2:17">
      <c r="B40" s="21"/>
      <c r="C40" s="30">
        <v>44075</v>
      </c>
      <c r="D40" s="27">
        <v>44105</v>
      </c>
      <c r="E40" s="28" t="s">
        <v>14</v>
      </c>
      <c r="F40" s="29">
        <v>100000</v>
      </c>
      <c r="G40" s="29">
        <f t="shared" si="6"/>
        <v>10000</v>
      </c>
      <c r="H40" s="29">
        <f t="shared" si="7"/>
        <v>110000</v>
      </c>
      <c r="I40" s="29">
        <f>((F32+I32)-(O32+M32)/1.1)*3%+I32</f>
        <v>0</v>
      </c>
      <c r="J40" s="29">
        <v>0</v>
      </c>
      <c r="K40" s="29">
        <v>0</v>
      </c>
      <c r="L40" s="29">
        <v>0</v>
      </c>
      <c r="M40" s="29">
        <v>0</v>
      </c>
      <c r="N40" s="29">
        <f t="shared" si="8"/>
        <v>110000</v>
      </c>
      <c r="O40" s="29">
        <v>0</v>
      </c>
      <c r="P40" s="29">
        <v>0</v>
      </c>
      <c r="Q40" s="29">
        <v>0</v>
      </c>
    </row>
  </sheetData>
  <mergeCells count="64">
    <mergeCell ref="C1:N1"/>
    <mergeCell ref="F2:N2"/>
    <mergeCell ref="J3:K3"/>
    <mergeCell ref="B12:Q12"/>
    <mergeCell ref="C13:D13"/>
    <mergeCell ref="F13:N13"/>
    <mergeCell ref="J14:K14"/>
    <mergeCell ref="C19:D19"/>
    <mergeCell ref="F19:N19"/>
    <mergeCell ref="J20:K20"/>
    <mergeCell ref="C26:D26"/>
    <mergeCell ref="F26:N26"/>
    <mergeCell ref="J27:K27"/>
    <mergeCell ref="C34:D34"/>
    <mergeCell ref="F34:N34"/>
    <mergeCell ref="J35:K35"/>
    <mergeCell ref="B14:B16"/>
    <mergeCell ref="B20:B23"/>
    <mergeCell ref="B27:B31"/>
    <mergeCell ref="B35:B40"/>
    <mergeCell ref="C3:C4"/>
    <mergeCell ref="C14:C15"/>
    <mergeCell ref="C20:C21"/>
    <mergeCell ref="C27:C28"/>
    <mergeCell ref="C35:C36"/>
    <mergeCell ref="D3:D4"/>
    <mergeCell ref="D14:D15"/>
    <mergeCell ref="D20:D21"/>
    <mergeCell ref="D27:D28"/>
    <mergeCell ref="D35:D36"/>
    <mergeCell ref="E2:E4"/>
    <mergeCell ref="E13:E15"/>
    <mergeCell ref="E19:E21"/>
    <mergeCell ref="E26:E28"/>
    <mergeCell ref="E34:E36"/>
    <mergeCell ref="F3:F4"/>
    <mergeCell ref="F14:F15"/>
    <mergeCell ref="F20:F21"/>
    <mergeCell ref="F27:F28"/>
    <mergeCell ref="F35:F36"/>
    <mergeCell ref="G3:G4"/>
    <mergeCell ref="G14:G15"/>
    <mergeCell ref="G20:G21"/>
    <mergeCell ref="G27:G28"/>
    <mergeCell ref="G35:G36"/>
    <mergeCell ref="I3:I4"/>
    <mergeCell ref="I14:I15"/>
    <mergeCell ref="I20:I21"/>
    <mergeCell ref="I27:I28"/>
    <mergeCell ref="I35:I36"/>
    <mergeCell ref="M3:M4"/>
    <mergeCell ref="M14:M15"/>
    <mergeCell ref="M20:M21"/>
    <mergeCell ref="M27:M28"/>
    <mergeCell ref="M35:M36"/>
    <mergeCell ref="N3:N4"/>
    <mergeCell ref="N14:N15"/>
    <mergeCell ref="N20:N21"/>
    <mergeCell ref="N27:N28"/>
    <mergeCell ref="N35:N36"/>
    <mergeCell ref="O13:Q14"/>
    <mergeCell ref="O19:Q20"/>
    <mergeCell ref="O26:Q27"/>
    <mergeCell ref="O34:Q3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rfajr</dc:creator>
  <cp:lastModifiedBy>rfajr</cp:lastModifiedBy>
  <dcterms:created xsi:type="dcterms:W3CDTF">2020-10-13T03:07:00Z</dcterms:created>
  <dcterms:modified xsi:type="dcterms:W3CDTF">2020-10-16T03:29:54Z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