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omments1.xml" ContentType="application/vnd.openxmlformats-officedocument.spreadsheetml.comments+xml"/>
  <Override PartName="/xl/drawings/drawing2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BPS\WTF Kumpulan\"/>
    </mc:Choice>
  </mc:AlternateContent>
  <xr:revisionPtr revIDLastSave="0" documentId="13_ncr:1_{1CE8B539-93C4-43A9-9E3A-4B549A1465FE}" xr6:coauthVersionLast="47" xr6:coauthVersionMax="47" xr10:uidLastSave="{00000000-0000-0000-0000-000000000000}"/>
  <bookViews>
    <workbookView xWindow="-108" yWindow="-108" windowWidth="23256" windowHeight="12456" tabRatio="898" activeTab="2" xr2:uid="{00000000-000D-0000-FFFF-FFFF00000000}"/>
  </bookViews>
  <sheets>
    <sheet name="Menu (2)" sheetId="31" r:id="rId1"/>
    <sheet name="RH" sheetId="1" r:id="rId2"/>
    <sheet name="INPUT_AWAL" sheetId="5" r:id="rId3"/>
    <sheet name="KOMODITAS" sheetId="9" state="hidden" r:id="rId4"/>
    <sheet name="IV.1" sheetId="2" r:id="rId5"/>
    <sheet name="IV.1_ART1" sheetId="13" r:id="rId6"/>
    <sheet name="IV.1_ART2" sheetId="15" r:id="rId7"/>
    <sheet name="IV.1_ART3" sheetId="16" r:id="rId8"/>
    <sheet name="IV.1_ART4" sheetId="17" r:id="rId9"/>
    <sheet name="IV.1_ART5" sheetId="18" r:id="rId10"/>
    <sheet name="IV.1_ART6" sheetId="19" r:id="rId11"/>
    <sheet name="IV.1_ART7" sheetId="20" r:id="rId12"/>
    <sheet name="IV.1_ART8" sheetId="21" r:id="rId13"/>
    <sheet name="IV.1_ART9" sheetId="22" r:id="rId14"/>
    <sheet name="IV.1_ART10" sheetId="23" r:id="rId15"/>
    <sheet name="IV.1_ART11" sheetId="24" r:id="rId16"/>
    <sheet name="IV.1_ART12" sheetId="25" r:id="rId17"/>
    <sheet name="IV.2" sheetId="14" r:id="rId18"/>
    <sheet name="IV.3" sheetId="7" r:id="rId19"/>
    <sheet name="V" sheetId="11" r:id="rId20"/>
    <sheet name="SERUTI IV.2" sheetId="29" r:id="rId21"/>
    <sheet name="SERUTI V-VI" sheetId="30" r:id="rId22"/>
    <sheet name="VI - VII" sheetId="26" r:id="rId23"/>
    <sheet name="QC" sheetId="27" r:id="rId24"/>
    <sheet name="REKAP WARNING" sheetId="28" state="hidden" r:id="rId25"/>
    <sheet name="NERACA" sheetId="10" state="hidden" r:id="rId26"/>
    <sheet name="KALORI" sheetId="8" state="hidden" r:id="rId27"/>
    <sheet name="DROWDOWN" sheetId="12" state="hidden" r:id="rId28"/>
  </sheets>
  <definedNames>
    <definedName name="_2PILIHAN">DROWDOWN!$A$1:$A$2</definedName>
    <definedName name="_56MKNN">DROWDOWN!$G$1:$G$4</definedName>
    <definedName name="_78MKNN">DROWDOWN!$H$1:$H$2</definedName>
    <definedName name="_listrik">DROWDOWN!$D$1:$D$4</definedName>
    <definedName name="_masak">DROWDOWN!$C$1:$C$12</definedName>
    <definedName name="_masakloh">DROWDOWN!$C$1:$C$12</definedName>
    <definedName name="_nonmknn">DROWDOWN!$J$1:$J$7</definedName>
    <definedName name="_statrumah">DROWDOWN!$B$1:$B$5</definedName>
    <definedName name="TIDAK">DROWDOWN!$A$2</definedName>
    <definedName name="YA">DROWDOWN!$A$1</definedName>
  </definedNames>
  <calcPr calcId="191029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" i="5" l="1"/>
  <c r="D43" i="5"/>
  <c r="G6" i="11" l="1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I7" i="5" l="1"/>
  <c r="F43" i="29"/>
  <c r="F58" i="11"/>
  <c r="G58" i="11"/>
  <c r="C32" i="27"/>
  <c r="D45" i="5"/>
  <c r="H111" i="14"/>
  <c r="G38" i="26" l="1"/>
  <c r="G44" i="26" s="1"/>
  <c r="G36" i="26"/>
  <c r="G35" i="26"/>
  <c r="G34" i="26"/>
  <c r="G32" i="26"/>
  <c r="G31" i="26"/>
  <c r="D42" i="26"/>
  <c r="D41" i="26"/>
  <c r="D33" i="26"/>
  <c r="D35" i="26"/>
  <c r="D36" i="26"/>
  <c r="D32" i="26"/>
  <c r="D34" i="26"/>
  <c r="D39" i="26"/>
  <c r="D6" i="26"/>
  <c r="H25" i="30"/>
  <c r="H39" i="26" s="1" a="1"/>
  <c r="H39" i="26" s="1"/>
  <c r="H13" i="30"/>
  <c r="G13" i="30"/>
  <c r="F13" i="30"/>
  <c r="E25" i="30"/>
  <c r="D25" i="30"/>
  <c r="B25" i="30"/>
  <c r="C1" i="25" l="1"/>
  <c r="C1" i="24"/>
  <c r="C1" i="23"/>
  <c r="C1" i="22"/>
  <c r="C1" i="21"/>
  <c r="C1" i="20"/>
  <c r="C1" i="19"/>
  <c r="C1" i="18"/>
  <c r="C1" i="17"/>
  <c r="C1" i="15"/>
  <c r="C1" i="16"/>
  <c r="H4" i="5"/>
  <c r="D1" i="5" s="1"/>
  <c r="B4" i="7"/>
  <c r="B15" i="7"/>
  <c r="B5" i="7"/>
  <c r="B6" i="7"/>
  <c r="B7" i="7"/>
  <c r="B8" i="7"/>
  <c r="B9" i="7"/>
  <c r="B10" i="7"/>
  <c r="B11" i="7"/>
  <c r="B12" i="7"/>
  <c r="B13" i="7"/>
  <c r="B14" i="7"/>
  <c r="F29" i="29"/>
  <c r="F28" i="29"/>
  <c r="F45" i="29"/>
  <c r="F49" i="29"/>
  <c r="D33" i="11"/>
  <c r="F38" i="11"/>
  <c r="E38" i="11"/>
  <c r="D38" i="11"/>
  <c r="H1" i="5"/>
  <c r="F1" i="5"/>
  <c r="D5" i="5" l="1"/>
  <c r="P62" i="29" l="1"/>
  <c r="D1" i="29" l="1"/>
  <c r="C1" i="29"/>
  <c r="G1" i="30"/>
  <c r="E1" i="30"/>
  <c r="C1" i="30"/>
  <c r="F94" i="30"/>
  <c r="F80" i="30"/>
  <c r="G46" i="30"/>
  <c r="F46" i="30"/>
  <c r="E41" i="30"/>
  <c r="E46" i="30" s="1"/>
  <c r="D41" i="30"/>
  <c r="D46" i="30" s="1"/>
  <c r="Q162" i="2" l="1"/>
  <c r="F80" i="11"/>
  <c r="R175" i="10"/>
  <c r="R176" i="10"/>
  <c r="R145" i="10"/>
  <c r="R146" i="10"/>
  <c r="R147" i="10"/>
  <c r="R148" i="10"/>
  <c r="R149" i="10"/>
  <c r="R150" i="10"/>
  <c r="R151" i="10"/>
  <c r="R152" i="10"/>
  <c r="R153" i="10"/>
  <c r="R154" i="10"/>
  <c r="R155" i="10"/>
  <c r="R114" i="10"/>
  <c r="R115" i="10"/>
  <c r="R116" i="10"/>
  <c r="R117" i="10"/>
  <c r="R118" i="10"/>
  <c r="R119" i="10"/>
  <c r="R120" i="10"/>
  <c r="R121" i="10"/>
  <c r="R122" i="10"/>
  <c r="R110" i="10"/>
  <c r="R86" i="10"/>
  <c r="R72" i="10"/>
  <c r="R73" i="10"/>
  <c r="R66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22" i="10"/>
  <c r="R23" i="10"/>
  <c r="R5" i="10"/>
  <c r="R6" i="10"/>
  <c r="C147" i="10"/>
  <c r="D147" i="10"/>
  <c r="E147" i="10"/>
  <c r="F147" i="10"/>
  <c r="G147" i="10"/>
  <c r="H147" i="10"/>
  <c r="I147" i="10"/>
  <c r="C148" i="10"/>
  <c r="D148" i="10"/>
  <c r="E148" i="10"/>
  <c r="F148" i="10"/>
  <c r="G148" i="10"/>
  <c r="H148" i="10"/>
  <c r="I148" i="10"/>
  <c r="C149" i="10"/>
  <c r="D149" i="10"/>
  <c r="E149" i="10"/>
  <c r="F149" i="10"/>
  <c r="G149" i="10"/>
  <c r="H149" i="10"/>
  <c r="I149" i="10"/>
  <c r="C150" i="10"/>
  <c r="D150" i="10"/>
  <c r="E150" i="10"/>
  <c r="F150" i="10"/>
  <c r="G150" i="10"/>
  <c r="H150" i="10"/>
  <c r="I150" i="10"/>
  <c r="C151" i="10"/>
  <c r="D151" i="10"/>
  <c r="E151" i="10"/>
  <c r="F151" i="10"/>
  <c r="G151" i="10"/>
  <c r="H151" i="10"/>
  <c r="I151" i="10"/>
  <c r="C152" i="10"/>
  <c r="D152" i="10"/>
  <c r="E152" i="10"/>
  <c r="F152" i="10"/>
  <c r="G152" i="10"/>
  <c r="H152" i="10"/>
  <c r="I152" i="10"/>
  <c r="C153" i="10"/>
  <c r="D153" i="10"/>
  <c r="E153" i="10"/>
  <c r="F153" i="10"/>
  <c r="G153" i="10"/>
  <c r="H153" i="10"/>
  <c r="I153" i="10"/>
  <c r="C154" i="10"/>
  <c r="D154" i="10"/>
  <c r="E154" i="10"/>
  <c r="F154" i="10"/>
  <c r="G154" i="10"/>
  <c r="H154" i="10"/>
  <c r="I154" i="10"/>
  <c r="C155" i="10"/>
  <c r="D155" i="10"/>
  <c r="E155" i="10"/>
  <c r="F155" i="10"/>
  <c r="G155" i="10"/>
  <c r="H155" i="10"/>
  <c r="I155" i="10"/>
  <c r="C114" i="10"/>
  <c r="D114" i="10"/>
  <c r="E114" i="10"/>
  <c r="F114" i="10"/>
  <c r="G114" i="10"/>
  <c r="H114" i="10"/>
  <c r="I114" i="10"/>
  <c r="C115" i="10"/>
  <c r="D115" i="10"/>
  <c r="E115" i="10"/>
  <c r="F115" i="10"/>
  <c r="G115" i="10"/>
  <c r="H115" i="10"/>
  <c r="I115" i="10"/>
  <c r="C116" i="10"/>
  <c r="D116" i="10"/>
  <c r="E116" i="10"/>
  <c r="F116" i="10"/>
  <c r="G116" i="10"/>
  <c r="H116" i="10"/>
  <c r="I116" i="10"/>
  <c r="C117" i="10"/>
  <c r="D117" i="10"/>
  <c r="E117" i="10"/>
  <c r="F117" i="10"/>
  <c r="G117" i="10"/>
  <c r="H117" i="10"/>
  <c r="I117" i="10"/>
  <c r="C118" i="10"/>
  <c r="D118" i="10"/>
  <c r="E118" i="10"/>
  <c r="F118" i="10"/>
  <c r="G118" i="10"/>
  <c r="H118" i="10"/>
  <c r="I118" i="10"/>
  <c r="C119" i="10"/>
  <c r="D119" i="10"/>
  <c r="E119" i="10"/>
  <c r="F119" i="10"/>
  <c r="G119" i="10"/>
  <c r="H119" i="10"/>
  <c r="I119" i="10"/>
  <c r="C120" i="10"/>
  <c r="D120" i="10"/>
  <c r="E120" i="10"/>
  <c r="F120" i="10"/>
  <c r="G120" i="10"/>
  <c r="H120" i="10"/>
  <c r="I120" i="10"/>
  <c r="C121" i="10"/>
  <c r="D121" i="10"/>
  <c r="E121" i="10"/>
  <c r="F121" i="10"/>
  <c r="G121" i="10"/>
  <c r="H121" i="10"/>
  <c r="I121" i="10"/>
  <c r="C122" i="10"/>
  <c r="D122" i="10"/>
  <c r="E122" i="10"/>
  <c r="F122" i="10"/>
  <c r="G122" i="10"/>
  <c r="H122" i="10"/>
  <c r="I122" i="10"/>
  <c r="C86" i="10"/>
  <c r="D86" i="10"/>
  <c r="E86" i="10"/>
  <c r="F86" i="10"/>
  <c r="G86" i="10"/>
  <c r="H86" i="10"/>
  <c r="I86" i="10"/>
  <c r="C72" i="10"/>
  <c r="D72" i="10"/>
  <c r="E72" i="10"/>
  <c r="F72" i="10"/>
  <c r="G72" i="10"/>
  <c r="H72" i="10"/>
  <c r="I72" i="10"/>
  <c r="C73" i="10"/>
  <c r="D73" i="10"/>
  <c r="E73" i="10"/>
  <c r="F73" i="10"/>
  <c r="G73" i="10"/>
  <c r="H73" i="10"/>
  <c r="I73" i="10"/>
  <c r="C66" i="10"/>
  <c r="D66" i="10"/>
  <c r="E66" i="10"/>
  <c r="F66" i="10"/>
  <c r="G66" i="10"/>
  <c r="H66" i="10"/>
  <c r="I66" i="10"/>
  <c r="C39" i="10"/>
  <c r="D39" i="10"/>
  <c r="E39" i="10"/>
  <c r="F39" i="10"/>
  <c r="G39" i="10"/>
  <c r="H39" i="10"/>
  <c r="I39" i="10"/>
  <c r="C40" i="10"/>
  <c r="D40" i="10"/>
  <c r="E40" i="10"/>
  <c r="F40" i="10"/>
  <c r="G40" i="10"/>
  <c r="H40" i="10"/>
  <c r="I40" i="10"/>
  <c r="C41" i="10"/>
  <c r="D41" i="10"/>
  <c r="E41" i="10"/>
  <c r="F41" i="10"/>
  <c r="G41" i="10"/>
  <c r="H41" i="10"/>
  <c r="I41" i="10"/>
  <c r="C42" i="10"/>
  <c r="D42" i="10"/>
  <c r="E42" i="10"/>
  <c r="F42" i="10"/>
  <c r="G42" i="10"/>
  <c r="H42" i="10"/>
  <c r="I42" i="10"/>
  <c r="C43" i="10"/>
  <c r="D43" i="10"/>
  <c r="E43" i="10"/>
  <c r="F43" i="10"/>
  <c r="G43" i="10"/>
  <c r="H43" i="10"/>
  <c r="I43" i="10"/>
  <c r="C45" i="10"/>
  <c r="D45" i="10"/>
  <c r="E45" i="10"/>
  <c r="F45" i="10"/>
  <c r="G45" i="10"/>
  <c r="H45" i="10"/>
  <c r="I45" i="10"/>
  <c r="E1" i="27"/>
  <c r="C1" i="27"/>
  <c r="F1" i="26"/>
  <c r="D1" i="26"/>
  <c r="B1" i="26"/>
  <c r="G1" i="11"/>
  <c r="E1" i="11"/>
  <c r="C1" i="11"/>
  <c r="F1" i="14"/>
  <c r="C1" i="14"/>
  <c r="I1" i="25"/>
  <c r="F1" i="25"/>
  <c r="I1" i="24"/>
  <c r="F1" i="24"/>
  <c r="I1" i="23"/>
  <c r="F1" i="23"/>
  <c r="I1" i="22"/>
  <c r="F1" i="22"/>
  <c r="I1" i="21"/>
  <c r="F1" i="21"/>
  <c r="I1" i="20"/>
  <c r="F1" i="20"/>
  <c r="I1" i="19"/>
  <c r="F1" i="19"/>
  <c r="I1" i="18"/>
  <c r="F1" i="18"/>
  <c r="I1" i="17"/>
  <c r="F1" i="17"/>
  <c r="I1" i="16"/>
  <c r="F1" i="16"/>
  <c r="I1" i="15"/>
  <c r="F1" i="15"/>
  <c r="I1" i="13"/>
  <c r="F1" i="13"/>
  <c r="C1" i="13"/>
  <c r="I1" i="2"/>
  <c r="F1" i="2"/>
  <c r="C1" i="2"/>
  <c r="E151" i="8"/>
  <c r="E153" i="8"/>
  <c r="E115" i="8"/>
  <c r="E121" i="8"/>
  <c r="E86" i="8"/>
  <c r="E45" i="8"/>
  <c r="B149" i="9"/>
  <c r="B151" i="9"/>
  <c r="B41" i="9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F239" i="1"/>
  <c r="E239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9" i="1"/>
  <c r="F229" i="1"/>
  <c r="E230" i="1"/>
  <c r="F230" i="1"/>
  <c r="E231" i="1"/>
  <c r="F231" i="1"/>
  <c r="E232" i="1"/>
  <c r="F232" i="1"/>
  <c r="E233" i="1"/>
  <c r="F233" i="1"/>
  <c r="F195" i="1"/>
  <c r="E195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9" i="1"/>
  <c r="F159" i="1"/>
  <c r="E160" i="1"/>
  <c r="F160" i="1"/>
  <c r="E161" i="1"/>
  <c r="F161" i="1"/>
  <c r="E162" i="1"/>
  <c r="F162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7" i="1"/>
  <c r="F187" i="1"/>
  <c r="E188" i="1"/>
  <c r="F188" i="1"/>
  <c r="E189" i="1"/>
  <c r="F189" i="1"/>
  <c r="E190" i="1"/>
  <c r="F190" i="1"/>
  <c r="K66" i="2"/>
  <c r="K67" i="2"/>
  <c r="K68" i="2"/>
  <c r="K69" i="2"/>
  <c r="K70" i="2"/>
  <c r="K71" i="2"/>
  <c r="K72" i="2"/>
  <c r="K73" i="2"/>
  <c r="K74" i="2"/>
  <c r="K75" i="2"/>
  <c r="K76" i="2"/>
  <c r="K77" i="2"/>
  <c r="K79" i="2"/>
  <c r="K80" i="2"/>
  <c r="K81" i="2"/>
  <c r="K82" i="2"/>
  <c r="K83" i="2"/>
  <c r="K84" i="2"/>
  <c r="K85" i="2"/>
  <c r="K86" i="2"/>
  <c r="K87" i="2"/>
  <c r="K88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6" i="2"/>
  <c r="K127" i="2"/>
  <c r="K128" i="2"/>
  <c r="K129" i="2"/>
  <c r="K130" i="2"/>
  <c r="K131" i="2"/>
  <c r="K132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9" i="2"/>
  <c r="K160" i="2"/>
  <c r="K161" i="2"/>
  <c r="K162" i="2"/>
  <c r="K164" i="2"/>
  <c r="K165" i="2"/>
  <c r="K166" i="2"/>
  <c r="K167" i="2"/>
  <c r="K168" i="2"/>
  <c r="K169" i="2"/>
  <c r="K170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7" i="2"/>
  <c r="K188" i="2"/>
  <c r="K189" i="2"/>
  <c r="K190" i="2"/>
  <c r="G79" i="2"/>
  <c r="G80" i="2"/>
  <c r="G81" i="2"/>
  <c r="G82" i="2"/>
  <c r="G83" i="2"/>
  <c r="G84" i="2"/>
  <c r="G85" i="2"/>
  <c r="G86" i="2"/>
  <c r="G87" i="2"/>
  <c r="G88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6" i="2"/>
  <c r="G127" i="2"/>
  <c r="G128" i="2"/>
  <c r="G129" i="2"/>
  <c r="G130" i="2"/>
  <c r="G131" i="2"/>
  <c r="G132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9" i="2"/>
  <c r="G160" i="2"/>
  <c r="G161" i="2"/>
  <c r="G162" i="2"/>
  <c r="G164" i="2"/>
  <c r="G165" i="2"/>
  <c r="G166" i="2"/>
  <c r="G167" i="2"/>
  <c r="G168" i="2"/>
  <c r="G169" i="2"/>
  <c r="G170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7" i="2"/>
  <c r="G188" i="2"/>
  <c r="G189" i="2"/>
  <c r="G190" i="2"/>
  <c r="G66" i="2"/>
  <c r="G67" i="2"/>
  <c r="G68" i="2"/>
  <c r="G69" i="2"/>
  <c r="G70" i="2"/>
  <c r="G71" i="2"/>
  <c r="G72" i="2"/>
  <c r="G73" i="2"/>
  <c r="G74" i="2"/>
  <c r="G75" i="2"/>
  <c r="G76" i="2"/>
  <c r="G77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K40" i="2"/>
  <c r="K41" i="2"/>
  <c r="K42" i="2"/>
  <c r="K43" i="2"/>
  <c r="K44" i="2"/>
  <c r="K45" i="2"/>
  <c r="K46" i="2"/>
  <c r="G40" i="2"/>
  <c r="G41" i="2"/>
  <c r="G42" i="2"/>
  <c r="G43" i="2"/>
  <c r="G44" i="2"/>
  <c r="G45" i="2"/>
  <c r="G46" i="2"/>
  <c r="L148" i="2"/>
  <c r="E147" i="8" s="1"/>
  <c r="M148" i="2"/>
  <c r="B147" i="9" s="1"/>
  <c r="L149" i="2"/>
  <c r="E148" i="8" s="1"/>
  <c r="M149" i="2"/>
  <c r="B148" i="9" s="1"/>
  <c r="L150" i="2"/>
  <c r="E149" i="8" s="1"/>
  <c r="M150" i="2"/>
  <c r="L151" i="2"/>
  <c r="E150" i="8" s="1"/>
  <c r="M151" i="2"/>
  <c r="B150" i="9" s="1"/>
  <c r="L152" i="2"/>
  <c r="M152" i="2"/>
  <c r="L153" i="2"/>
  <c r="E152" i="8" s="1"/>
  <c r="M153" i="2"/>
  <c r="B152" i="9" s="1"/>
  <c r="L154" i="2"/>
  <c r="M154" i="2"/>
  <c r="B153" i="9" s="1"/>
  <c r="L155" i="2"/>
  <c r="E154" i="8" s="1"/>
  <c r="M155" i="2"/>
  <c r="B154" i="9" s="1"/>
  <c r="L156" i="2"/>
  <c r="E155" i="8" s="1"/>
  <c r="M156" i="2"/>
  <c r="B155" i="9" s="1"/>
  <c r="L115" i="2"/>
  <c r="E114" i="8" s="1"/>
  <c r="M115" i="2"/>
  <c r="B114" i="9" s="1"/>
  <c r="L116" i="2"/>
  <c r="M116" i="2"/>
  <c r="B115" i="9" s="1"/>
  <c r="L117" i="2"/>
  <c r="E116" i="8" s="1"/>
  <c r="M117" i="2"/>
  <c r="B116" i="9" s="1"/>
  <c r="L118" i="2"/>
  <c r="E117" i="8" s="1"/>
  <c r="M118" i="2"/>
  <c r="B117" i="9" s="1"/>
  <c r="L119" i="2"/>
  <c r="E118" i="8" s="1"/>
  <c r="M119" i="2"/>
  <c r="B118" i="9" s="1"/>
  <c r="L120" i="2"/>
  <c r="E119" i="8" s="1"/>
  <c r="M120" i="2"/>
  <c r="B119" i="9" s="1"/>
  <c r="L121" i="2"/>
  <c r="E120" i="8" s="1"/>
  <c r="M121" i="2"/>
  <c r="B120" i="9" s="1"/>
  <c r="L122" i="2"/>
  <c r="M122" i="2"/>
  <c r="B121" i="9" s="1"/>
  <c r="L123" i="2"/>
  <c r="E122" i="8" s="1"/>
  <c r="M123" i="2"/>
  <c r="B122" i="9" s="1"/>
  <c r="L87" i="2"/>
  <c r="M87" i="2"/>
  <c r="B86" i="9" s="1"/>
  <c r="L73" i="2"/>
  <c r="E72" i="8" s="1"/>
  <c r="M73" i="2"/>
  <c r="B72" i="9" s="1"/>
  <c r="L74" i="2"/>
  <c r="E73" i="8" s="1"/>
  <c r="M74" i="2"/>
  <c r="B73" i="9" s="1"/>
  <c r="L67" i="2"/>
  <c r="E66" i="8" s="1"/>
  <c r="M67" i="2"/>
  <c r="B66" i="9" s="1"/>
  <c r="L46" i="2"/>
  <c r="M46" i="2"/>
  <c r="B45" i="9" s="1"/>
  <c r="L40" i="2"/>
  <c r="E39" i="8" s="1"/>
  <c r="M40" i="2"/>
  <c r="B39" i="9" s="1"/>
  <c r="L41" i="2"/>
  <c r="E40" i="8" s="1"/>
  <c r="M41" i="2"/>
  <c r="B40" i="9" s="1"/>
  <c r="L42" i="2"/>
  <c r="E41" i="8" s="1"/>
  <c r="M42" i="2"/>
  <c r="L43" i="2"/>
  <c r="E42" i="8" s="1"/>
  <c r="M43" i="2"/>
  <c r="B42" i="9" s="1"/>
  <c r="L44" i="2"/>
  <c r="E43" i="8" s="1"/>
  <c r="M44" i="2"/>
  <c r="B43" i="9" s="1"/>
  <c r="F72" i="29"/>
  <c r="F71" i="29"/>
  <c r="F70" i="29"/>
  <c r="F69" i="29"/>
  <c r="F68" i="29"/>
  <c r="F67" i="29"/>
  <c r="F65" i="29"/>
  <c r="F64" i="29"/>
  <c r="F63" i="29"/>
  <c r="AO479" i="10"/>
  <c r="AM479" i="10"/>
  <c r="AL479" i="10"/>
  <c r="AK479" i="10"/>
  <c r="AJ479" i="10"/>
  <c r="AH479" i="10"/>
  <c r="AG479" i="10"/>
  <c r="AC479" i="10"/>
  <c r="AB479" i="10"/>
  <c r="U479" i="10"/>
  <c r="T479" i="10"/>
  <c r="S479" i="10"/>
  <c r="R479" i="10"/>
  <c r="AA479" i="10" s="1"/>
  <c r="Q479" i="10"/>
  <c r="Z479" i="10" s="1"/>
  <c r="P479" i="10"/>
  <c r="Y479" i="10" s="1"/>
  <c r="O479" i="10"/>
  <c r="N479" i="10"/>
  <c r="M479" i="10"/>
  <c r="V479" i="10" s="1"/>
  <c r="AO478" i="10"/>
  <c r="AM478" i="10"/>
  <c r="AL478" i="10"/>
  <c r="AK478" i="10"/>
  <c r="AJ478" i="10"/>
  <c r="AH478" i="10"/>
  <c r="AG478" i="10"/>
  <c r="AC478" i="10"/>
  <c r="AB478" i="10"/>
  <c r="U478" i="10"/>
  <c r="T478" i="10"/>
  <c r="S478" i="10"/>
  <c r="R478" i="10"/>
  <c r="AA478" i="10" s="1"/>
  <c r="Q478" i="10"/>
  <c r="Z478" i="10" s="1"/>
  <c r="P478" i="10"/>
  <c r="Y478" i="10" s="1"/>
  <c r="O478" i="10"/>
  <c r="X478" i="10" s="1"/>
  <c r="N478" i="10"/>
  <c r="W478" i="10" s="1"/>
  <c r="M478" i="10"/>
  <c r="V478" i="10" s="1"/>
  <c r="AO477" i="10"/>
  <c r="AM477" i="10"/>
  <c r="AL477" i="10"/>
  <c r="AK477" i="10"/>
  <c r="AJ477" i="10"/>
  <c r="AH477" i="10"/>
  <c r="AG477" i="10"/>
  <c r="AC477" i="10"/>
  <c r="AB477" i="10"/>
  <c r="U477" i="10"/>
  <c r="T477" i="10"/>
  <c r="S477" i="10"/>
  <c r="R477" i="10"/>
  <c r="AA477" i="10" s="1"/>
  <c r="Q477" i="10"/>
  <c r="P477" i="10"/>
  <c r="Y477" i="10" s="1"/>
  <c r="O477" i="10"/>
  <c r="N477" i="10"/>
  <c r="M477" i="10"/>
  <c r="V477" i="10" s="1"/>
  <c r="AO476" i="10"/>
  <c r="AM476" i="10"/>
  <c r="AL476" i="10"/>
  <c r="AK476" i="10"/>
  <c r="AJ476" i="10"/>
  <c r="AH476" i="10"/>
  <c r="AG476" i="10"/>
  <c r="AC476" i="10"/>
  <c r="AB476" i="10"/>
  <c r="U476" i="10"/>
  <c r="T476" i="10"/>
  <c r="S476" i="10"/>
  <c r="R476" i="10"/>
  <c r="AA476" i="10" s="1"/>
  <c r="Q476" i="10"/>
  <c r="Z476" i="10" s="1"/>
  <c r="P476" i="10"/>
  <c r="Y476" i="10" s="1"/>
  <c r="O476" i="10"/>
  <c r="X476" i="10" s="1"/>
  <c r="N476" i="10"/>
  <c r="W476" i="10" s="1"/>
  <c r="M476" i="10"/>
  <c r="V476" i="10" s="1"/>
  <c r="AO474" i="10"/>
  <c r="AM474" i="10"/>
  <c r="AL474" i="10"/>
  <c r="AK474" i="10"/>
  <c r="AJ474" i="10"/>
  <c r="AH474" i="10"/>
  <c r="AG474" i="10"/>
  <c r="AC474" i="10"/>
  <c r="AB474" i="10"/>
  <c r="U474" i="10"/>
  <c r="T474" i="10"/>
  <c r="S474" i="10"/>
  <c r="R474" i="10"/>
  <c r="AA474" i="10" s="1"/>
  <c r="Q474" i="10"/>
  <c r="Z474" i="10" s="1"/>
  <c r="P474" i="10"/>
  <c r="Y474" i="10" s="1"/>
  <c r="O474" i="10"/>
  <c r="X474" i="10" s="1"/>
  <c r="N474" i="10"/>
  <c r="W474" i="10" s="1"/>
  <c r="M474" i="10"/>
  <c r="V474" i="10" s="1"/>
  <c r="AO473" i="10"/>
  <c r="AM473" i="10"/>
  <c r="AL473" i="10"/>
  <c r="AK473" i="10"/>
  <c r="AJ473" i="10"/>
  <c r="AH473" i="10"/>
  <c r="AG473" i="10"/>
  <c r="AC473" i="10"/>
  <c r="AB473" i="10"/>
  <c r="U473" i="10"/>
  <c r="T473" i="10"/>
  <c r="S473" i="10"/>
  <c r="R473" i="10"/>
  <c r="AA473" i="10" s="1"/>
  <c r="Q473" i="10"/>
  <c r="Z473" i="10" s="1"/>
  <c r="P473" i="10"/>
  <c r="Y473" i="10" s="1"/>
  <c r="O473" i="10"/>
  <c r="X473" i="10" s="1"/>
  <c r="N473" i="10"/>
  <c r="W473" i="10" s="1"/>
  <c r="M473" i="10"/>
  <c r="V473" i="10" s="1"/>
  <c r="AO471" i="10"/>
  <c r="AM471" i="10"/>
  <c r="AL471" i="10"/>
  <c r="AK471" i="10"/>
  <c r="AJ471" i="10"/>
  <c r="AH471" i="10"/>
  <c r="AG471" i="10"/>
  <c r="AC471" i="10"/>
  <c r="AB471" i="10"/>
  <c r="U471" i="10"/>
  <c r="T471" i="10"/>
  <c r="S471" i="10"/>
  <c r="R471" i="10"/>
  <c r="AA471" i="10" s="1"/>
  <c r="Q471" i="10"/>
  <c r="Z471" i="10" s="1"/>
  <c r="P471" i="10"/>
  <c r="Y471" i="10" s="1"/>
  <c r="O471" i="10"/>
  <c r="X471" i="10" s="1"/>
  <c r="N471" i="10"/>
  <c r="W471" i="10" s="1"/>
  <c r="M471" i="10"/>
  <c r="V471" i="10" s="1"/>
  <c r="AO470" i="10"/>
  <c r="AM470" i="10"/>
  <c r="AL470" i="10"/>
  <c r="AK470" i="10"/>
  <c r="AJ470" i="10"/>
  <c r="AH470" i="10"/>
  <c r="AG470" i="10"/>
  <c r="AC470" i="10"/>
  <c r="AB470" i="10"/>
  <c r="U470" i="10"/>
  <c r="T470" i="10"/>
  <c r="S470" i="10"/>
  <c r="R470" i="10"/>
  <c r="AA470" i="10" s="1"/>
  <c r="Q470" i="10"/>
  <c r="Z470" i="10" s="1"/>
  <c r="P470" i="10"/>
  <c r="Y470" i="10" s="1"/>
  <c r="O470" i="10"/>
  <c r="X470" i="10" s="1"/>
  <c r="N470" i="10"/>
  <c r="W470" i="10" s="1"/>
  <c r="M470" i="10"/>
  <c r="V470" i="10" s="1"/>
  <c r="AO469" i="10"/>
  <c r="AM469" i="10"/>
  <c r="AL469" i="10"/>
  <c r="AK469" i="10"/>
  <c r="AJ469" i="10"/>
  <c r="AH469" i="10"/>
  <c r="AG469" i="10"/>
  <c r="AC469" i="10"/>
  <c r="AB469" i="10"/>
  <c r="U469" i="10"/>
  <c r="T469" i="10"/>
  <c r="S469" i="10"/>
  <c r="R469" i="10"/>
  <c r="AA469" i="10" s="1"/>
  <c r="Q469" i="10"/>
  <c r="Z469" i="10" s="1"/>
  <c r="P469" i="10"/>
  <c r="Y469" i="10" s="1"/>
  <c r="O469" i="10"/>
  <c r="X469" i="10" s="1"/>
  <c r="N469" i="10"/>
  <c r="W469" i="10" s="1"/>
  <c r="M469" i="10"/>
  <c r="V469" i="10" s="1"/>
  <c r="AM468" i="10"/>
  <c r="AL468" i="10"/>
  <c r="AK468" i="10"/>
  <c r="AJ468" i="10"/>
  <c r="AF468" i="10"/>
  <c r="AE468" i="10"/>
  <c r="AC468" i="10"/>
  <c r="L468" i="10"/>
  <c r="K468" i="10"/>
  <c r="J468" i="10"/>
  <c r="I468" i="10"/>
  <c r="H468" i="10"/>
  <c r="G468" i="10"/>
  <c r="F468" i="10"/>
  <c r="E468" i="10"/>
  <c r="D468" i="10"/>
  <c r="AM467" i="10"/>
  <c r="AL467" i="10"/>
  <c r="AK467" i="10"/>
  <c r="AJ467" i="10"/>
  <c r="AF467" i="10"/>
  <c r="AE467" i="10"/>
  <c r="AC467" i="10"/>
  <c r="AB467" i="10"/>
  <c r="L467" i="10"/>
  <c r="K467" i="10"/>
  <c r="J467" i="10"/>
  <c r="I467" i="10"/>
  <c r="H467" i="10"/>
  <c r="G467" i="10"/>
  <c r="F467" i="10"/>
  <c r="E467" i="10"/>
  <c r="D467" i="10"/>
  <c r="C467" i="10"/>
  <c r="AO465" i="10"/>
  <c r="AM465" i="10"/>
  <c r="AL465" i="10"/>
  <c r="AK465" i="10"/>
  <c r="AJ465" i="10"/>
  <c r="AH465" i="10"/>
  <c r="AG465" i="10"/>
  <c r="AC465" i="10"/>
  <c r="AB465" i="10"/>
  <c r="U465" i="10"/>
  <c r="T465" i="10"/>
  <c r="S465" i="10"/>
  <c r="R465" i="10"/>
  <c r="AA465" i="10" s="1"/>
  <c r="Q465" i="10"/>
  <c r="Z465" i="10" s="1"/>
  <c r="P465" i="10"/>
  <c r="Y465" i="10" s="1"/>
  <c r="O465" i="10"/>
  <c r="X465" i="10" s="1"/>
  <c r="N465" i="10"/>
  <c r="W465" i="10" s="1"/>
  <c r="M465" i="10"/>
  <c r="V465" i="10" s="1"/>
  <c r="AO464" i="10"/>
  <c r="AM464" i="10"/>
  <c r="AL464" i="10"/>
  <c r="AK464" i="10"/>
  <c r="AJ464" i="10"/>
  <c r="AH464" i="10"/>
  <c r="AG464" i="10"/>
  <c r="AC464" i="10"/>
  <c r="AB464" i="10"/>
  <c r="U464" i="10"/>
  <c r="T464" i="10"/>
  <c r="S464" i="10"/>
  <c r="R464" i="10"/>
  <c r="AA464" i="10" s="1"/>
  <c r="Q464" i="10"/>
  <c r="Z464" i="10" s="1"/>
  <c r="P464" i="10"/>
  <c r="Y464" i="10" s="1"/>
  <c r="O464" i="10"/>
  <c r="N464" i="10"/>
  <c r="M464" i="10"/>
  <c r="V464" i="10" s="1"/>
  <c r="AO463" i="10"/>
  <c r="AM463" i="10"/>
  <c r="AL463" i="10"/>
  <c r="AK463" i="10"/>
  <c r="AJ463" i="10"/>
  <c r="AH463" i="10"/>
  <c r="AG463" i="10"/>
  <c r="AC463" i="10"/>
  <c r="AB463" i="10"/>
  <c r="U463" i="10"/>
  <c r="T463" i="10"/>
  <c r="S463" i="10"/>
  <c r="R463" i="10"/>
  <c r="AA463" i="10" s="1"/>
  <c r="Q463" i="10"/>
  <c r="Z463" i="10" s="1"/>
  <c r="P463" i="10"/>
  <c r="Y463" i="10" s="1"/>
  <c r="O463" i="10"/>
  <c r="X463" i="10" s="1"/>
  <c r="N463" i="10"/>
  <c r="W463" i="10" s="1"/>
  <c r="M463" i="10"/>
  <c r="V463" i="10" s="1"/>
  <c r="AO462" i="10"/>
  <c r="AM462" i="10"/>
  <c r="AL462" i="10"/>
  <c r="AK462" i="10"/>
  <c r="AJ462" i="10"/>
  <c r="AH462" i="10"/>
  <c r="AG462" i="10"/>
  <c r="AC462" i="10"/>
  <c r="AB462" i="10"/>
  <c r="U462" i="10"/>
  <c r="T462" i="10"/>
  <c r="S462" i="10"/>
  <c r="R462" i="10"/>
  <c r="AA462" i="10" s="1"/>
  <c r="Q462" i="10"/>
  <c r="Z462" i="10" s="1"/>
  <c r="P462" i="10"/>
  <c r="Y462" i="10" s="1"/>
  <c r="O462" i="10"/>
  <c r="N462" i="10"/>
  <c r="M462" i="10"/>
  <c r="V462" i="10" s="1"/>
  <c r="AO461" i="10"/>
  <c r="AM461" i="10"/>
  <c r="AL461" i="10"/>
  <c r="AK461" i="10"/>
  <c r="AJ461" i="10"/>
  <c r="AH461" i="10"/>
  <c r="AG461" i="10"/>
  <c r="AC461" i="10"/>
  <c r="AB461" i="10"/>
  <c r="U461" i="10"/>
  <c r="T461" i="10"/>
  <c r="S461" i="10"/>
  <c r="R461" i="10"/>
  <c r="AA461" i="10" s="1"/>
  <c r="Q461" i="10"/>
  <c r="Z461" i="10" s="1"/>
  <c r="P461" i="10"/>
  <c r="Y461" i="10" s="1"/>
  <c r="O461" i="10"/>
  <c r="X461" i="10" s="1"/>
  <c r="N461" i="10"/>
  <c r="W461" i="10" s="1"/>
  <c r="M461" i="10"/>
  <c r="V461" i="10" s="1"/>
  <c r="AO460" i="10"/>
  <c r="AM460" i="10"/>
  <c r="AL460" i="10"/>
  <c r="AK460" i="10"/>
  <c r="AJ460" i="10"/>
  <c r="AH460" i="10"/>
  <c r="AG460" i="10"/>
  <c r="AC460" i="10"/>
  <c r="AB460" i="10"/>
  <c r="U460" i="10"/>
  <c r="T460" i="10"/>
  <c r="S460" i="10"/>
  <c r="R460" i="10"/>
  <c r="AA460" i="10" s="1"/>
  <c r="Q460" i="10"/>
  <c r="Z460" i="10" s="1"/>
  <c r="P460" i="10"/>
  <c r="Y460" i="10" s="1"/>
  <c r="O460" i="10"/>
  <c r="X460" i="10" s="1"/>
  <c r="N460" i="10"/>
  <c r="M460" i="10"/>
  <c r="V460" i="10" s="1"/>
  <c r="AM458" i="10"/>
  <c r="AL458" i="10"/>
  <c r="AK458" i="10"/>
  <c r="AJ458" i="10"/>
  <c r="AF458" i="10"/>
  <c r="AE458" i="10"/>
  <c r="AC458" i="10"/>
  <c r="AB458" i="10"/>
  <c r="L458" i="10"/>
  <c r="K458" i="10"/>
  <c r="J458" i="10"/>
  <c r="I458" i="10"/>
  <c r="H458" i="10"/>
  <c r="G458" i="10"/>
  <c r="F458" i="10"/>
  <c r="E458" i="10"/>
  <c r="D458" i="10"/>
  <c r="C458" i="10"/>
  <c r="AM457" i="10"/>
  <c r="AL457" i="10"/>
  <c r="AK457" i="10"/>
  <c r="AJ457" i="10"/>
  <c r="AF457" i="10"/>
  <c r="AE457" i="10"/>
  <c r="AC457" i="10"/>
  <c r="L457" i="10"/>
  <c r="K457" i="10"/>
  <c r="J457" i="10"/>
  <c r="I457" i="10"/>
  <c r="H457" i="10"/>
  <c r="G457" i="10"/>
  <c r="F457" i="10"/>
  <c r="E457" i="10"/>
  <c r="D457" i="10"/>
  <c r="AO456" i="10"/>
  <c r="AM456" i="10"/>
  <c r="AL456" i="10"/>
  <c r="AK456" i="10"/>
  <c r="AJ456" i="10"/>
  <c r="AH456" i="10"/>
  <c r="AG456" i="10"/>
  <c r="AC456" i="10"/>
  <c r="AB456" i="10"/>
  <c r="U456" i="10"/>
  <c r="T456" i="10"/>
  <c r="S456" i="10"/>
  <c r="R456" i="10"/>
  <c r="AA456" i="10" s="1"/>
  <c r="Q456" i="10"/>
  <c r="Z456" i="10" s="1"/>
  <c r="P456" i="10"/>
  <c r="Y456" i="10" s="1"/>
  <c r="O456" i="10"/>
  <c r="X456" i="10" s="1"/>
  <c r="N456" i="10"/>
  <c r="W456" i="10" s="1"/>
  <c r="M456" i="10"/>
  <c r="V456" i="10" s="1"/>
  <c r="AO454" i="10"/>
  <c r="AM454" i="10"/>
  <c r="AL454" i="10"/>
  <c r="AK454" i="10"/>
  <c r="AJ454" i="10"/>
  <c r="AH454" i="10"/>
  <c r="AG454" i="10"/>
  <c r="AC454" i="10"/>
  <c r="AB454" i="10"/>
  <c r="U454" i="10"/>
  <c r="T454" i="10"/>
  <c r="S454" i="10"/>
  <c r="R454" i="10"/>
  <c r="AA454" i="10" s="1"/>
  <c r="Q454" i="10"/>
  <c r="Z454" i="10" s="1"/>
  <c r="P454" i="10"/>
  <c r="Y454" i="10" s="1"/>
  <c r="O454" i="10"/>
  <c r="X454" i="10" s="1"/>
  <c r="N454" i="10"/>
  <c r="W454" i="10" s="1"/>
  <c r="M454" i="10"/>
  <c r="V454" i="10" s="1"/>
  <c r="AO453" i="10"/>
  <c r="AM453" i="10"/>
  <c r="AL453" i="10"/>
  <c r="AK453" i="10"/>
  <c r="AJ453" i="10"/>
  <c r="AH453" i="10"/>
  <c r="AG453" i="10"/>
  <c r="AC453" i="10"/>
  <c r="AB453" i="10"/>
  <c r="U453" i="10"/>
  <c r="T453" i="10"/>
  <c r="S453" i="10"/>
  <c r="R453" i="10"/>
  <c r="AA453" i="10" s="1"/>
  <c r="Q453" i="10"/>
  <c r="Z453" i="10" s="1"/>
  <c r="P453" i="10"/>
  <c r="Y453" i="10" s="1"/>
  <c r="O453" i="10"/>
  <c r="X453" i="10" s="1"/>
  <c r="N453" i="10"/>
  <c r="W453" i="10" s="1"/>
  <c r="M453" i="10"/>
  <c r="V453" i="10" s="1"/>
  <c r="AO452" i="10"/>
  <c r="AM452" i="10"/>
  <c r="AL452" i="10"/>
  <c r="AK452" i="10"/>
  <c r="AJ452" i="10"/>
  <c r="AH452" i="10"/>
  <c r="AG452" i="10"/>
  <c r="AC452" i="10"/>
  <c r="AB452" i="10"/>
  <c r="U452" i="10"/>
  <c r="T452" i="10"/>
  <c r="S452" i="10"/>
  <c r="R452" i="10"/>
  <c r="AA452" i="10" s="1"/>
  <c r="Q452" i="10"/>
  <c r="Z452" i="10" s="1"/>
  <c r="P452" i="10"/>
  <c r="Y452" i="10" s="1"/>
  <c r="O452" i="10"/>
  <c r="X452" i="10" s="1"/>
  <c r="N452" i="10"/>
  <c r="W452" i="10" s="1"/>
  <c r="M452" i="10"/>
  <c r="V452" i="10" s="1"/>
  <c r="AO451" i="10"/>
  <c r="AM451" i="10"/>
  <c r="AL451" i="10"/>
  <c r="AK451" i="10"/>
  <c r="AJ451" i="10"/>
  <c r="AH451" i="10"/>
  <c r="AG451" i="10"/>
  <c r="AC451" i="10"/>
  <c r="AB451" i="10"/>
  <c r="U451" i="10"/>
  <c r="T451" i="10"/>
  <c r="S451" i="10"/>
  <c r="R451" i="10"/>
  <c r="AA451" i="10" s="1"/>
  <c r="Q451" i="10"/>
  <c r="Z451" i="10" s="1"/>
  <c r="P451" i="10"/>
  <c r="Y451" i="10" s="1"/>
  <c r="O451" i="10"/>
  <c r="X451" i="10" s="1"/>
  <c r="N451" i="10"/>
  <c r="W451" i="10" s="1"/>
  <c r="M451" i="10"/>
  <c r="V451" i="10" s="1"/>
  <c r="AO450" i="10"/>
  <c r="AM450" i="10"/>
  <c r="AL450" i="10"/>
  <c r="AK450" i="10"/>
  <c r="AJ450" i="10"/>
  <c r="AH450" i="10"/>
  <c r="AG450" i="10"/>
  <c r="AC450" i="10"/>
  <c r="AB450" i="10"/>
  <c r="U450" i="10"/>
  <c r="T450" i="10"/>
  <c r="S450" i="10"/>
  <c r="R450" i="10"/>
  <c r="AA450" i="10" s="1"/>
  <c r="Q450" i="10"/>
  <c r="Z450" i="10" s="1"/>
  <c r="P450" i="10"/>
  <c r="Y450" i="10" s="1"/>
  <c r="O450" i="10"/>
  <c r="X450" i="10" s="1"/>
  <c r="N450" i="10"/>
  <c r="W450" i="10" s="1"/>
  <c r="M450" i="10"/>
  <c r="V450" i="10" s="1"/>
  <c r="AO449" i="10"/>
  <c r="AM449" i="10"/>
  <c r="AL449" i="10"/>
  <c r="AK449" i="10"/>
  <c r="AJ449" i="10"/>
  <c r="AH449" i="10"/>
  <c r="AG449" i="10"/>
  <c r="AC449" i="10"/>
  <c r="AB449" i="10"/>
  <c r="U449" i="10"/>
  <c r="T449" i="10"/>
  <c r="S449" i="10"/>
  <c r="R449" i="10"/>
  <c r="AA449" i="10" s="1"/>
  <c r="Q449" i="10"/>
  <c r="Z449" i="10" s="1"/>
  <c r="P449" i="10"/>
  <c r="Y449" i="10" s="1"/>
  <c r="O449" i="10"/>
  <c r="X449" i="10" s="1"/>
  <c r="N449" i="10"/>
  <c r="W449" i="10" s="1"/>
  <c r="M449" i="10"/>
  <c r="V449" i="10" s="1"/>
  <c r="AM448" i="10"/>
  <c r="AL448" i="10"/>
  <c r="AK448" i="10"/>
  <c r="AJ448" i="10"/>
  <c r="AF448" i="10"/>
  <c r="AE448" i="10"/>
  <c r="AC448" i="10"/>
  <c r="L448" i="10"/>
  <c r="K448" i="10"/>
  <c r="J448" i="10"/>
  <c r="I448" i="10"/>
  <c r="H448" i="10"/>
  <c r="G448" i="10"/>
  <c r="F448" i="10"/>
  <c r="E448" i="10"/>
  <c r="D448" i="10"/>
  <c r="AO447" i="10"/>
  <c r="AM447" i="10"/>
  <c r="AL447" i="10"/>
  <c r="AK447" i="10"/>
  <c r="AJ447" i="10"/>
  <c r="AH447" i="10"/>
  <c r="AG447" i="10"/>
  <c r="AC447" i="10"/>
  <c r="AB447" i="10"/>
  <c r="U447" i="10"/>
  <c r="T447" i="10"/>
  <c r="S447" i="10"/>
  <c r="R447" i="10"/>
  <c r="AA447" i="10" s="1"/>
  <c r="Q447" i="10"/>
  <c r="Z447" i="10" s="1"/>
  <c r="P447" i="10"/>
  <c r="Y447" i="10" s="1"/>
  <c r="O447" i="10"/>
  <c r="X447" i="10" s="1"/>
  <c r="N447" i="10"/>
  <c r="W447" i="10" s="1"/>
  <c r="M447" i="10"/>
  <c r="V447" i="10" s="1"/>
  <c r="AM445" i="10"/>
  <c r="AL445" i="10"/>
  <c r="AK445" i="10"/>
  <c r="AJ445" i="10"/>
  <c r="AF445" i="10"/>
  <c r="AE445" i="10"/>
  <c r="AC445" i="10"/>
  <c r="L445" i="10"/>
  <c r="K445" i="10"/>
  <c r="J445" i="10"/>
  <c r="I445" i="10"/>
  <c r="H445" i="10"/>
  <c r="G445" i="10"/>
  <c r="F445" i="10"/>
  <c r="E445" i="10"/>
  <c r="D445" i="10"/>
  <c r="AM444" i="10"/>
  <c r="AL444" i="10"/>
  <c r="AK444" i="10"/>
  <c r="AJ444" i="10"/>
  <c r="AF444" i="10"/>
  <c r="AE444" i="10"/>
  <c r="AC444" i="10"/>
  <c r="L444" i="10"/>
  <c r="K444" i="10"/>
  <c r="J444" i="10"/>
  <c r="I444" i="10"/>
  <c r="H444" i="10"/>
  <c r="G444" i="10"/>
  <c r="F444" i="10"/>
  <c r="E444" i="10"/>
  <c r="D444" i="10"/>
  <c r="AO443" i="10"/>
  <c r="AM443" i="10"/>
  <c r="AL443" i="10"/>
  <c r="AK443" i="10"/>
  <c r="AJ443" i="10"/>
  <c r="AH443" i="10"/>
  <c r="AG443" i="10"/>
  <c r="AC443" i="10"/>
  <c r="AB443" i="10"/>
  <c r="U443" i="10"/>
  <c r="T443" i="10"/>
  <c r="S443" i="10"/>
  <c r="R443" i="10"/>
  <c r="AA443" i="10" s="1"/>
  <c r="Q443" i="10"/>
  <c r="Z443" i="10" s="1"/>
  <c r="P443" i="10"/>
  <c r="Y443" i="10" s="1"/>
  <c r="O443" i="10"/>
  <c r="X443" i="10" s="1"/>
  <c r="N443" i="10"/>
  <c r="W443" i="10" s="1"/>
  <c r="M443" i="10"/>
  <c r="V443" i="10" s="1"/>
  <c r="AM441" i="10"/>
  <c r="AL441" i="10"/>
  <c r="AK441" i="10"/>
  <c r="AJ441" i="10"/>
  <c r="AF441" i="10"/>
  <c r="AE441" i="10"/>
  <c r="AC441" i="10"/>
  <c r="AB441" i="10"/>
  <c r="L441" i="10"/>
  <c r="K441" i="10"/>
  <c r="J441" i="10"/>
  <c r="I441" i="10"/>
  <c r="H441" i="10"/>
  <c r="G441" i="10"/>
  <c r="F441" i="10"/>
  <c r="E441" i="10"/>
  <c r="D441" i="10"/>
  <c r="C441" i="10"/>
  <c r="AM440" i="10"/>
  <c r="AL440" i="10"/>
  <c r="AK440" i="10"/>
  <c r="AJ440" i="10"/>
  <c r="AF440" i="10"/>
  <c r="AE440" i="10"/>
  <c r="AC440" i="10"/>
  <c r="L440" i="10"/>
  <c r="K440" i="10"/>
  <c r="J440" i="10"/>
  <c r="I440" i="10"/>
  <c r="H440" i="10"/>
  <c r="G440" i="10"/>
  <c r="F440" i="10"/>
  <c r="E440" i="10"/>
  <c r="D440" i="10"/>
  <c r="AM439" i="10"/>
  <c r="AL439" i="10"/>
  <c r="AK439" i="10"/>
  <c r="AJ439" i="10"/>
  <c r="AF439" i="10"/>
  <c r="AE439" i="10"/>
  <c r="AC439" i="10"/>
  <c r="L439" i="10"/>
  <c r="K439" i="10"/>
  <c r="J439" i="10"/>
  <c r="I439" i="10"/>
  <c r="H439" i="10"/>
  <c r="G439" i="10"/>
  <c r="F439" i="10"/>
  <c r="E439" i="10"/>
  <c r="D439" i="10"/>
  <c r="AM438" i="10"/>
  <c r="AL438" i="10"/>
  <c r="AK438" i="10"/>
  <c r="AJ438" i="10"/>
  <c r="AF438" i="10"/>
  <c r="AE438" i="10"/>
  <c r="AC438" i="10"/>
  <c r="L438" i="10"/>
  <c r="K438" i="10"/>
  <c r="J438" i="10"/>
  <c r="I438" i="10"/>
  <c r="H438" i="10"/>
  <c r="G438" i="10"/>
  <c r="F438" i="10"/>
  <c r="E438" i="10"/>
  <c r="D438" i="10"/>
  <c r="AM437" i="10"/>
  <c r="AL437" i="10"/>
  <c r="AK437" i="10"/>
  <c r="AJ437" i="10"/>
  <c r="AF437" i="10"/>
  <c r="AE437" i="10"/>
  <c r="AC437" i="10"/>
  <c r="L437" i="10"/>
  <c r="K437" i="10"/>
  <c r="J437" i="10"/>
  <c r="I437" i="10"/>
  <c r="H437" i="10"/>
  <c r="G437" i="10"/>
  <c r="F437" i="10"/>
  <c r="E437" i="10"/>
  <c r="D437" i="10"/>
  <c r="AO436" i="10"/>
  <c r="AM436" i="10"/>
  <c r="AL436" i="10"/>
  <c r="AK436" i="10"/>
  <c r="AJ436" i="10"/>
  <c r="AH436" i="10"/>
  <c r="AG436" i="10"/>
  <c r="AC436" i="10"/>
  <c r="AB436" i="10"/>
  <c r="U436" i="10"/>
  <c r="T436" i="10"/>
  <c r="S436" i="10"/>
  <c r="R436" i="10"/>
  <c r="AA436" i="10" s="1"/>
  <c r="Q436" i="10"/>
  <c r="Z436" i="10" s="1"/>
  <c r="P436" i="10"/>
  <c r="Y436" i="10" s="1"/>
  <c r="O436" i="10"/>
  <c r="X436" i="10" s="1"/>
  <c r="N436" i="10"/>
  <c r="W436" i="10" s="1"/>
  <c r="M436" i="10"/>
  <c r="V436" i="10" s="1"/>
  <c r="AM435" i="10"/>
  <c r="AL435" i="10"/>
  <c r="AK435" i="10"/>
  <c r="AJ435" i="10"/>
  <c r="AF435" i="10"/>
  <c r="AE435" i="10"/>
  <c r="AC435" i="10"/>
  <c r="L435" i="10"/>
  <c r="K435" i="10"/>
  <c r="J435" i="10"/>
  <c r="I435" i="10"/>
  <c r="H435" i="10"/>
  <c r="G435" i="10"/>
  <c r="F435" i="10"/>
  <c r="E435" i="10"/>
  <c r="D435" i="10"/>
  <c r="AM434" i="10"/>
  <c r="AL434" i="10"/>
  <c r="AK434" i="10"/>
  <c r="AJ434" i="10"/>
  <c r="AF434" i="10"/>
  <c r="AE434" i="10"/>
  <c r="AC434" i="10"/>
  <c r="L434" i="10"/>
  <c r="K434" i="10"/>
  <c r="J434" i="10"/>
  <c r="I434" i="10"/>
  <c r="H434" i="10"/>
  <c r="G434" i="10"/>
  <c r="F434" i="10"/>
  <c r="E434" i="10"/>
  <c r="D434" i="10"/>
  <c r="AM433" i="10"/>
  <c r="AL433" i="10"/>
  <c r="AK433" i="10"/>
  <c r="AJ433" i="10"/>
  <c r="AF433" i="10"/>
  <c r="AE433" i="10"/>
  <c r="AC433" i="10"/>
  <c r="L433" i="10"/>
  <c r="K433" i="10"/>
  <c r="J433" i="10"/>
  <c r="I433" i="10"/>
  <c r="H433" i="10"/>
  <c r="G433" i="10"/>
  <c r="F433" i="10"/>
  <c r="E433" i="10"/>
  <c r="D433" i="10"/>
  <c r="AM432" i="10"/>
  <c r="AL432" i="10"/>
  <c r="AK432" i="10"/>
  <c r="AJ432" i="10"/>
  <c r="AF432" i="10"/>
  <c r="AE432" i="10"/>
  <c r="AC432" i="10"/>
  <c r="L432" i="10"/>
  <c r="K432" i="10"/>
  <c r="J432" i="10"/>
  <c r="I432" i="10"/>
  <c r="H432" i="10"/>
  <c r="G432" i="10"/>
  <c r="F432" i="10"/>
  <c r="E432" i="10"/>
  <c r="D432" i="10"/>
  <c r="AO430" i="10"/>
  <c r="AM430" i="10"/>
  <c r="AL430" i="10"/>
  <c r="AK430" i="10"/>
  <c r="AJ430" i="10"/>
  <c r="AH430" i="10"/>
  <c r="AG430" i="10"/>
  <c r="AC430" i="10"/>
  <c r="AB430" i="10"/>
  <c r="U430" i="10"/>
  <c r="T430" i="10"/>
  <c r="S430" i="10"/>
  <c r="R430" i="10"/>
  <c r="AA430" i="10" s="1"/>
  <c r="Q430" i="10"/>
  <c r="Z430" i="10" s="1"/>
  <c r="P430" i="10"/>
  <c r="Y430" i="10" s="1"/>
  <c r="O430" i="10"/>
  <c r="X430" i="10" s="1"/>
  <c r="N430" i="10"/>
  <c r="M430" i="10"/>
  <c r="AO429" i="10"/>
  <c r="AM429" i="10"/>
  <c r="AL429" i="10"/>
  <c r="AK429" i="10"/>
  <c r="AJ429" i="10"/>
  <c r="AH429" i="10"/>
  <c r="AG429" i="10"/>
  <c r="AC429" i="10"/>
  <c r="AB429" i="10"/>
  <c r="U429" i="10"/>
  <c r="T429" i="10"/>
  <c r="S429" i="10"/>
  <c r="R429" i="10"/>
  <c r="AA429" i="10" s="1"/>
  <c r="Q429" i="10"/>
  <c r="Z429" i="10" s="1"/>
  <c r="P429" i="10"/>
  <c r="O429" i="10"/>
  <c r="N429" i="10"/>
  <c r="M429" i="10"/>
  <c r="AO425" i="10"/>
  <c r="AM425" i="10"/>
  <c r="AL425" i="10"/>
  <c r="AK425" i="10"/>
  <c r="AJ425" i="10"/>
  <c r="AH425" i="10"/>
  <c r="AG425" i="10"/>
  <c r="AC425" i="10"/>
  <c r="U425" i="10"/>
  <c r="T425" i="10"/>
  <c r="S425" i="10"/>
  <c r="R425" i="10"/>
  <c r="AA425" i="10" s="1"/>
  <c r="Q425" i="10"/>
  <c r="P425" i="10"/>
  <c r="O425" i="10"/>
  <c r="N425" i="10"/>
  <c r="M425" i="10"/>
  <c r="AO424" i="10"/>
  <c r="AM424" i="10"/>
  <c r="AL424" i="10"/>
  <c r="AK424" i="10"/>
  <c r="AJ424" i="10"/>
  <c r="AH424" i="10"/>
  <c r="AG424" i="10"/>
  <c r="AC424" i="10"/>
  <c r="U424" i="10"/>
  <c r="T424" i="10"/>
  <c r="S424" i="10"/>
  <c r="R424" i="10"/>
  <c r="AA424" i="10" s="1"/>
  <c r="Q424" i="10"/>
  <c r="P424" i="10"/>
  <c r="O424" i="10"/>
  <c r="N424" i="10"/>
  <c r="M424" i="10"/>
  <c r="AO423" i="10"/>
  <c r="AM423" i="10"/>
  <c r="AL423" i="10"/>
  <c r="AK423" i="10"/>
  <c r="AJ423" i="10"/>
  <c r="AH423" i="10"/>
  <c r="AG423" i="10"/>
  <c r="AC423" i="10"/>
  <c r="U423" i="10"/>
  <c r="T423" i="10"/>
  <c r="S423" i="10"/>
  <c r="R423" i="10"/>
  <c r="AA423" i="10" s="1"/>
  <c r="Q423" i="10"/>
  <c r="P423" i="10"/>
  <c r="O423" i="10"/>
  <c r="N423" i="10"/>
  <c r="M423" i="10"/>
  <c r="AO422" i="10"/>
  <c r="AM422" i="10"/>
  <c r="AL422" i="10"/>
  <c r="AK422" i="10"/>
  <c r="AJ422" i="10"/>
  <c r="AH422" i="10"/>
  <c r="AG422" i="10"/>
  <c r="AC422" i="10"/>
  <c r="U422" i="10"/>
  <c r="T422" i="10"/>
  <c r="S422" i="10"/>
  <c r="R422" i="10"/>
  <c r="AA422" i="10" s="1"/>
  <c r="Q422" i="10"/>
  <c r="P422" i="10"/>
  <c r="O422" i="10"/>
  <c r="N422" i="10"/>
  <c r="M422" i="10"/>
  <c r="AO421" i="10"/>
  <c r="AM421" i="10"/>
  <c r="AL421" i="10"/>
  <c r="AK421" i="10"/>
  <c r="AJ421" i="10"/>
  <c r="AH421" i="10"/>
  <c r="AG421" i="10"/>
  <c r="AC421" i="10"/>
  <c r="U421" i="10"/>
  <c r="T421" i="10"/>
  <c r="S421" i="10"/>
  <c r="R421" i="10"/>
  <c r="AA421" i="10" s="1"/>
  <c r="Q421" i="10"/>
  <c r="P421" i="10"/>
  <c r="O421" i="10"/>
  <c r="N421" i="10"/>
  <c r="M421" i="10"/>
  <c r="AO420" i="10"/>
  <c r="AM420" i="10"/>
  <c r="AL420" i="10"/>
  <c r="AK420" i="10"/>
  <c r="AJ420" i="10"/>
  <c r="AH420" i="10"/>
  <c r="AG420" i="10"/>
  <c r="AC420" i="10"/>
  <c r="U420" i="10"/>
  <c r="T420" i="10"/>
  <c r="S420" i="10"/>
  <c r="R420" i="10"/>
  <c r="AA420" i="10" s="1"/>
  <c r="Q420" i="10"/>
  <c r="P420" i="10"/>
  <c r="O420" i="10"/>
  <c r="N420" i="10"/>
  <c r="M420" i="10"/>
  <c r="AO418" i="10"/>
  <c r="AM418" i="10"/>
  <c r="AL418" i="10"/>
  <c r="AK418" i="10"/>
  <c r="AJ418" i="10"/>
  <c r="AH418" i="10"/>
  <c r="AG418" i="10"/>
  <c r="AC418" i="10"/>
  <c r="U418" i="10"/>
  <c r="T418" i="10"/>
  <c r="S418" i="10"/>
  <c r="R418" i="10"/>
  <c r="AA418" i="10" s="1"/>
  <c r="Q418" i="10"/>
  <c r="P418" i="10"/>
  <c r="O418" i="10"/>
  <c r="N418" i="10"/>
  <c r="M418" i="10"/>
  <c r="AO417" i="10"/>
  <c r="AM417" i="10"/>
  <c r="AL417" i="10"/>
  <c r="AK417" i="10"/>
  <c r="AJ417" i="10"/>
  <c r="AH417" i="10"/>
  <c r="AG417" i="10"/>
  <c r="AC417" i="10"/>
  <c r="U417" i="10"/>
  <c r="T417" i="10"/>
  <c r="S417" i="10"/>
  <c r="R417" i="10"/>
  <c r="AA417" i="10" s="1"/>
  <c r="Q417" i="10"/>
  <c r="P417" i="10"/>
  <c r="O417" i="10"/>
  <c r="N417" i="10"/>
  <c r="M417" i="10"/>
  <c r="M419" i="10" s="1"/>
  <c r="AO416" i="10"/>
  <c r="AM416" i="10"/>
  <c r="AL416" i="10"/>
  <c r="AK416" i="10"/>
  <c r="AJ416" i="10"/>
  <c r="AH416" i="10"/>
  <c r="AG416" i="10"/>
  <c r="AC416" i="10"/>
  <c r="U416" i="10"/>
  <c r="T416" i="10"/>
  <c r="S416" i="10"/>
  <c r="R416" i="10"/>
  <c r="Q416" i="10"/>
  <c r="P416" i="10"/>
  <c r="O416" i="10"/>
  <c r="N416" i="10"/>
  <c r="M416" i="10"/>
  <c r="AI481" i="10"/>
  <c r="AD481" i="10"/>
  <c r="X479" i="10"/>
  <c r="W479" i="10"/>
  <c r="Z477" i="10"/>
  <c r="X477" i="10"/>
  <c r="W477" i="10"/>
  <c r="AA468" i="10"/>
  <c r="Z468" i="10"/>
  <c r="Y468" i="10"/>
  <c r="X468" i="10"/>
  <c r="W468" i="10"/>
  <c r="V468" i="10"/>
  <c r="AA467" i="10"/>
  <c r="Z467" i="10"/>
  <c r="Y467" i="10"/>
  <c r="X467" i="10"/>
  <c r="W467" i="10"/>
  <c r="V467" i="10"/>
  <c r="X464" i="10"/>
  <c r="W464" i="10"/>
  <c r="X462" i="10"/>
  <c r="W462" i="10"/>
  <c r="W460" i="10"/>
  <c r="AA458" i="10"/>
  <c r="Z458" i="10"/>
  <c r="Y458" i="10"/>
  <c r="X458" i="10"/>
  <c r="W458" i="10"/>
  <c r="V458" i="10"/>
  <c r="AA457" i="10"/>
  <c r="Z457" i="10"/>
  <c r="Y457" i="10"/>
  <c r="X457" i="10"/>
  <c r="W457" i="10"/>
  <c r="V457" i="10"/>
  <c r="AA448" i="10"/>
  <c r="Z448" i="10"/>
  <c r="Y448" i="10"/>
  <c r="X448" i="10"/>
  <c r="W448" i="10"/>
  <c r="V448" i="10"/>
  <c r="AA445" i="10"/>
  <c r="Z445" i="10"/>
  <c r="Y445" i="10"/>
  <c r="X445" i="10"/>
  <c r="W445" i="10"/>
  <c r="V445" i="10"/>
  <c r="AA444" i="10"/>
  <c r="Z444" i="10"/>
  <c r="Y444" i="10"/>
  <c r="X444" i="10"/>
  <c r="W444" i="10"/>
  <c r="V444" i="10"/>
  <c r="AA441" i="10"/>
  <c r="Z441" i="10"/>
  <c r="Y441" i="10"/>
  <c r="X441" i="10"/>
  <c r="W441" i="10"/>
  <c r="V441" i="10"/>
  <c r="AA440" i="10"/>
  <c r="Z440" i="10"/>
  <c r="Y440" i="10"/>
  <c r="X440" i="10"/>
  <c r="W440" i="10"/>
  <c r="V440" i="10"/>
  <c r="AA439" i="10"/>
  <c r="Z439" i="10"/>
  <c r="Y439" i="10"/>
  <c r="X439" i="10"/>
  <c r="W439" i="10"/>
  <c r="V439" i="10"/>
  <c r="AA438" i="10"/>
  <c r="Z438" i="10"/>
  <c r="Y438" i="10"/>
  <c r="X438" i="10"/>
  <c r="W438" i="10"/>
  <c r="V438" i="10"/>
  <c r="AA437" i="10"/>
  <c r="Z437" i="10"/>
  <c r="Y437" i="10"/>
  <c r="X437" i="10"/>
  <c r="W437" i="10"/>
  <c r="V437" i="10"/>
  <c r="AA435" i="10"/>
  <c r="Z435" i="10"/>
  <c r="Y435" i="10"/>
  <c r="X435" i="10"/>
  <c r="W435" i="10"/>
  <c r="V435" i="10"/>
  <c r="AA434" i="10"/>
  <c r="Z434" i="10"/>
  <c r="Y434" i="10"/>
  <c r="X434" i="10"/>
  <c r="W434" i="10"/>
  <c r="V434" i="10"/>
  <c r="AA433" i="10"/>
  <c r="Z433" i="10"/>
  <c r="Y433" i="10"/>
  <c r="X433" i="10"/>
  <c r="W433" i="10"/>
  <c r="V433" i="10"/>
  <c r="AA432" i="10"/>
  <c r="Z432" i="10"/>
  <c r="Y432" i="10"/>
  <c r="X432" i="10"/>
  <c r="W432" i="10"/>
  <c r="V432" i="10"/>
  <c r="P481" i="10" l="1"/>
  <c r="S481" i="10"/>
  <c r="AM481" i="10"/>
  <c r="AL481" i="10"/>
  <c r="F481" i="10"/>
  <c r="F482" i="10" s="1"/>
  <c r="G481" i="10"/>
  <c r="G482" i="10" s="1"/>
  <c r="H481" i="10"/>
  <c r="H482" i="10" s="1"/>
  <c r="I481" i="10"/>
  <c r="I482" i="10" s="1"/>
  <c r="AE481" i="10"/>
  <c r="P426" i="10"/>
  <c r="U426" i="10"/>
  <c r="Q419" i="10"/>
  <c r="D481" i="10"/>
  <c r="D482" i="10" s="1"/>
  <c r="J481" i="10"/>
  <c r="J482" i="10" s="1"/>
  <c r="T481" i="10"/>
  <c r="E481" i="10"/>
  <c r="E482" i="10" s="1"/>
  <c r="L481" i="10"/>
  <c r="L482" i="10" s="1"/>
  <c r="AK481" i="10"/>
  <c r="AC481" i="10"/>
  <c r="K481" i="10"/>
  <c r="K482" i="10" s="1"/>
  <c r="AF481" i="10"/>
  <c r="U481" i="10"/>
  <c r="AG481" i="10"/>
  <c r="AH481" i="10"/>
  <c r="N481" i="10"/>
  <c r="AJ481" i="10"/>
  <c r="Y429" i="10"/>
  <c r="Y481" i="10" s="1"/>
  <c r="M481" i="10"/>
  <c r="R481" i="10"/>
  <c r="AO481" i="10"/>
  <c r="S426" i="10"/>
  <c r="M426" i="10"/>
  <c r="T426" i="10"/>
  <c r="N426" i="10"/>
  <c r="T419" i="10"/>
  <c r="O426" i="10"/>
  <c r="R419" i="10"/>
  <c r="F391" i="10" s="1"/>
  <c r="S419" i="10"/>
  <c r="N419" i="10"/>
  <c r="U419" i="10"/>
  <c r="O419" i="10"/>
  <c r="Q426" i="10"/>
  <c r="P419" i="10"/>
  <c r="O481" i="10"/>
  <c r="V430" i="10"/>
  <c r="W430" i="10"/>
  <c r="Q481" i="10"/>
  <c r="AA481" i="10"/>
  <c r="R426" i="10"/>
  <c r="AA416" i="10"/>
  <c r="Z481" i="10"/>
  <c r="V429" i="10"/>
  <c r="W429" i="10"/>
  <c r="X429" i="10"/>
  <c r="X481" i="10" s="1"/>
  <c r="V481" i="10" l="1"/>
  <c r="W481" i="10"/>
  <c r="H45" i="14" l="1"/>
  <c r="P66" i="29"/>
  <c r="G8" i="30"/>
  <c r="G9" i="30"/>
  <c r="G10" i="30"/>
  <c r="G11" i="30"/>
  <c r="G12" i="30"/>
  <c r="G7" i="30"/>
  <c r="E8" i="30"/>
  <c r="E9" i="30"/>
  <c r="E10" i="30"/>
  <c r="E11" i="30"/>
  <c r="E12" i="30"/>
  <c r="E7" i="30"/>
  <c r="E13" i="30" s="1"/>
  <c r="F12" i="29"/>
  <c r="F25" i="29"/>
  <c r="H83" i="14"/>
  <c r="D410" i="10"/>
  <c r="G410" i="10" s="1"/>
  <c r="D411" i="10"/>
  <c r="G411" i="10" s="1"/>
  <c r="D412" i="10"/>
  <c r="D409" i="10"/>
  <c r="G409" i="10" s="1"/>
  <c r="F412" i="10"/>
  <c r="O55" i="29"/>
  <c r="O54" i="29"/>
  <c r="O53" i="29"/>
  <c r="O52" i="29"/>
  <c r="O50" i="29"/>
  <c r="O49" i="29"/>
  <c r="O47" i="29"/>
  <c r="O46" i="29"/>
  <c r="O45" i="29"/>
  <c r="O43" i="29"/>
  <c r="O40" i="29"/>
  <c r="O41" i="29"/>
  <c r="O39" i="29"/>
  <c r="O38" i="29"/>
  <c r="O37" i="29"/>
  <c r="O36" i="29"/>
  <c r="O32" i="29"/>
  <c r="O29" i="29"/>
  <c r="O28" i="29"/>
  <c r="O27" i="29"/>
  <c r="O26" i="29"/>
  <c r="O25" i="29"/>
  <c r="O23" i="29"/>
  <c r="O12" i="29"/>
  <c r="O6" i="29"/>
  <c r="O5" i="29"/>
  <c r="G412" i="10" l="1"/>
  <c r="C385" i="10" s="1"/>
  <c r="G385" i="10" s="1"/>
  <c r="H53" i="11" l="1"/>
  <c r="E20" i="30"/>
  <c r="E21" i="30"/>
  <c r="E22" i="30"/>
  <c r="E23" i="30"/>
  <c r="E24" i="30"/>
  <c r="E19" i="30"/>
  <c r="C20" i="30"/>
  <c r="C21" i="30"/>
  <c r="C22" i="30"/>
  <c r="C23" i="30"/>
  <c r="C24" i="30"/>
  <c r="C19" i="30"/>
  <c r="C25" i="30" s="1"/>
  <c r="H33" i="30"/>
  <c r="I33" i="30"/>
  <c r="H34" i="30"/>
  <c r="I34" i="30"/>
  <c r="H35" i="30"/>
  <c r="I35" i="30"/>
  <c r="I32" i="30"/>
  <c r="H32" i="30"/>
  <c r="H8" i="30"/>
  <c r="H9" i="30"/>
  <c r="H10" i="30"/>
  <c r="H11" i="30"/>
  <c r="H12" i="30"/>
  <c r="H7" i="30"/>
  <c r="F47" i="29"/>
  <c r="F46" i="29"/>
  <c r="F32" i="29"/>
  <c r="F50" i="29"/>
  <c r="F23" i="29"/>
  <c r="F6" i="29"/>
  <c r="F5" i="29"/>
  <c r="F52" i="29"/>
  <c r="F53" i="29"/>
  <c r="F54" i="29"/>
  <c r="F55" i="29"/>
  <c r="H36" i="30" l="1"/>
  <c r="I36" i="30"/>
  <c r="D13" i="30"/>
  <c r="B13" i="30"/>
  <c r="C8" i="30"/>
  <c r="C9" i="30"/>
  <c r="C10" i="30"/>
  <c r="C11" i="30"/>
  <c r="C12" i="30"/>
  <c r="G36" i="30"/>
  <c r="F36" i="30"/>
  <c r="C7" i="30"/>
  <c r="C62" i="29"/>
  <c r="D51" i="29"/>
  <c r="D48" i="29"/>
  <c r="D42" i="29"/>
  <c r="D35" i="29"/>
  <c r="D31" i="29"/>
  <c r="D22" i="29"/>
  <c r="D18" i="29"/>
  <c r="D7" i="29"/>
  <c r="D4" i="29"/>
  <c r="C44" i="29"/>
  <c r="C33" i="29"/>
  <c r="C24" i="29"/>
  <c r="C21" i="29"/>
  <c r="C20" i="29"/>
  <c r="C16" i="29"/>
  <c r="C15" i="29"/>
  <c r="C14" i="29"/>
  <c r="C13" i="29"/>
  <c r="C10" i="29"/>
  <c r="C11" i="29"/>
  <c r="C9" i="29"/>
  <c r="C8" i="29"/>
  <c r="D66" i="29"/>
  <c r="C66" i="29"/>
  <c r="D62" i="29"/>
  <c r="AB440" i="10" l="1"/>
  <c r="C440" i="10"/>
  <c r="C438" i="10"/>
  <c r="AB438" i="10"/>
  <c r="AB445" i="10"/>
  <c r="C445" i="10"/>
  <c r="C437" i="10"/>
  <c r="AB437" i="10"/>
  <c r="C439" i="10"/>
  <c r="AB439" i="10"/>
  <c r="C444" i="10"/>
  <c r="AB444" i="10"/>
  <c r="C22" i="29"/>
  <c r="C448" i="10"/>
  <c r="AB448" i="10"/>
  <c r="C31" i="29"/>
  <c r="AB457" i="10"/>
  <c r="C457" i="10"/>
  <c r="C432" i="10"/>
  <c r="AB432" i="10"/>
  <c r="C42" i="29"/>
  <c r="C468" i="10"/>
  <c r="AB468" i="10"/>
  <c r="C433" i="10"/>
  <c r="AB433" i="10"/>
  <c r="C435" i="10"/>
  <c r="AB435" i="10"/>
  <c r="AB434" i="10"/>
  <c r="C434" i="10"/>
  <c r="I8" i="30"/>
  <c r="J8" i="30" s="1"/>
  <c r="I7" i="30"/>
  <c r="J7" i="30" s="1"/>
  <c r="I10" i="30"/>
  <c r="J10" i="30" s="1"/>
  <c r="I12" i="30"/>
  <c r="J12" i="30" s="1"/>
  <c r="I11" i="30"/>
  <c r="J11" i="30" s="1"/>
  <c r="I9" i="30"/>
  <c r="J9" i="30" s="1"/>
  <c r="C18" i="29"/>
  <c r="C73" i="29"/>
  <c r="D56" i="29"/>
  <c r="D73" i="29"/>
  <c r="C7" i="29"/>
  <c r="C13" i="30"/>
  <c r="C481" i="10" l="1"/>
  <c r="C482" i="10" s="1"/>
  <c r="AB481" i="10"/>
  <c r="AB482" i="10" s="1"/>
  <c r="C56" i="29"/>
  <c r="I13" i="30"/>
  <c r="J13" i="30" s="1"/>
  <c r="H12" i="14"/>
  <c r="M42" i="25" l="1"/>
  <c r="L42" i="25"/>
  <c r="P42" i="25" s="1"/>
  <c r="K42" i="25"/>
  <c r="G42" i="25"/>
  <c r="M41" i="25"/>
  <c r="L41" i="25"/>
  <c r="P41" i="25" s="1"/>
  <c r="K41" i="25"/>
  <c r="G41" i="25"/>
  <c r="P40" i="25"/>
  <c r="M40" i="25"/>
  <c r="L40" i="25"/>
  <c r="K40" i="25"/>
  <c r="G40" i="25"/>
  <c r="M39" i="25"/>
  <c r="L39" i="25"/>
  <c r="P39" i="25" s="1"/>
  <c r="K39" i="25"/>
  <c r="G39" i="25"/>
  <c r="M38" i="25"/>
  <c r="M37" i="25" s="1"/>
  <c r="L38" i="25"/>
  <c r="P38" i="25" s="1"/>
  <c r="K38" i="25"/>
  <c r="P37" i="25"/>
  <c r="N37" i="25"/>
  <c r="I37" i="25"/>
  <c r="E37" i="25"/>
  <c r="M36" i="25"/>
  <c r="L36" i="25"/>
  <c r="P36" i="25" s="1"/>
  <c r="K36" i="25"/>
  <c r="G36" i="25"/>
  <c r="P35" i="25"/>
  <c r="M35" i="25"/>
  <c r="L35" i="25"/>
  <c r="K35" i="25"/>
  <c r="G35" i="25"/>
  <c r="M34" i="25"/>
  <c r="L34" i="25"/>
  <c r="P34" i="25" s="1"/>
  <c r="K34" i="25"/>
  <c r="G34" i="25"/>
  <c r="M33" i="25"/>
  <c r="L33" i="25"/>
  <c r="P33" i="25" s="1"/>
  <c r="K33" i="25"/>
  <c r="G33" i="25"/>
  <c r="M32" i="25"/>
  <c r="L32" i="25"/>
  <c r="P32" i="25" s="1"/>
  <c r="K32" i="25"/>
  <c r="G32" i="25"/>
  <c r="M31" i="25"/>
  <c r="L31" i="25"/>
  <c r="P31" i="25" s="1"/>
  <c r="K31" i="25"/>
  <c r="G31" i="25"/>
  <c r="P30" i="25"/>
  <c r="M30" i="25"/>
  <c r="L30" i="25"/>
  <c r="K30" i="25"/>
  <c r="G30" i="25"/>
  <c r="M29" i="25"/>
  <c r="L29" i="25"/>
  <c r="P29" i="25" s="1"/>
  <c r="K29" i="25"/>
  <c r="G29" i="25"/>
  <c r="P28" i="25"/>
  <c r="M28" i="25"/>
  <c r="L28" i="25"/>
  <c r="K28" i="25"/>
  <c r="G28" i="25"/>
  <c r="M27" i="25"/>
  <c r="L27" i="25"/>
  <c r="P27" i="25" s="1"/>
  <c r="K27" i="25"/>
  <c r="G27" i="25"/>
  <c r="M26" i="25"/>
  <c r="L26" i="25"/>
  <c r="P26" i="25" s="1"/>
  <c r="K26" i="25"/>
  <c r="G26" i="25"/>
  <c r="M25" i="25"/>
  <c r="L25" i="25"/>
  <c r="P25" i="25" s="1"/>
  <c r="K25" i="25"/>
  <c r="G25" i="25"/>
  <c r="M24" i="25"/>
  <c r="L24" i="25"/>
  <c r="P24" i="25" s="1"/>
  <c r="K24" i="25"/>
  <c r="G24" i="25"/>
  <c r="P23" i="25"/>
  <c r="M23" i="25"/>
  <c r="L23" i="25"/>
  <c r="K23" i="25"/>
  <c r="G23" i="25"/>
  <c r="M22" i="25"/>
  <c r="L22" i="25"/>
  <c r="P22" i="25" s="1"/>
  <c r="K22" i="25"/>
  <c r="G22" i="25"/>
  <c r="M21" i="25"/>
  <c r="L21" i="25"/>
  <c r="P21" i="25" s="1"/>
  <c r="K21" i="25"/>
  <c r="G21" i="25"/>
  <c r="M20" i="25"/>
  <c r="L20" i="25"/>
  <c r="P20" i="25" s="1"/>
  <c r="K20" i="25"/>
  <c r="G20" i="25"/>
  <c r="M19" i="25"/>
  <c r="L19" i="25"/>
  <c r="P19" i="25" s="1"/>
  <c r="K19" i="25"/>
  <c r="G19" i="25"/>
  <c r="P18" i="25"/>
  <c r="M18" i="25"/>
  <c r="L18" i="25"/>
  <c r="K18" i="25"/>
  <c r="G18" i="25"/>
  <c r="M17" i="25"/>
  <c r="L17" i="25"/>
  <c r="P17" i="25" s="1"/>
  <c r="K17" i="25"/>
  <c r="G17" i="25"/>
  <c r="P16" i="25"/>
  <c r="M16" i="25"/>
  <c r="L16" i="25"/>
  <c r="K16" i="25"/>
  <c r="G16" i="25"/>
  <c r="M15" i="25"/>
  <c r="L15" i="25"/>
  <c r="P15" i="25" s="1"/>
  <c r="K15" i="25"/>
  <c r="G15" i="25"/>
  <c r="M14" i="25"/>
  <c r="L14" i="25"/>
  <c r="P14" i="25" s="1"/>
  <c r="K14" i="25"/>
  <c r="G14" i="25"/>
  <c r="M13" i="25"/>
  <c r="L13" i="25"/>
  <c r="P13" i="25" s="1"/>
  <c r="K13" i="25"/>
  <c r="G13" i="25"/>
  <c r="M12" i="25"/>
  <c r="L12" i="25"/>
  <c r="P12" i="25" s="1"/>
  <c r="K12" i="25"/>
  <c r="G12" i="25"/>
  <c r="P11" i="25"/>
  <c r="M11" i="25"/>
  <c r="L11" i="25"/>
  <c r="K11" i="25"/>
  <c r="G11" i="25"/>
  <c r="M10" i="25"/>
  <c r="L10" i="25"/>
  <c r="P10" i="25" s="1"/>
  <c r="K10" i="25"/>
  <c r="G10" i="25"/>
  <c r="M9" i="25"/>
  <c r="L9" i="25"/>
  <c r="P9" i="25" s="1"/>
  <c r="K9" i="25"/>
  <c r="G9" i="25"/>
  <c r="M8" i="25"/>
  <c r="L8" i="25"/>
  <c r="P8" i="25" s="1"/>
  <c r="K8" i="25"/>
  <c r="G8" i="25"/>
  <c r="M7" i="25"/>
  <c r="L7" i="25"/>
  <c r="P7" i="25" s="1"/>
  <c r="K7" i="25"/>
  <c r="G7" i="25"/>
  <c r="P6" i="25"/>
  <c r="M6" i="25"/>
  <c r="L6" i="25"/>
  <c r="K6" i="25"/>
  <c r="G6" i="25"/>
  <c r="M5" i="25"/>
  <c r="L5" i="25"/>
  <c r="P5" i="25" s="1"/>
  <c r="K5" i="25"/>
  <c r="G5" i="25"/>
  <c r="I4" i="25"/>
  <c r="E4" i="25"/>
  <c r="P42" i="24"/>
  <c r="M42" i="24"/>
  <c r="L42" i="24"/>
  <c r="K42" i="24"/>
  <c r="G42" i="24"/>
  <c r="M41" i="24"/>
  <c r="L41" i="24"/>
  <c r="P41" i="24" s="1"/>
  <c r="K41" i="24"/>
  <c r="G41" i="24"/>
  <c r="P40" i="24"/>
  <c r="M40" i="24"/>
  <c r="L40" i="24"/>
  <c r="K40" i="24"/>
  <c r="G40" i="24"/>
  <c r="M39" i="24"/>
  <c r="L39" i="24"/>
  <c r="P39" i="24" s="1"/>
  <c r="K39" i="24"/>
  <c r="G39" i="24"/>
  <c r="M38" i="24"/>
  <c r="M37" i="24" s="1"/>
  <c r="L38" i="24"/>
  <c r="P38" i="24" s="1"/>
  <c r="K38" i="24"/>
  <c r="G38" i="24"/>
  <c r="P37" i="24"/>
  <c r="N37" i="24"/>
  <c r="I37" i="24"/>
  <c r="E37" i="24"/>
  <c r="M36" i="24"/>
  <c r="L36" i="24"/>
  <c r="P36" i="24" s="1"/>
  <c r="K36" i="24"/>
  <c r="G36" i="24"/>
  <c r="P35" i="24"/>
  <c r="M35" i="24"/>
  <c r="L35" i="24"/>
  <c r="K35" i="24"/>
  <c r="G35" i="24"/>
  <c r="M34" i="24"/>
  <c r="L34" i="24"/>
  <c r="P34" i="24" s="1"/>
  <c r="K34" i="24"/>
  <c r="G34" i="24"/>
  <c r="M33" i="24"/>
  <c r="L33" i="24"/>
  <c r="P33" i="24" s="1"/>
  <c r="K33" i="24"/>
  <c r="G33" i="24"/>
  <c r="M32" i="24"/>
  <c r="L32" i="24"/>
  <c r="P32" i="24" s="1"/>
  <c r="K32" i="24"/>
  <c r="G32" i="24"/>
  <c r="M31" i="24"/>
  <c r="L31" i="24"/>
  <c r="P31" i="24" s="1"/>
  <c r="K31" i="24"/>
  <c r="G31" i="24"/>
  <c r="P30" i="24"/>
  <c r="M30" i="24"/>
  <c r="L30" i="24"/>
  <c r="K30" i="24"/>
  <c r="G30" i="24"/>
  <c r="M29" i="24"/>
  <c r="L29" i="24"/>
  <c r="P29" i="24" s="1"/>
  <c r="K29" i="24"/>
  <c r="G29" i="24"/>
  <c r="P28" i="24"/>
  <c r="M28" i="24"/>
  <c r="L28" i="24"/>
  <c r="K28" i="24"/>
  <c r="G28" i="24"/>
  <c r="M27" i="24"/>
  <c r="L27" i="24"/>
  <c r="P27" i="24" s="1"/>
  <c r="K27" i="24"/>
  <c r="G27" i="24"/>
  <c r="M26" i="24"/>
  <c r="L26" i="24"/>
  <c r="P26" i="24" s="1"/>
  <c r="K26" i="24"/>
  <c r="G26" i="24"/>
  <c r="M25" i="24"/>
  <c r="L25" i="24"/>
  <c r="P25" i="24" s="1"/>
  <c r="K25" i="24"/>
  <c r="G25" i="24"/>
  <c r="M24" i="24"/>
  <c r="L24" i="24"/>
  <c r="P24" i="24" s="1"/>
  <c r="K24" i="24"/>
  <c r="G24" i="24"/>
  <c r="P23" i="24"/>
  <c r="M23" i="24"/>
  <c r="L23" i="24"/>
  <c r="K23" i="24"/>
  <c r="G23" i="24"/>
  <c r="M22" i="24"/>
  <c r="L22" i="24"/>
  <c r="P22" i="24" s="1"/>
  <c r="K22" i="24"/>
  <c r="G22" i="24"/>
  <c r="M21" i="24"/>
  <c r="L21" i="24"/>
  <c r="P21" i="24" s="1"/>
  <c r="K21" i="24"/>
  <c r="G21" i="24"/>
  <c r="M20" i="24"/>
  <c r="L20" i="24"/>
  <c r="P20" i="24" s="1"/>
  <c r="K20" i="24"/>
  <c r="G20" i="24"/>
  <c r="M19" i="24"/>
  <c r="L19" i="24"/>
  <c r="P19" i="24" s="1"/>
  <c r="K19" i="24"/>
  <c r="G19" i="24"/>
  <c r="P18" i="24"/>
  <c r="M18" i="24"/>
  <c r="L18" i="24"/>
  <c r="K18" i="24"/>
  <c r="G18" i="24"/>
  <c r="M17" i="24"/>
  <c r="L17" i="24"/>
  <c r="P17" i="24" s="1"/>
  <c r="K17" i="24"/>
  <c r="G17" i="24"/>
  <c r="P16" i="24"/>
  <c r="M16" i="24"/>
  <c r="M4" i="24" s="1"/>
  <c r="L16" i="24"/>
  <c r="K16" i="24"/>
  <c r="G16" i="24"/>
  <c r="M15" i="24"/>
  <c r="L15" i="24"/>
  <c r="P15" i="24" s="1"/>
  <c r="K15" i="24"/>
  <c r="G15" i="24"/>
  <c r="M14" i="24"/>
  <c r="L14" i="24"/>
  <c r="P14" i="24" s="1"/>
  <c r="K14" i="24"/>
  <c r="G14" i="24"/>
  <c r="M13" i="24"/>
  <c r="L13" i="24"/>
  <c r="P13" i="24" s="1"/>
  <c r="K13" i="24"/>
  <c r="G13" i="24"/>
  <c r="M12" i="24"/>
  <c r="L12" i="24"/>
  <c r="P12" i="24" s="1"/>
  <c r="K12" i="24"/>
  <c r="G12" i="24"/>
  <c r="P11" i="24"/>
  <c r="M11" i="24"/>
  <c r="L11" i="24"/>
  <c r="K11" i="24"/>
  <c r="G11" i="24"/>
  <c r="M10" i="24"/>
  <c r="L10" i="24"/>
  <c r="P10" i="24" s="1"/>
  <c r="K10" i="24"/>
  <c r="G10" i="24"/>
  <c r="M9" i="24"/>
  <c r="L9" i="24"/>
  <c r="P9" i="24" s="1"/>
  <c r="K9" i="24"/>
  <c r="G9" i="24"/>
  <c r="M8" i="24"/>
  <c r="L8" i="24"/>
  <c r="P8" i="24" s="1"/>
  <c r="K8" i="24"/>
  <c r="G8" i="24"/>
  <c r="M7" i="24"/>
  <c r="L7" i="24"/>
  <c r="P7" i="24" s="1"/>
  <c r="K7" i="24"/>
  <c r="G7" i="24"/>
  <c r="P6" i="24"/>
  <c r="M6" i="24"/>
  <c r="L6" i="24"/>
  <c r="K6" i="24"/>
  <c r="G6" i="24"/>
  <c r="M5" i="24"/>
  <c r="L5" i="24"/>
  <c r="P5" i="24" s="1"/>
  <c r="K5" i="24"/>
  <c r="G5" i="24"/>
  <c r="I4" i="24"/>
  <c r="E4" i="24"/>
  <c r="M42" i="23"/>
  <c r="L42" i="23"/>
  <c r="P42" i="23" s="1"/>
  <c r="K42" i="23"/>
  <c r="G42" i="23"/>
  <c r="M41" i="23"/>
  <c r="L41" i="23"/>
  <c r="P41" i="23" s="1"/>
  <c r="K41" i="23"/>
  <c r="G41" i="23"/>
  <c r="P40" i="23"/>
  <c r="M40" i="23"/>
  <c r="L40" i="23"/>
  <c r="K40" i="23"/>
  <c r="G40" i="23"/>
  <c r="P39" i="23"/>
  <c r="M39" i="23"/>
  <c r="L39" i="23"/>
  <c r="K39" i="23"/>
  <c r="G39" i="23"/>
  <c r="M38" i="23"/>
  <c r="M37" i="23" s="1"/>
  <c r="L38" i="23"/>
  <c r="P38" i="23" s="1"/>
  <c r="K38" i="23"/>
  <c r="G38" i="23"/>
  <c r="P37" i="23"/>
  <c r="N37" i="23"/>
  <c r="I37" i="23"/>
  <c r="E37" i="23"/>
  <c r="M36" i="23"/>
  <c r="L36" i="23"/>
  <c r="P36" i="23" s="1"/>
  <c r="K36" i="23"/>
  <c r="G36" i="23"/>
  <c r="P35" i="23"/>
  <c r="M35" i="23"/>
  <c r="L35" i="23"/>
  <c r="K35" i="23"/>
  <c r="G35" i="23"/>
  <c r="P34" i="23"/>
  <c r="M34" i="23"/>
  <c r="L34" i="23"/>
  <c r="K34" i="23"/>
  <c r="G34" i="23"/>
  <c r="M33" i="23"/>
  <c r="L33" i="23"/>
  <c r="P33" i="23" s="1"/>
  <c r="K33" i="23"/>
  <c r="G33" i="23"/>
  <c r="M32" i="23"/>
  <c r="L32" i="23"/>
  <c r="P32" i="23" s="1"/>
  <c r="K32" i="23"/>
  <c r="G32" i="23"/>
  <c r="M31" i="23"/>
  <c r="L31" i="23"/>
  <c r="P31" i="23" s="1"/>
  <c r="K31" i="23"/>
  <c r="G31" i="23"/>
  <c r="M30" i="23"/>
  <c r="L30" i="23"/>
  <c r="P30" i="23" s="1"/>
  <c r="K30" i="23"/>
  <c r="G30" i="23"/>
  <c r="M29" i="23"/>
  <c r="L29" i="23"/>
  <c r="P29" i="23" s="1"/>
  <c r="K29" i="23"/>
  <c r="G29" i="23"/>
  <c r="P28" i="23"/>
  <c r="M28" i="23"/>
  <c r="L28" i="23"/>
  <c r="K28" i="23"/>
  <c r="G28" i="23"/>
  <c r="P27" i="23"/>
  <c r="M27" i="23"/>
  <c r="L27" i="23"/>
  <c r="K27" i="23"/>
  <c r="G27" i="23"/>
  <c r="M26" i="23"/>
  <c r="L26" i="23"/>
  <c r="P26" i="23" s="1"/>
  <c r="K26" i="23"/>
  <c r="G26" i="23"/>
  <c r="M25" i="23"/>
  <c r="L25" i="23"/>
  <c r="P25" i="23" s="1"/>
  <c r="K25" i="23"/>
  <c r="G25" i="23"/>
  <c r="M24" i="23"/>
  <c r="L24" i="23"/>
  <c r="P24" i="23" s="1"/>
  <c r="K24" i="23"/>
  <c r="G24" i="23"/>
  <c r="P23" i="23"/>
  <c r="M23" i="23"/>
  <c r="L23" i="23"/>
  <c r="K23" i="23"/>
  <c r="G23" i="23"/>
  <c r="P22" i="23"/>
  <c r="M22" i="23"/>
  <c r="L22" i="23"/>
  <c r="K22" i="23"/>
  <c r="G22" i="23"/>
  <c r="M21" i="23"/>
  <c r="L21" i="23"/>
  <c r="P21" i="23" s="1"/>
  <c r="K21" i="23"/>
  <c r="G21" i="23"/>
  <c r="M20" i="23"/>
  <c r="L20" i="23"/>
  <c r="P20" i="23" s="1"/>
  <c r="K20" i="23"/>
  <c r="G20" i="23"/>
  <c r="M19" i="23"/>
  <c r="L19" i="23"/>
  <c r="P19" i="23" s="1"/>
  <c r="K19" i="23"/>
  <c r="G19" i="23"/>
  <c r="M18" i="23"/>
  <c r="L18" i="23"/>
  <c r="P18" i="23" s="1"/>
  <c r="K18" i="23"/>
  <c r="G18" i="23"/>
  <c r="M17" i="23"/>
  <c r="L17" i="23"/>
  <c r="P17" i="23" s="1"/>
  <c r="K17" i="23"/>
  <c r="G17" i="23"/>
  <c r="P16" i="23"/>
  <c r="M16" i="23"/>
  <c r="M4" i="23" s="1"/>
  <c r="L16" i="23"/>
  <c r="K16" i="23"/>
  <c r="G16" i="23"/>
  <c r="P15" i="23"/>
  <c r="M15" i="23"/>
  <c r="L15" i="23"/>
  <c r="K15" i="23"/>
  <c r="G15" i="23"/>
  <c r="M14" i="23"/>
  <c r="L14" i="23"/>
  <c r="P14" i="23" s="1"/>
  <c r="K14" i="23"/>
  <c r="G14" i="23"/>
  <c r="M13" i="23"/>
  <c r="L13" i="23"/>
  <c r="P13" i="23" s="1"/>
  <c r="K13" i="23"/>
  <c r="G13" i="23"/>
  <c r="M12" i="23"/>
  <c r="L12" i="23"/>
  <c r="P12" i="23" s="1"/>
  <c r="K12" i="23"/>
  <c r="G12" i="23"/>
  <c r="P11" i="23"/>
  <c r="M11" i="23"/>
  <c r="L11" i="23"/>
  <c r="K11" i="23"/>
  <c r="G11" i="23"/>
  <c r="P10" i="23"/>
  <c r="M10" i="23"/>
  <c r="L10" i="23"/>
  <c r="K10" i="23"/>
  <c r="G10" i="23"/>
  <c r="M9" i="23"/>
  <c r="L9" i="23"/>
  <c r="P9" i="23" s="1"/>
  <c r="K9" i="23"/>
  <c r="G9" i="23"/>
  <c r="M8" i="23"/>
  <c r="L8" i="23"/>
  <c r="P8" i="23" s="1"/>
  <c r="K8" i="23"/>
  <c r="G8" i="23"/>
  <c r="M7" i="23"/>
  <c r="L7" i="23"/>
  <c r="P7" i="23" s="1"/>
  <c r="K7" i="23"/>
  <c r="G7" i="23"/>
  <c r="P6" i="23"/>
  <c r="M6" i="23"/>
  <c r="L6" i="23"/>
  <c r="K6" i="23"/>
  <c r="G6" i="23"/>
  <c r="M5" i="23"/>
  <c r="L5" i="23"/>
  <c r="P5" i="23" s="1"/>
  <c r="K5" i="23"/>
  <c r="G5" i="23"/>
  <c r="I4" i="23"/>
  <c r="E4" i="23"/>
  <c r="M42" i="22"/>
  <c r="L42" i="22"/>
  <c r="P42" i="22" s="1"/>
  <c r="K42" i="22"/>
  <c r="G42" i="22"/>
  <c r="M41" i="22"/>
  <c r="L41" i="22"/>
  <c r="P41" i="22" s="1"/>
  <c r="K41" i="22"/>
  <c r="G41" i="22"/>
  <c r="P40" i="22"/>
  <c r="M40" i="22"/>
  <c r="L40" i="22"/>
  <c r="K40" i="22"/>
  <c r="G40" i="22"/>
  <c r="M39" i="22"/>
  <c r="L39" i="22"/>
  <c r="P39" i="22" s="1"/>
  <c r="K39" i="22"/>
  <c r="G39" i="22"/>
  <c r="M38" i="22"/>
  <c r="M37" i="22" s="1"/>
  <c r="L38" i="22"/>
  <c r="P38" i="22" s="1"/>
  <c r="K38" i="22"/>
  <c r="G38" i="22"/>
  <c r="P37" i="22"/>
  <c r="N37" i="22"/>
  <c r="I37" i="22"/>
  <c r="E37" i="22"/>
  <c r="M36" i="22"/>
  <c r="L36" i="22"/>
  <c r="P36" i="22" s="1"/>
  <c r="K36" i="22"/>
  <c r="G36" i="22"/>
  <c r="P35" i="22"/>
  <c r="M35" i="22"/>
  <c r="L35" i="22"/>
  <c r="K35" i="22"/>
  <c r="G35" i="22"/>
  <c r="M34" i="22"/>
  <c r="L34" i="22"/>
  <c r="P34" i="22" s="1"/>
  <c r="K34" i="22"/>
  <c r="G34" i="22"/>
  <c r="M33" i="22"/>
  <c r="L33" i="22"/>
  <c r="P33" i="22" s="1"/>
  <c r="K33" i="22"/>
  <c r="G33" i="22"/>
  <c r="M32" i="22"/>
  <c r="L32" i="22"/>
  <c r="P32" i="22" s="1"/>
  <c r="K32" i="22"/>
  <c r="G32" i="22"/>
  <c r="M31" i="22"/>
  <c r="L31" i="22"/>
  <c r="P31" i="22" s="1"/>
  <c r="K31" i="22"/>
  <c r="G31" i="22"/>
  <c r="M30" i="22"/>
  <c r="L30" i="22"/>
  <c r="P30" i="22" s="1"/>
  <c r="K30" i="22"/>
  <c r="G30" i="22"/>
  <c r="M29" i="22"/>
  <c r="L29" i="22"/>
  <c r="P29" i="22" s="1"/>
  <c r="K29" i="22"/>
  <c r="G29" i="22"/>
  <c r="P28" i="22"/>
  <c r="M28" i="22"/>
  <c r="L28" i="22"/>
  <c r="K28" i="22"/>
  <c r="G28" i="22"/>
  <c r="M27" i="22"/>
  <c r="L27" i="22"/>
  <c r="P27" i="22" s="1"/>
  <c r="K27" i="22"/>
  <c r="G27" i="22"/>
  <c r="M26" i="22"/>
  <c r="L26" i="22"/>
  <c r="P26" i="22" s="1"/>
  <c r="K26" i="22"/>
  <c r="G26" i="22"/>
  <c r="M25" i="22"/>
  <c r="L25" i="22"/>
  <c r="P25" i="22" s="1"/>
  <c r="K25" i="22"/>
  <c r="G25" i="22"/>
  <c r="M24" i="22"/>
  <c r="L24" i="22"/>
  <c r="P24" i="22" s="1"/>
  <c r="K24" i="22"/>
  <c r="G24" i="22"/>
  <c r="P23" i="22"/>
  <c r="M23" i="22"/>
  <c r="L23" i="22"/>
  <c r="K23" i="22"/>
  <c r="G23" i="22"/>
  <c r="M22" i="22"/>
  <c r="L22" i="22"/>
  <c r="P22" i="22" s="1"/>
  <c r="K22" i="22"/>
  <c r="G22" i="22"/>
  <c r="M21" i="22"/>
  <c r="L21" i="22"/>
  <c r="P21" i="22" s="1"/>
  <c r="K21" i="22"/>
  <c r="G21" i="22"/>
  <c r="M20" i="22"/>
  <c r="L20" i="22"/>
  <c r="P20" i="22" s="1"/>
  <c r="K20" i="22"/>
  <c r="G20" i="22"/>
  <c r="M19" i="22"/>
  <c r="L19" i="22"/>
  <c r="P19" i="22" s="1"/>
  <c r="K19" i="22"/>
  <c r="G19" i="22"/>
  <c r="M18" i="22"/>
  <c r="L18" i="22"/>
  <c r="P18" i="22" s="1"/>
  <c r="K18" i="22"/>
  <c r="G18" i="22"/>
  <c r="M17" i="22"/>
  <c r="L17" i="22"/>
  <c r="P17" i="22" s="1"/>
  <c r="K17" i="22"/>
  <c r="G17" i="22"/>
  <c r="P16" i="22"/>
  <c r="M16" i="22"/>
  <c r="M4" i="22" s="1"/>
  <c r="L16" i="22"/>
  <c r="K16" i="22"/>
  <c r="G16" i="22"/>
  <c r="M15" i="22"/>
  <c r="L15" i="22"/>
  <c r="P15" i="22" s="1"/>
  <c r="K15" i="22"/>
  <c r="G15" i="22"/>
  <c r="M14" i="22"/>
  <c r="L14" i="22"/>
  <c r="P14" i="22" s="1"/>
  <c r="K14" i="22"/>
  <c r="G14" i="22"/>
  <c r="M13" i="22"/>
  <c r="L13" i="22"/>
  <c r="P13" i="22" s="1"/>
  <c r="K13" i="22"/>
  <c r="G13" i="22"/>
  <c r="M12" i="22"/>
  <c r="L12" i="22"/>
  <c r="P12" i="22" s="1"/>
  <c r="K12" i="22"/>
  <c r="G12" i="22"/>
  <c r="P11" i="22"/>
  <c r="M11" i="22"/>
  <c r="L11" i="22"/>
  <c r="K11" i="22"/>
  <c r="G11" i="22"/>
  <c r="M10" i="22"/>
  <c r="L10" i="22"/>
  <c r="P10" i="22" s="1"/>
  <c r="K10" i="22"/>
  <c r="G10" i="22"/>
  <c r="M9" i="22"/>
  <c r="L9" i="22"/>
  <c r="P9" i="22" s="1"/>
  <c r="K9" i="22"/>
  <c r="G9" i="22"/>
  <c r="M8" i="22"/>
  <c r="L8" i="22"/>
  <c r="P8" i="22" s="1"/>
  <c r="K8" i="22"/>
  <c r="G8" i="22"/>
  <c r="M7" i="22"/>
  <c r="L7" i="22"/>
  <c r="P7" i="22" s="1"/>
  <c r="K7" i="22"/>
  <c r="G7" i="22"/>
  <c r="M6" i="22"/>
  <c r="L6" i="22"/>
  <c r="P6" i="22" s="1"/>
  <c r="K6" i="22"/>
  <c r="G6" i="22"/>
  <c r="M5" i="22"/>
  <c r="L5" i="22"/>
  <c r="P5" i="22" s="1"/>
  <c r="K5" i="22"/>
  <c r="G5" i="22"/>
  <c r="I4" i="22"/>
  <c r="E4" i="22"/>
  <c r="P42" i="21"/>
  <c r="M42" i="21"/>
  <c r="L42" i="21"/>
  <c r="K42" i="21"/>
  <c r="G42" i="21"/>
  <c r="M41" i="21"/>
  <c r="L41" i="21"/>
  <c r="P41" i="21" s="1"/>
  <c r="K41" i="21"/>
  <c r="G41" i="21"/>
  <c r="P40" i="21"/>
  <c r="M40" i="21"/>
  <c r="L40" i="21"/>
  <c r="K40" i="21"/>
  <c r="G40" i="21"/>
  <c r="M39" i="21"/>
  <c r="L39" i="21"/>
  <c r="P39" i="21" s="1"/>
  <c r="K39" i="21"/>
  <c r="G39" i="21"/>
  <c r="M38" i="21"/>
  <c r="M37" i="21" s="1"/>
  <c r="L38" i="21"/>
  <c r="P38" i="21" s="1"/>
  <c r="K38" i="21"/>
  <c r="G38" i="21"/>
  <c r="P37" i="21"/>
  <c r="N37" i="21"/>
  <c r="I37" i="21"/>
  <c r="E37" i="21"/>
  <c r="M36" i="21"/>
  <c r="L36" i="21"/>
  <c r="P36" i="21" s="1"/>
  <c r="K36" i="21"/>
  <c r="G36" i="21"/>
  <c r="P35" i="21"/>
  <c r="M35" i="21"/>
  <c r="L35" i="21"/>
  <c r="K35" i="21"/>
  <c r="G35" i="21"/>
  <c r="M34" i="21"/>
  <c r="L34" i="21"/>
  <c r="P34" i="21" s="1"/>
  <c r="K34" i="21"/>
  <c r="G34" i="21"/>
  <c r="M33" i="21"/>
  <c r="L33" i="21"/>
  <c r="P33" i="21" s="1"/>
  <c r="K33" i="21"/>
  <c r="G33" i="21"/>
  <c r="M32" i="21"/>
  <c r="L32" i="21"/>
  <c r="P32" i="21" s="1"/>
  <c r="K32" i="21"/>
  <c r="G32" i="21"/>
  <c r="M31" i="21"/>
  <c r="L31" i="21"/>
  <c r="P31" i="21" s="1"/>
  <c r="K31" i="21"/>
  <c r="G31" i="21"/>
  <c r="P30" i="21"/>
  <c r="M30" i="21"/>
  <c r="L30" i="21"/>
  <c r="K30" i="21"/>
  <c r="G30" i="21"/>
  <c r="M29" i="21"/>
  <c r="L29" i="21"/>
  <c r="P29" i="21" s="1"/>
  <c r="K29" i="21"/>
  <c r="G29" i="21"/>
  <c r="P28" i="21"/>
  <c r="M28" i="21"/>
  <c r="L28" i="21"/>
  <c r="K28" i="21"/>
  <c r="G28" i="21"/>
  <c r="M27" i="21"/>
  <c r="L27" i="21"/>
  <c r="P27" i="21" s="1"/>
  <c r="K27" i="21"/>
  <c r="G27" i="21"/>
  <c r="M26" i="21"/>
  <c r="L26" i="21"/>
  <c r="P26" i="21" s="1"/>
  <c r="K26" i="21"/>
  <c r="G26" i="21"/>
  <c r="M25" i="21"/>
  <c r="L25" i="21"/>
  <c r="P25" i="21" s="1"/>
  <c r="K25" i="21"/>
  <c r="G25" i="21"/>
  <c r="M24" i="21"/>
  <c r="L24" i="21"/>
  <c r="P24" i="21" s="1"/>
  <c r="K24" i="21"/>
  <c r="G24" i="21"/>
  <c r="P23" i="21"/>
  <c r="M23" i="21"/>
  <c r="L23" i="21"/>
  <c r="K23" i="21"/>
  <c r="G23" i="21"/>
  <c r="M22" i="21"/>
  <c r="L22" i="21"/>
  <c r="P22" i="21" s="1"/>
  <c r="K22" i="21"/>
  <c r="G22" i="21"/>
  <c r="M21" i="21"/>
  <c r="L21" i="21"/>
  <c r="P21" i="21" s="1"/>
  <c r="K21" i="21"/>
  <c r="G21" i="21"/>
  <c r="M20" i="21"/>
  <c r="L20" i="21"/>
  <c r="P20" i="21" s="1"/>
  <c r="K20" i="21"/>
  <c r="G20" i="21"/>
  <c r="M19" i="21"/>
  <c r="L19" i="21"/>
  <c r="P19" i="21" s="1"/>
  <c r="K19" i="21"/>
  <c r="G19" i="21"/>
  <c r="P18" i="21"/>
  <c r="M18" i="21"/>
  <c r="L18" i="21"/>
  <c r="K18" i="21"/>
  <c r="G18" i="21"/>
  <c r="M17" i="21"/>
  <c r="L17" i="21"/>
  <c r="P17" i="21" s="1"/>
  <c r="K17" i="21"/>
  <c r="G17" i="21"/>
  <c r="P16" i="21"/>
  <c r="M16" i="21"/>
  <c r="L16" i="21"/>
  <c r="K16" i="21"/>
  <c r="G16" i="21"/>
  <c r="M15" i="21"/>
  <c r="L15" i="21"/>
  <c r="P15" i="21" s="1"/>
  <c r="K15" i="21"/>
  <c r="G15" i="21"/>
  <c r="M14" i="21"/>
  <c r="L14" i="21"/>
  <c r="P14" i="21" s="1"/>
  <c r="K14" i="21"/>
  <c r="G14" i="21"/>
  <c r="M13" i="21"/>
  <c r="L13" i="21"/>
  <c r="P13" i="21" s="1"/>
  <c r="K13" i="21"/>
  <c r="G13" i="21"/>
  <c r="M12" i="21"/>
  <c r="L12" i="21"/>
  <c r="P12" i="21" s="1"/>
  <c r="K12" i="21"/>
  <c r="G12" i="21"/>
  <c r="P11" i="21"/>
  <c r="M11" i="21"/>
  <c r="L11" i="21"/>
  <c r="K11" i="21"/>
  <c r="G11" i="21"/>
  <c r="M10" i="21"/>
  <c r="L10" i="21"/>
  <c r="P10" i="21" s="1"/>
  <c r="K10" i="21"/>
  <c r="G10" i="21"/>
  <c r="M9" i="21"/>
  <c r="L9" i="21"/>
  <c r="P9" i="21" s="1"/>
  <c r="K9" i="21"/>
  <c r="G9" i="21"/>
  <c r="M8" i="21"/>
  <c r="L8" i="21"/>
  <c r="P8" i="21" s="1"/>
  <c r="K8" i="21"/>
  <c r="G8" i="21"/>
  <c r="M7" i="21"/>
  <c r="L7" i="21"/>
  <c r="P7" i="21" s="1"/>
  <c r="K7" i="21"/>
  <c r="G7" i="21"/>
  <c r="P6" i="21"/>
  <c r="M6" i="21"/>
  <c r="L6" i="21"/>
  <c r="K6" i="21"/>
  <c r="G6" i="21"/>
  <c r="M5" i="21"/>
  <c r="L5" i="21"/>
  <c r="P5" i="21" s="1"/>
  <c r="K5" i="21"/>
  <c r="G5" i="21"/>
  <c r="I4" i="21"/>
  <c r="E4" i="21"/>
  <c r="P42" i="20"/>
  <c r="M42" i="20"/>
  <c r="L42" i="20"/>
  <c r="K42" i="20"/>
  <c r="G42" i="20"/>
  <c r="M41" i="20"/>
  <c r="L41" i="20"/>
  <c r="P41" i="20" s="1"/>
  <c r="K41" i="20"/>
  <c r="G41" i="20"/>
  <c r="P40" i="20"/>
  <c r="M40" i="20"/>
  <c r="L40" i="20"/>
  <c r="K40" i="20"/>
  <c r="G40" i="20"/>
  <c r="P39" i="20"/>
  <c r="M39" i="20"/>
  <c r="L39" i="20"/>
  <c r="K39" i="20"/>
  <c r="G39" i="20"/>
  <c r="M38" i="20"/>
  <c r="M37" i="20" s="1"/>
  <c r="L38" i="20"/>
  <c r="P38" i="20" s="1"/>
  <c r="K38" i="20"/>
  <c r="G38" i="20"/>
  <c r="P37" i="20"/>
  <c r="N37" i="20"/>
  <c r="I37" i="20"/>
  <c r="E37" i="20"/>
  <c r="M36" i="20"/>
  <c r="L36" i="20"/>
  <c r="P36" i="20" s="1"/>
  <c r="K36" i="20"/>
  <c r="G36" i="20"/>
  <c r="P35" i="20"/>
  <c r="M35" i="20"/>
  <c r="L35" i="20"/>
  <c r="K35" i="20"/>
  <c r="G35" i="20"/>
  <c r="P34" i="20"/>
  <c r="M34" i="20"/>
  <c r="L34" i="20"/>
  <c r="K34" i="20"/>
  <c r="G34" i="20"/>
  <c r="M33" i="20"/>
  <c r="L33" i="20"/>
  <c r="P33" i="20" s="1"/>
  <c r="K33" i="20"/>
  <c r="G33" i="20"/>
  <c r="P32" i="20"/>
  <c r="M32" i="20"/>
  <c r="L32" i="20"/>
  <c r="K32" i="20"/>
  <c r="G32" i="20"/>
  <c r="M31" i="20"/>
  <c r="L31" i="20"/>
  <c r="P31" i="20" s="1"/>
  <c r="K31" i="20"/>
  <c r="G31" i="20"/>
  <c r="P30" i="20"/>
  <c r="M30" i="20"/>
  <c r="L30" i="20"/>
  <c r="K30" i="20"/>
  <c r="G30" i="20"/>
  <c r="M29" i="20"/>
  <c r="L29" i="20"/>
  <c r="P29" i="20" s="1"/>
  <c r="K29" i="20"/>
  <c r="G29" i="20"/>
  <c r="P28" i="20"/>
  <c r="M28" i="20"/>
  <c r="L28" i="20"/>
  <c r="K28" i="20"/>
  <c r="G28" i="20"/>
  <c r="P27" i="20"/>
  <c r="M27" i="20"/>
  <c r="L27" i="20"/>
  <c r="K27" i="20"/>
  <c r="G27" i="20"/>
  <c r="M26" i="20"/>
  <c r="L26" i="20"/>
  <c r="P26" i="20" s="1"/>
  <c r="K26" i="20"/>
  <c r="G26" i="20"/>
  <c r="M25" i="20"/>
  <c r="L25" i="20"/>
  <c r="P25" i="20" s="1"/>
  <c r="K25" i="20"/>
  <c r="G25" i="20"/>
  <c r="M24" i="20"/>
  <c r="L24" i="20"/>
  <c r="P24" i="20" s="1"/>
  <c r="K24" i="20"/>
  <c r="G24" i="20"/>
  <c r="P23" i="20"/>
  <c r="M23" i="20"/>
  <c r="L23" i="20"/>
  <c r="K23" i="20"/>
  <c r="G23" i="20"/>
  <c r="P22" i="20"/>
  <c r="M22" i="20"/>
  <c r="L22" i="20"/>
  <c r="K22" i="20"/>
  <c r="G22" i="20"/>
  <c r="M21" i="20"/>
  <c r="L21" i="20"/>
  <c r="P21" i="20" s="1"/>
  <c r="K21" i="20"/>
  <c r="G21" i="20"/>
  <c r="P20" i="20"/>
  <c r="M20" i="20"/>
  <c r="L20" i="20"/>
  <c r="K20" i="20"/>
  <c r="G20" i="20"/>
  <c r="M19" i="20"/>
  <c r="L19" i="20"/>
  <c r="P19" i="20" s="1"/>
  <c r="K19" i="20"/>
  <c r="G19" i="20"/>
  <c r="P18" i="20"/>
  <c r="M18" i="20"/>
  <c r="L18" i="20"/>
  <c r="K18" i="20"/>
  <c r="G18" i="20"/>
  <c r="M17" i="20"/>
  <c r="L17" i="20"/>
  <c r="P17" i="20" s="1"/>
  <c r="K17" i="20"/>
  <c r="G17" i="20"/>
  <c r="P16" i="20"/>
  <c r="M16" i="20"/>
  <c r="M4" i="20" s="1"/>
  <c r="L16" i="20"/>
  <c r="K16" i="20"/>
  <c r="G16" i="20"/>
  <c r="P15" i="20"/>
  <c r="M15" i="20"/>
  <c r="L15" i="20"/>
  <c r="K15" i="20"/>
  <c r="G15" i="20"/>
  <c r="M14" i="20"/>
  <c r="L14" i="20"/>
  <c r="P14" i="20" s="1"/>
  <c r="K14" i="20"/>
  <c r="G14" i="20"/>
  <c r="M13" i="20"/>
  <c r="L13" i="20"/>
  <c r="P13" i="20" s="1"/>
  <c r="K13" i="20"/>
  <c r="G13" i="20"/>
  <c r="M12" i="20"/>
  <c r="L12" i="20"/>
  <c r="P12" i="20" s="1"/>
  <c r="K12" i="20"/>
  <c r="G12" i="20"/>
  <c r="P11" i="20"/>
  <c r="M11" i="20"/>
  <c r="L11" i="20"/>
  <c r="K11" i="20"/>
  <c r="G11" i="20"/>
  <c r="P10" i="20"/>
  <c r="M10" i="20"/>
  <c r="L10" i="20"/>
  <c r="K10" i="20"/>
  <c r="G10" i="20"/>
  <c r="M9" i="20"/>
  <c r="L9" i="20"/>
  <c r="P9" i="20" s="1"/>
  <c r="K9" i="20"/>
  <c r="G9" i="20"/>
  <c r="P8" i="20"/>
  <c r="M8" i="20"/>
  <c r="L8" i="20"/>
  <c r="K8" i="20"/>
  <c r="G8" i="20"/>
  <c r="M7" i="20"/>
  <c r="L7" i="20"/>
  <c r="P7" i="20" s="1"/>
  <c r="K7" i="20"/>
  <c r="G7" i="20"/>
  <c r="P6" i="20"/>
  <c r="M6" i="20"/>
  <c r="L6" i="20"/>
  <c r="K6" i="20"/>
  <c r="G6" i="20"/>
  <c r="M5" i="20"/>
  <c r="L5" i="20"/>
  <c r="P5" i="20" s="1"/>
  <c r="K5" i="20"/>
  <c r="G5" i="20"/>
  <c r="I4" i="20"/>
  <c r="E4" i="20"/>
  <c r="M42" i="19"/>
  <c r="L42" i="19"/>
  <c r="P42" i="19" s="1"/>
  <c r="K42" i="19"/>
  <c r="G42" i="19"/>
  <c r="M41" i="19"/>
  <c r="L41" i="19"/>
  <c r="P41" i="19" s="1"/>
  <c r="K41" i="19"/>
  <c r="G41" i="19"/>
  <c r="P40" i="19"/>
  <c r="M40" i="19"/>
  <c r="L40" i="19"/>
  <c r="K40" i="19"/>
  <c r="G40" i="19"/>
  <c r="M39" i="19"/>
  <c r="L39" i="19"/>
  <c r="P39" i="19" s="1"/>
  <c r="K39" i="19"/>
  <c r="G39" i="19"/>
  <c r="M38" i="19"/>
  <c r="M37" i="19" s="1"/>
  <c r="L38" i="19"/>
  <c r="P38" i="19" s="1"/>
  <c r="K38" i="19"/>
  <c r="G38" i="19"/>
  <c r="P37" i="19"/>
  <c r="N37" i="19"/>
  <c r="I37" i="19"/>
  <c r="E37" i="19"/>
  <c r="M36" i="19"/>
  <c r="L36" i="19"/>
  <c r="P36" i="19" s="1"/>
  <c r="K36" i="19"/>
  <c r="G36" i="19"/>
  <c r="P35" i="19"/>
  <c r="M35" i="19"/>
  <c r="L35" i="19"/>
  <c r="K35" i="19"/>
  <c r="G35" i="19"/>
  <c r="P34" i="19"/>
  <c r="M34" i="19"/>
  <c r="L34" i="19"/>
  <c r="K34" i="19"/>
  <c r="G34" i="19"/>
  <c r="M33" i="19"/>
  <c r="L33" i="19"/>
  <c r="P33" i="19" s="1"/>
  <c r="K33" i="19"/>
  <c r="G33" i="19"/>
  <c r="M32" i="19"/>
  <c r="L32" i="19"/>
  <c r="P32" i="19" s="1"/>
  <c r="K32" i="19"/>
  <c r="G32" i="19"/>
  <c r="M31" i="19"/>
  <c r="L31" i="19"/>
  <c r="P31" i="19" s="1"/>
  <c r="K31" i="19"/>
  <c r="G31" i="19"/>
  <c r="M30" i="19"/>
  <c r="L30" i="19"/>
  <c r="P30" i="19" s="1"/>
  <c r="K30" i="19"/>
  <c r="G30" i="19"/>
  <c r="M29" i="19"/>
  <c r="L29" i="19"/>
  <c r="P29" i="19" s="1"/>
  <c r="K29" i="19"/>
  <c r="G29" i="19"/>
  <c r="P28" i="19"/>
  <c r="M28" i="19"/>
  <c r="L28" i="19"/>
  <c r="K28" i="19"/>
  <c r="G28" i="19"/>
  <c r="P27" i="19"/>
  <c r="M27" i="19"/>
  <c r="L27" i="19"/>
  <c r="K27" i="19"/>
  <c r="G27" i="19"/>
  <c r="M26" i="19"/>
  <c r="L26" i="19"/>
  <c r="P26" i="19" s="1"/>
  <c r="K26" i="19"/>
  <c r="G26" i="19"/>
  <c r="M25" i="19"/>
  <c r="L25" i="19"/>
  <c r="P25" i="19" s="1"/>
  <c r="K25" i="19"/>
  <c r="G25" i="19"/>
  <c r="M24" i="19"/>
  <c r="L24" i="19"/>
  <c r="P24" i="19" s="1"/>
  <c r="K24" i="19"/>
  <c r="G24" i="19"/>
  <c r="P23" i="19"/>
  <c r="M23" i="19"/>
  <c r="L23" i="19"/>
  <c r="K23" i="19"/>
  <c r="G23" i="19"/>
  <c r="P22" i="19"/>
  <c r="M22" i="19"/>
  <c r="L22" i="19"/>
  <c r="K22" i="19"/>
  <c r="G22" i="19"/>
  <c r="M21" i="19"/>
  <c r="L21" i="19"/>
  <c r="P21" i="19" s="1"/>
  <c r="K21" i="19"/>
  <c r="G21" i="19"/>
  <c r="M20" i="19"/>
  <c r="L20" i="19"/>
  <c r="P20" i="19" s="1"/>
  <c r="K20" i="19"/>
  <c r="G20" i="19"/>
  <c r="M19" i="19"/>
  <c r="L19" i="19"/>
  <c r="P19" i="19" s="1"/>
  <c r="K19" i="19"/>
  <c r="G19" i="19"/>
  <c r="P18" i="19"/>
  <c r="M18" i="19"/>
  <c r="L18" i="19"/>
  <c r="K18" i="19"/>
  <c r="G18" i="19"/>
  <c r="M17" i="19"/>
  <c r="L17" i="19"/>
  <c r="P17" i="19" s="1"/>
  <c r="K17" i="19"/>
  <c r="G17" i="19"/>
  <c r="P16" i="19"/>
  <c r="M16" i="19"/>
  <c r="M4" i="19" s="1"/>
  <c r="L16" i="19"/>
  <c r="K16" i="19"/>
  <c r="G16" i="19"/>
  <c r="P15" i="19"/>
  <c r="M15" i="19"/>
  <c r="L15" i="19"/>
  <c r="K15" i="19"/>
  <c r="G15" i="19"/>
  <c r="M14" i="19"/>
  <c r="L14" i="19"/>
  <c r="P14" i="19" s="1"/>
  <c r="K14" i="19"/>
  <c r="G14" i="19"/>
  <c r="M13" i="19"/>
  <c r="L13" i="19"/>
  <c r="P13" i="19" s="1"/>
  <c r="K13" i="19"/>
  <c r="G13" i="19"/>
  <c r="M12" i="19"/>
  <c r="L12" i="19"/>
  <c r="P12" i="19" s="1"/>
  <c r="K12" i="19"/>
  <c r="G12" i="19"/>
  <c r="P11" i="19"/>
  <c r="M11" i="19"/>
  <c r="L11" i="19"/>
  <c r="K11" i="19"/>
  <c r="G11" i="19"/>
  <c r="P10" i="19"/>
  <c r="M10" i="19"/>
  <c r="L10" i="19"/>
  <c r="K10" i="19"/>
  <c r="G10" i="19"/>
  <c r="M9" i="19"/>
  <c r="L9" i="19"/>
  <c r="P9" i="19" s="1"/>
  <c r="K9" i="19"/>
  <c r="G9" i="19"/>
  <c r="M8" i="19"/>
  <c r="L8" i="19"/>
  <c r="P8" i="19" s="1"/>
  <c r="K8" i="19"/>
  <c r="G8" i="19"/>
  <c r="M7" i="19"/>
  <c r="L7" i="19"/>
  <c r="P7" i="19" s="1"/>
  <c r="K7" i="19"/>
  <c r="G7" i="19"/>
  <c r="P6" i="19"/>
  <c r="M6" i="19"/>
  <c r="L6" i="19"/>
  <c r="K6" i="19"/>
  <c r="G6" i="19"/>
  <c r="M5" i="19"/>
  <c r="L5" i="19"/>
  <c r="P5" i="19" s="1"/>
  <c r="K5" i="19"/>
  <c r="G5" i="19"/>
  <c r="I4" i="19"/>
  <c r="E4" i="19"/>
  <c r="M42" i="18"/>
  <c r="L42" i="18"/>
  <c r="P42" i="18" s="1"/>
  <c r="K42" i="18"/>
  <c r="G42" i="18"/>
  <c r="M41" i="18"/>
  <c r="L41" i="18"/>
  <c r="P41" i="18" s="1"/>
  <c r="K41" i="18"/>
  <c r="G41" i="18"/>
  <c r="M40" i="18"/>
  <c r="L40" i="18"/>
  <c r="P40" i="18" s="1"/>
  <c r="K40" i="18"/>
  <c r="G40" i="18"/>
  <c r="M39" i="18"/>
  <c r="L39" i="18"/>
  <c r="P39" i="18" s="1"/>
  <c r="K39" i="18"/>
  <c r="G39" i="18"/>
  <c r="M38" i="18"/>
  <c r="L38" i="18"/>
  <c r="P38" i="18" s="1"/>
  <c r="K38" i="18"/>
  <c r="G38" i="18"/>
  <c r="P37" i="18"/>
  <c r="N37" i="18"/>
  <c r="I37" i="18"/>
  <c r="E37" i="18"/>
  <c r="M36" i="18"/>
  <c r="L36" i="18"/>
  <c r="P36" i="18" s="1"/>
  <c r="K36" i="18"/>
  <c r="G36" i="18"/>
  <c r="M35" i="18"/>
  <c r="L35" i="18"/>
  <c r="P35" i="18" s="1"/>
  <c r="K35" i="18"/>
  <c r="G35" i="18"/>
  <c r="M34" i="18"/>
  <c r="L34" i="18"/>
  <c r="P34" i="18" s="1"/>
  <c r="K34" i="18"/>
  <c r="G34" i="18"/>
  <c r="M33" i="18"/>
  <c r="L33" i="18"/>
  <c r="P33" i="18" s="1"/>
  <c r="K33" i="18"/>
  <c r="G33" i="18"/>
  <c r="M32" i="18"/>
  <c r="L32" i="18"/>
  <c r="P32" i="18" s="1"/>
  <c r="K32" i="18"/>
  <c r="G32" i="18"/>
  <c r="M31" i="18"/>
  <c r="L31" i="18"/>
  <c r="P31" i="18" s="1"/>
  <c r="K31" i="18"/>
  <c r="G31" i="18"/>
  <c r="M30" i="18"/>
  <c r="L30" i="18"/>
  <c r="P30" i="18" s="1"/>
  <c r="K30" i="18"/>
  <c r="G30" i="18"/>
  <c r="M29" i="18"/>
  <c r="L29" i="18"/>
  <c r="P29" i="18" s="1"/>
  <c r="K29" i="18"/>
  <c r="G29" i="18"/>
  <c r="M28" i="18"/>
  <c r="L28" i="18"/>
  <c r="P28" i="18" s="1"/>
  <c r="K28" i="18"/>
  <c r="G28" i="18"/>
  <c r="M27" i="18"/>
  <c r="L27" i="18"/>
  <c r="P27" i="18" s="1"/>
  <c r="K27" i="18"/>
  <c r="G27" i="18"/>
  <c r="M26" i="18"/>
  <c r="L26" i="18"/>
  <c r="P26" i="18" s="1"/>
  <c r="K26" i="18"/>
  <c r="G26" i="18"/>
  <c r="M25" i="18"/>
  <c r="L25" i="18"/>
  <c r="P25" i="18" s="1"/>
  <c r="K25" i="18"/>
  <c r="G25" i="18"/>
  <c r="M24" i="18"/>
  <c r="L24" i="18"/>
  <c r="P24" i="18" s="1"/>
  <c r="K24" i="18"/>
  <c r="G24" i="18"/>
  <c r="M23" i="18"/>
  <c r="L23" i="18"/>
  <c r="P23" i="18" s="1"/>
  <c r="K23" i="18"/>
  <c r="G23" i="18"/>
  <c r="M22" i="18"/>
  <c r="L22" i="18"/>
  <c r="P22" i="18" s="1"/>
  <c r="K22" i="18"/>
  <c r="G22" i="18"/>
  <c r="M21" i="18"/>
  <c r="L21" i="18"/>
  <c r="P21" i="18" s="1"/>
  <c r="K21" i="18"/>
  <c r="G21" i="18"/>
  <c r="M20" i="18"/>
  <c r="L20" i="18"/>
  <c r="P20" i="18" s="1"/>
  <c r="K20" i="18"/>
  <c r="G20" i="18"/>
  <c r="M19" i="18"/>
  <c r="L19" i="18"/>
  <c r="P19" i="18" s="1"/>
  <c r="K19" i="18"/>
  <c r="G19" i="18"/>
  <c r="M18" i="18"/>
  <c r="L18" i="18"/>
  <c r="P18" i="18" s="1"/>
  <c r="K18" i="18"/>
  <c r="G18" i="18"/>
  <c r="M17" i="18"/>
  <c r="L17" i="18"/>
  <c r="P17" i="18" s="1"/>
  <c r="K17" i="18"/>
  <c r="G17" i="18"/>
  <c r="M16" i="18"/>
  <c r="L16" i="18"/>
  <c r="P16" i="18" s="1"/>
  <c r="K16" i="18"/>
  <c r="G16" i="18"/>
  <c r="M15" i="18"/>
  <c r="L15" i="18"/>
  <c r="P15" i="18" s="1"/>
  <c r="K15" i="18"/>
  <c r="G15" i="18"/>
  <c r="M14" i="18"/>
  <c r="L14" i="18"/>
  <c r="P14" i="18" s="1"/>
  <c r="K14" i="18"/>
  <c r="G14" i="18"/>
  <c r="M13" i="18"/>
  <c r="L13" i="18"/>
  <c r="P13" i="18" s="1"/>
  <c r="K13" i="18"/>
  <c r="G13" i="18"/>
  <c r="M12" i="18"/>
  <c r="L12" i="18"/>
  <c r="P12" i="18" s="1"/>
  <c r="K12" i="18"/>
  <c r="G12" i="18"/>
  <c r="M11" i="18"/>
  <c r="L11" i="18"/>
  <c r="P11" i="18" s="1"/>
  <c r="K11" i="18"/>
  <c r="G11" i="18"/>
  <c r="M10" i="18"/>
  <c r="L10" i="18"/>
  <c r="P10" i="18" s="1"/>
  <c r="K10" i="18"/>
  <c r="G10" i="18"/>
  <c r="M9" i="18"/>
  <c r="L9" i="18"/>
  <c r="P9" i="18" s="1"/>
  <c r="K9" i="18"/>
  <c r="G9" i="18"/>
  <c r="M8" i="18"/>
  <c r="L8" i="18"/>
  <c r="P8" i="18" s="1"/>
  <c r="K8" i="18"/>
  <c r="G8" i="18"/>
  <c r="M7" i="18"/>
  <c r="L7" i="18"/>
  <c r="P7" i="18" s="1"/>
  <c r="K7" i="18"/>
  <c r="G7" i="18"/>
  <c r="M6" i="18"/>
  <c r="L6" i="18"/>
  <c r="P6" i="18" s="1"/>
  <c r="K6" i="18"/>
  <c r="G6" i="18"/>
  <c r="M5" i="18"/>
  <c r="L5" i="18"/>
  <c r="P5" i="18" s="1"/>
  <c r="K5" i="18"/>
  <c r="G5" i="18"/>
  <c r="I4" i="18"/>
  <c r="E4" i="18"/>
  <c r="P42" i="17"/>
  <c r="M42" i="17"/>
  <c r="L42" i="17"/>
  <c r="K42" i="17"/>
  <c r="G42" i="17"/>
  <c r="M41" i="17"/>
  <c r="L41" i="17"/>
  <c r="P41" i="17" s="1"/>
  <c r="K41" i="17"/>
  <c r="G41" i="17"/>
  <c r="M40" i="17"/>
  <c r="L40" i="17"/>
  <c r="P40" i="17" s="1"/>
  <c r="K40" i="17"/>
  <c r="G40" i="17"/>
  <c r="P39" i="17"/>
  <c r="M39" i="17"/>
  <c r="L39" i="17"/>
  <c r="K39" i="17"/>
  <c r="G39" i="17"/>
  <c r="M38" i="17"/>
  <c r="M37" i="17" s="1"/>
  <c r="L38" i="17"/>
  <c r="P38" i="17" s="1"/>
  <c r="K38" i="17"/>
  <c r="G38" i="17"/>
  <c r="P37" i="17"/>
  <c r="N37" i="17"/>
  <c r="I37" i="17"/>
  <c r="E37" i="17"/>
  <c r="M36" i="17"/>
  <c r="L36" i="17"/>
  <c r="P36" i="17" s="1"/>
  <c r="K36" i="17"/>
  <c r="G36" i="17"/>
  <c r="M35" i="17"/>
  <c r="L35" i="17"/>
  <c r="P35" i="17" s="1"/>
  <c r="K35" i="17"/>
  <c r="G35" i="17"/>
  <c r="P34" i="17"/>
  <c r="M34" i="17"/>
  <c r="L34" i="17"/>
  <c r="K34" i="17"/>
  <c r="G34" i="17"/>
  <c r="M33" i="17"/>
  <c r="L33" i="17"/>
  <c r="P33" i="17" s="1"/>
  <c r="K33" i="17"/>
  <c r="G33" i="17"/>
  <c r="M32" i="17"/>
  <c r="L32" i="17"/>
  <c r="P32" i="17" s="1"/>
  <c r="K32" i="17"/>
  <c r="G32" i="17"/>
  <c r="M31" i="17"/>
  <c r="L31" i="17"/>
  <c r="P31" i="17" s="1"/>
  <c r="K31" i="17"/>
  <c r="G31" i="17"/>
  <c r="P30" i="17"/>
  <c r="M30" i="17"/>
  <c r="L30" i="17"/>
  <c r="K30" i="17"/>
  <c r="G30" i="17"/>
  <c r="M29" i="17"/>
  <c r="L29" i="17"/>
  <c r="P29" i="17" s="1"/>
  <c r="K29" i="17"/>
  <c r="G29" i="17"/>
  <c r="M28" i="17"/>
  <c r="L28" i="17"/>
  <c r="P28" i="17" s="1"/>
  <c r="K28" i="17"/>
  <c r="G28" i="17"/>
  <c r="P27" i="17"/>
  <c r="M27" i="17"/>
  <c r="L27" i="17"/>
  <c r="K27" i="17"/>
  <c r="G27" i="17"/>
  <c r="M26" i="17"/>
  <c r="L26" i="17"/>
  <c r="P26" i="17" s="1"/>
  <c r="K26" i="17"/>
  <c r="G26" i="17"/>
  <c r="P25" i="17"/>
  <c r="M25" i="17"/>
  <c r="L25" i="17"/>
  <c r="K25" i="17"/>
  <c r="G25" i="17"/>
  <c r="M24" i="17"/>
  <c r="L24" i="17"/>
  <c r="P24" i="17" s="1"/>
  <c r="K24" i="17"/>
  <c r="G24" i="17"/>
  <c r="M23" i="17"/>
  <c r="L23" i="17"/>
  <c r="P23" i="17" s="1"/>
  <c r="K23" i="17"/>
  <c r="G23" i="17"/>
  <c r="P22" i="17"/>
  <c r="M22" i="17"/>
  <c r="L22" i="17"/>
  <c r="K22" i="17"/>
  <c r="G22" i="17"/>
  <c r="M21" i="17"/>
  <c r="L21" i="17"/>
  <c r="P21" i="17" s="1"/>
  <c r="K21" i="17"/>
  <c r="G21" i="17"/>
  <c r="M20" i="17"/>
  <c r="L20" i="17"/>
  <c r="P20" i="17" s="1"/>
  <c r="K20" i="17"/>
  <c r="G20" i="17"/>
  <c r="M19" i="17"/>
  <c r="L19" i="17"/>
  <c r="P19" i="17" s="1"/>
  <c r="K19" i="17"/>
  <c r="G19" i="17"/>
  <c r="P18" i="17"/>
  <c r="M18" i="17"/>
  <c r="L18" i="17"/>
  <c r="K18" i="17"/>
  <c r="G18" i="17"/>
  <c r="M17" i="17"/>
  <c r="L17" i="17"/>
  <c r="P17" i="17" s="1"/>
  <c r="K17" i="17"/>
  <c r="G17" i="17"/>
  <c r="M16" i="17"/>
  <c r="L16" i="17"/>
  <c r="P16" i="17" s="1"/>
  <c r="K16" i="17"/>
  <c r="G16" i="17"/>
  <c r="P15" i="17"/>
  <c r="M15" i="17"/>
  <c r="L15" i="17"/>
  <c r="K15" i="17"/>
  <c r="G15" i="17"/>
  <c r="M14" i="17"/>
  <c r="L14" i="17"/>
  <c r="P14" i="17" s="1"/>
  <c r="K14" i="17"/>
  <c r="G14" i="17"/>
  <c r="P13" i="17"/>
  <c r="M13" i="17"/>
  <c r="L13" i="17"/>
  <c r="K13" i="17"/>
  <c r="G13" i="17"/>
  <c r="M12" i="17"/>
  <c r="L12" i="17"/>
  <c r="P12" i="17" s="1"/>
  <c r="K12" i="17"/>
  <c r="G12" i="17"/>
  <c r="M11" i="17"/>
  <c r="L11" i="17"/>
  <c r="P11" i="17" s="1"/>
  <c r="K11" i="17"/>
  <c r="G11" i="17"/>
  <c r="P10" i="17"/>
  <c r="M10" i="17"/>
  <c r="L10" i="17"/>
  <c r="K10" i="17"/>
  <c r="G10" i="17"/>
  <c r="M9" i="17"/>
  <c r="L9" i="17"/>
  <c r="P9" i="17" s="1"/>
  <c r="K9" i="17"/>
  <c r="G9" i="17"/>
  <c r="M8" i="17"/>
  <c r="L8" i="17"/>
  <c r="P8" i="17" s="1"/>
  <c r="K8" i="17"/>
  <c r="G8" i="17"/>
  <c r="M7" i="17"/>
  <c r="L7" i="17"/>
  <c r="P7" i="17" s="1"/>
  <c r="K7" i="17"/>
  <c r="G7" i="17"/>
  <c r="P6" i="17"/>
  <c r="M6" i="17"/>
  <c r="M4" i="17" s="1"/>
  <c r="L6" i="17"/>
  <c r="K6" i="17"/>
  <c r="G6" i="17"/>
  <c r="M5" i="17"/>
  <c r="L5" i="17"/>
  <c r="P5" i="17" s="1"/>
  <c r="K5" i="17"/>
  <c r="G5" i="17"/>
  <c r="I4" i="17"/>
  <c r="E4" i="17"/>
  <c r="K81" i="16"/>
  <c r="G81" i="16"/>
  <c r="K80" i="16"/>
  <c r="G80" i="16"/>
  <c r="K79" i="16"/>
  <c r="G79" i="16"/>
  <c r="K78" i="16"/>
  <c r="G78" i="16"/>
  <c r="K77" i="16"/>
  <c r="G77" i="16"/>
  <c r="K75" i="16"/>
  <c r="G75" i="16"/>
  <c r="K74" i="16"/>
  <c r="G74" i="16"/>
  <c r="K73" i="16"/>
  <c r="G73" i="16"/>
  <c r="K72" i="16"/>
  <c r="G72" i="16"/>
  <c r="K71" i="16"/>
  <c r="G71" i="16"/>
  <c r="K70" i="16"/>
  <c r="G70" i="16"/>
  <c r="K69" i="16"/>
  <c r="G69" i="16"/>
  <c r="K68" i="16"/>
  <c r="G68" i="16"/>
  <c r="K67" i="16"/>
  <c r="G67" i="16"/>
  <c r="K66" i="16"/>
  <c r="G66" i="16"/>
  <c r="K65" i="16"/>
  <c r="G65" i="16"/>
  <c r="K64" i="16"/>
  <c r="G64" i="16"/>
  <c r="K63" i="16"/>
  <c r="G63" i="16"/>
  <c r="K62" i="16"/>
  <c r="G62" i="16"/>
  <c r="K61" i="16"/>
  <c r="G61" i="16"/>
  <c r="K60" i="16"/>
  <c r="G60" i="16"/>
  <c r="K59" i="16"/>
  <c r="G59" i="16"/>
  <c r="K58" i="16"/>
  <c r="G58" i="16"/>
  <c r="K57" i="16"/>
  <c r="G57" i="16"/>
  <c r="K56" i="16"/>
  <c r="G56" i="16"/>
  <c r="K55" i="16"/>
  <c r="G55" i="16"/>
  <c r="K54" i="16"/>
  <c r="G54" i="16"/>
  <c r="K53" i="16"/>
  <c r="G53" i="16"/>
  <c r="K52" i="16"/>
  <c r="G52" i="16"/>
  <c r="K51" i="16"/>
  <c r="G51" i="16"/>
  <c r="K50" i="16"/>
  <c r="G50" i="16"/>
  <c r="K49" i="16"/>
  <c r="G49" i="16"/>
  <c r="K48" i="16"/>
  <c r="G48" i="16"/>
  <c r="K47" i="16"/>
  <c r="G47" i="16"/>
  <c r="K46" i="16"/>
  <c r="G46" i="16"/>
  <c r="K45" i="16"/>
  <c r="G45" i="16"/>
  <c r="K44" i="16"/>
  <c r="G44" i="16"/>
  <c r="G39" i="16"/>
  <c r="G40" i="16"/>
  <c r="M42" i="16"/>
  <c r="L42" i="16"/>
  <c r="P42" i="16" s="1"/>
  <c r="K42" i="16"/>
  <c r="G42" i="16"/>
  <c r="M41" i="16"/>
  <c r="L41" i="16"/>
  <c r="P41" i="16" s="1"/>
  <c r="K41" i="16"/>
  <c r="G41" i="16"/>
  <c r="M40" i="16"/>
  <c r="L40" i="16"/>
  <c r="P40" i="16" s="1"/>
  <c r="K40" i="16"/>
  <c r="M39" i="16"/>
  <c r="L39" i="16"/>
  <c r="P39" i="16" s="1"/>
  <c r="K39" i="16"/>
  <c r="M38" i="16"/>
  <c r="L38" i="16"/>
  <c r="P38" i="16" s="1"/>
  <c r="K38" i="16"/>
  <c r="P37" i="16"/>
  <c r="N37" i="16"/>
  <c r="I37" i="16"/>
  <c r="E37" i="16"/>
  <c r="M36" i="16"/>
  <c r="L36" i="16"/>
  <c r="P36" i="16" s="1"/>
  <c r="K36" i="16"/>
  <c r="G36" i="16"/>
  <c r="M35" i="16"/>
  <c r="L35" i="16"/>
  <c r="P35" i="16" s="1"/>
  <c r="K35" i="16"/>
  <c r="G35" i="16"/>
  <c r="M34" i="16"/>
  <c r="L34" i="16"/>
  <c r="P34" i="16" s="1"/>
  <c r="K34" i="16"/>
  <c r="G34" i="16"/>
  <c r="M33" i="16"/>
  <c r="L33" i="16"/>
  <c r="P33" i="16" s="1"/>
  <c r="K33" i="16"/>
  <c r="G33" i="16"/>
  <c r="M32" i="16"/>
  <c r="L32" i="16"/>
  <c r="P32" i="16" s="1"/>
  <c r="K32" i="16"/>
  <c r="G32" i="16"/>
  <c r="M31" i="16"/>
  <c r="L31" i="16"/>
  <c r="P31" i="16" s="1"/>
  <c r="K31" i="16"/>
  <c r="G31" i="16"/>
  <c r="M30" i="16"/>
  <c r="L30" i="16"/>
  <c r="P30" i="16" s="1"/>
  <c r="K30" i="16"/>
  <c r="G30" i="16"/>
  <c r="M29" i="16"/>
  <c r="L29" i="16"/>
  <c r="P29" i="16" s="1"/>
  <c r="K29" i="16"/>
  <c r="G29" i="16"/>
  <c r="M28" i="16"/>
  <c r="L28" i="16"/>
  <c r="P28" i="16" s="1"/>
  <c r="K28" i="16"/>
  <c r="G28" i="16"/>
  <c r="M27" i="16"/>
  <c r="L27" i="16"/>
  <c r="P27" i="16" s="1"/>
  <c r="K27" i="16"/>
  <c r="G27" i="16"/>
  <c r="M26" i="16"/>
  <c r="L26" i="16"/>
  <c r="P26" i="16" s="1"/>
  <c r="K26" i="16"/>
  <c r="G26" i="16"/>
  <c r="M25" i="16"/>
  <c r="L25" i="16"/>
  <c r="P25" i="16" s="1"/>
  <c r="K25" i="16"/>
  <c r="G25" i="16"/>
  <c r="M24" i="16"/>
  <c r="L24" i="16"/>
  <c r="P24" i="16" s="1"/>
  <c r="K24" i="16"/>
  <c r="G24" i="16"/>
  <c r="M23" i="16"/>
  <c r="L23" i="16"/>
  <c r="P23" i="16" s="1"/>
  <c r="K23" i="16"/>
  <c r="G23" i="16"/>
  <c r="M22" i="16"/>
  <c r="L22" i="16"/>
  <c r="P22" i="16" s="1"/>
  <c r="K22" i="16"/>
  <c r="G22" i="16"/>
  <c r="M21" i="16"/>
  <c r="L21" i="16"/>
  <c r="P21" i="16" s="1"/>
  <c r="K21" i="16"/>
  <c r="G21" i="16"/>
  <c r="M20" i="16"/>
  <c r="L20" i="16"/>
  <c r="P20" i="16" s="1"/>
  <c r="K20" i="16"/>
  <c r="G20" i="16"/>
  <c r="M19" i="16"/>
  <c r="L19" i="16"/>
  <c r="P19" i="16" s="1"/>
  <c r="K19" i="16"/>
  <c r="G19" i="16"/>
  <c r="M18" i="16"/>
  <c r="L18" i="16"/>
  <c r="P18" i="16" s="1"/>
  <c r="K18" i="16"/>
  <c r="G18" i="16"/>
  <c r="M17" i="16"/>
  <c r="L17" i="16"/>
  <c r="P17" i="16" s="1"/>
  <c r="K17" i="16"/>
  <c r="G17" i="16"/>
  <c r="M16" i="16"/>
  <c r="L16" i="16"/>
  <c r="P16" i="16" s="1"/>
  <c r="K16" i="16"/>
  <c r="G16" i="16"/>
  <c r="M15" i="16"/>
  <c r="L15" i="16"/>
  <c r="P15" i="16" s="1"/>
  <c r="K15" i="16"/>
  <c r="G15" i="16"/>
  <c r="M14" i="16"/>
  <c r="L14" i="16"/>
  <c r="P14" i="16" s="1"/>
  <c r="K14" i="16"/>
  <c r="G14" i="16"/>
  <c r="M13" i="16"/>
  <c r="L13" i="16"/>
  <c r="P13" i="16" s="1"/>
  <c r="K13" i="16"/>
  <c r="G13" i="16"/>
  <c r="M12" i="16"/>
  <c r="L12" i="16"/>
  <c r="P12" i="16" s="1"/>
  <c r="K12" i="16"/>
  <c r="G12" i="16"/>
  <c r="M11" i="16"/>
  <c r="L11" i="16"/>
  <c r="P11" i="16" s="1"/>
  <c r="K11" i="16"/>
  <c r="G11" i="16"/>
  <c r="M10" i="16"/>
  <c r="L10" i="16"/>
  <c r="P10" i="16" s="1"/>
  <c r="K10" i="16"/>
  <c r="G10" i="16"/>
  <c r="M9" i="16"/>
  <c r="L9" i="16"/>
  <c r="P9" i="16" s="1"/>
  <c r="K9" i="16"/>
  <c r="G9" i="16"/>
  <c r="M8" i="16"/>
  <c r="L8" i="16"/>
  <c r="P8" i="16" s="1"/>
  <c r="K8" i="16"/>
  <c r="G8" i="16"/>
  <c r="M7" i="16"/>
  <c r="L7" i="16"/>
  <c r="P7" i="16" s="1"/>
  <c r="K7" i="16"/>
  <c r="G7" i="16"/>
  <c r="M6" i="16"/>
  <c r="L6" i="16"/>
  <c r="P6" i="16" s="1"/>
  <c r="K6" i="16"/>
  <c r="G6" i="16"/>
  <c r="M5" i="16"/>
  <c r="L5" i="16"/>
  <c r="P5" i="16" s="1"/>
  <c r="K5" i="16"/>
  <c r="G5" i="16"/>
  <c r="I4" i="16"/>
  <c r="E4" i="16"/>
  <c r="P42" i="15"/>
  <c r="M42" i="15"/>
  <c r="L42" i="15"/>
  <c r="K42" i="15"/>
  <c r="G42" i="15"/>
  <c r="M41" i="15"/>
  <c r="L41" i="15"/>
  <c r="P41" i="15" s="1"/>
  <c r="K41" i="15"/>
  <c r="G41" i="15"/>
  <c r="M40" i="15"/>
  <c r="L40" i="15"/>
  <c r="P40" i="15" s="1"/>
  <c r="K40" i="15"/>
  <c r="G40" i="15"/>
  <c r="M39" i="15"/>
  <c r="L39" i="15"/>
  <c r="P39" i="15" s="1"/>
  <c r="K39" i="15"/>
  <c r="G39" i="15"/>
  <c r="M38" i="15"/>
  <c r="M37" i="15" s="1"/>
  <c r="L38" i="15"/>
  <c r="P38" i="15" s="1"/>
  <c r="K38" i="15"/>
  <c r="P37" i="15"/>
  <c r="N37" i="15"/>
  <c r="I37" i="15"/>
  <c r="E37" i="15"/>
  <c r="M36" i="15"/>
  <c r="L36" i="15"/>
  <c r="P36" i="15" s="1"/>
  <c r="K36" i="15"/>
  <c r="G36" i="15"/>
  <c r="P35" i="15"/>
  <c r="M35" i="15"/>
  <c r="L35" i="15"/>
  <c r="K35" i="15"/>
  <c r="G35" i="15"/>
  <c r="M34" i="15"/>
  <c r="L34" i="15"/>
  <c r="P34" i="15" s="1"/>
  <c r="K34" i="15"/>
  <c r="G34" i="15"/>
  <c r="M33" i="15"/>
  <c r="L33" i="15"/>
  <c r="P33" i="15" s="1"/>
  <c r="K33" i="15"/>
  <c r="G33" i="15"/>
  <c r="M32" i="15"/>
  <c r="L32" i="15"/>
  <c r="P32" i="15" s="1"/>
  <c r="K32" i="15"/>
  <c r="G32" i="15"/>
  <c r="M31" i="15"/>
  <c r="L31" i="15"/>
  <c r="P31" i="15" s="1"/>
  <c r="K31" i="15"/>
  <c r="G31" i="15"/>
  <c r="P30" i="15"/>
  <c r="M30" i="15"/>
  <c r="L30" i="15"/>
  <c r="K30" i="15"/>
  <c r="G30" i="15"/>
  <c r="M29" i="15"/>
  <c r="L29" i="15"/>
  <c r="P29" i="15" s="1"/>
  <c r="K29" i="15"/>
  <c r="G29" i="15"/>
  <c r="P28" i="15"/>
  <c r="M28" i="15"/>
  <c r="L28" i="15"/>
  <c r="K28" i="15"/>
  <c r="G28" i="15"/>
  <c r="M27" i="15"/>
  <c r="L27" i="15"/>
  <c r="P27" i="15" s="1"/>
  <c r="K27" i="15"/>
  <c r="G27" i="15"/>
  <c r="M26" i="15"/>
  <c r="L26" i="15"/>
  <c r="P26" i="15" s="1"/>
  <c r="K26" i="15"/>
  <c r="G26" i="15"/>
  <c r="M25" i="15"/>
  <c r="L25" i="15"/>
  <c r="P25" i="15" s="1"/>
  <c r="K25" i="15"/>
  <c r="G25" i="15"/>
  <c r="M24" i="15"/>
  <c r="L24" i="15"/>
  <c r="P24" i="15" s="1"/>
  <c r="K24" i="15"/>
  <c r="G24" i="15"/>
  <c r="P23" i="15"/>
  <c r="M23" i="15"/>
  <c r="L23" i="15"/>
  <c r="K23" i="15"/>
  <c r="G23" i="15"/>
  <c r="M22" i="15"/>
  <c r="L22" i="15"/>
  <c r="P22" i="15" s="1"/>
  <c r="K22" i="15"/>
  <c r="G22" i="15"/>
  <c r="M21" i="15"/>
  <c r="L21" i="15"/>
  <c r="P21" i="15" s="1"/>
  <c r="K21" i="15"/>
  <c r="G21" i="15"/>
  <c r="M20" i="15"/>
  <c r="L20" i="15"/>
  <c r="P20" i="15" s="1"/>
  <c r="K20" i="15"/>
  <c r="G20" i="15"/>
  <c r="M19" i="15"/>
  <c r="L19" i="15"/>
  <c r="P19" i="15" s="1"/>
  <c r="K19" i="15"/>
  <c r="G19" i="15"/>
  <c r="P18" i="15"/>
  <c r="M18" i="15"/>
  <c r="L18" i="15"/>
  <c r="K18" i="15"/>
  <c r="G18" i="15"/>
  <c r="M17" i="15"/>
  <c r="L17" i="15"/>
  <c r="P17" i="15" s="1"/>
  <c r="K17" i="15"/>
  <c r="G17" i="15"/>
  <c r="P16" i="15"/>
  <c r="M16" i="15"/>
  <c r="L16" i="15"/>
  <c r="K16" i="15"/>
  <c r="G16" i="15"/>
  <c r="M15" i="15"/>
  <c r="L15" i="15"/>
  <c r="P15" i="15" s="1"/>
  <c r="K15" i="15"/>
  <c r="G15" i="15"/>
  <c r="M14" i="15"/>
  <c r="L14" i="15"/>
  <c r="P14" i="15" s="1"/>
  <c r="K14" i="15"/>
  <c r="G14" i="15"/>
  <c r="M13" i="15"/>
  <c r="L13" i="15"/>
  <c r="P13" i="15" s="1"/>
  <c r="K13" i="15"/>
  <c r="G13" i="15"/>
  <c r="M12" i="15"/>
  <c r="L12" i="15"/>
  <c r="P12" i="15" s="1"/>
  <c r="K12" i="15"/>
  <c r="G12" i="15"/>
  <c r="P11" i="15"/>
  <c r="M11" i="15"/>
  <c r="L11" i="15"/>
  <c r="K11" i="15"/>
  <c r="G11" i="15"/>
  <c r="M10" i="15"/>
  <c r="L10" i="15"/>
  <c r="P10" i="15" s="1"/>
  <c r="K10" i="15"/>
  <c r="M9" i="15"/>
  <c r="L9" i="15"/>
  <c r="P9" i="15" s="1"/>
  <c r="K9" i="15"/>
  <c r="G9" i="15"/>
  <c r="M8" i="15"/>
  <c r="L8" i="15"/>
  <c r="P8" i="15" s="1"/>
  <c r="K8" i="15"/>
  <c r="G8" i="15"/>
  <c r="M7" i="15"/>
  <c r="L7" i="15"/>
  <c r="P7" i="15" s="1"/>
  <c r="K7" i="15"/>
  <c r="G7" i="15"/>
  <c r="P6" i="15"/>
  <c r="M6" i="15"/>
  <c r="L6" i="15"/>
  <c r="K6" i="15"/>
  <c r="G6" i="15"/>
  <c r="M5" i="15"/>
  <c r="L5" i="15"/>
  <c r="P5" i="15" s="1"/>
  <c r="K5" i="15"/>
  <c r="G5" i="15"/>
  <c r="M4" i="15"/>
  <c r="I4" i="15"/>
  <c r="E4" i="15"/>
  <c r="I5" i="2"/>
  <c r="E5" i="2"/>
  <c r="M4" i="25" l="1"/>
  <c r="M37" i="18"/>
  <c r="M4" i="18"/>
  <c r="M4" i="21"/>
  <c r="M4" i="16"/>
  <c r="M37" i="16"/>
  <c r="AA140" i="1" l="1"/>
  <c r="AA135" i="1"/>
  <c r="AA76" i="1"/>
  <c r="AA75" i="1"/>
  <c r="L321" i="10"/>
  <c r="L283" i="10"/>
  <c r="L284" i="10"/>
  <c r="L285" i="10"/>
  <c r="L286" i="10"/>
  <c r="L282" i="10"/>
  <c r="L280" i="10"/>
  <c r="L279" i="10"/>
  <c r="L277" i="10"/>
  <c r="L275" i="10"/>
  <c r="L274" i="10"/>
  <c r="L273" i="10"/>
  <c r="L268" i="10"/>
  <c r="L269" i="10"/>
  <c r="L270" i="10"/>
  <c r="L271" i="10"/>
  <c r="L267" i="10"/>
  <c r="L266" i="10"/>
  <c r="L265" i="10"/>
  <c r="L262" i="10"/>
  <c r="L261" i="10"/>
  <c r="L260" i="10"/>
  <c r="L259" i="10"/>
  <c r="L256" i="10"/>
  <c r="L254" i="10"/>
  <c r="L253" i="10"/>
  <c r="L250" i="10"/>
  <c r="L251" i="10"/>
  <c r="L249" i="10"/>
  <c r="AO252" i="10"/>
  <c r="AO257" i="10"/>
  <c r="AO258" i="10"/>
  <c r="AO263" i="10"/>
  <c r="AO264" i="10"/>
  <c r="AO272" i="10"/>
  <c r="AO276" i="10"/>
  <c r="AO278" i="10"/>
  <c r="AO281" i="10"/>
  <c r="AO287" i="10"/>
  <c r="AO288" i="10"/>
  <c r="AO289" i="10"/>
  <c r="AO290" i="10"/>
  <c r="AO291" i="10"/>
  <c r="AO292" i="10"/>
  <c r="AO293" i="10"/>
  <c r="AO294" i="10"/>
  <c r="AO295" i="10"/>
  <c r="AO296" i="10"/>
  <c r="AO297" i="10"/>
  <c r="AO298" i="10"/>
  <c r="AO299" i="10"/>
  <c r="AO300" i="10"/>
  <c r="AO301" i="10"/>
  <c r="AO302" i="10"/>
  <c r="AO304" i="10"/>
  <c r="AO305" i="10"/>
  <c r="AO306" i="10"/>
  <c r="AO307" i="10"/>
  <c r="AO308" i="10"/>
  <c r="AO309" i="10"/>
  <c r="AO310" i="10"/>
  <c r="AO311" i="10"/>
  <c r="AO312" i="10"/>
  <c r="AO313" i="10"/>
  <c r="AO314" i="10"/>
  <c r="AO315" i="10"/>
  <c r="AO316" i="10"/>
  <c r="AO317" i="10"/>
  <c r="AO318" i="10"/>
  <c r="AO319" i="10"/>
  <c r="AO320" i="10"/>
  <c r="AO322" i="10"/>
  <c r="AO323" i="10"/>
  <c r="AO324" i="10"/>
  <c r="AO325" i="10"/>
  <c r="AO326" i="10"/>
  <c r="AO327" i="10"/>
  <c r="AO328" i="10"/>
  <c r="AO329" i="10"/>
  <c r="AO330" i="10"/>
  <c r="AO331" i="10"/>
  <c r="AO332" i="10"/>
  <c r="AO333" i="10"/>
  <c r="AO334" i="10"/>
  <c r="AO335" i="10"/>
  <c r="AO336" i="10"/>
  <c r="AO337" i="10"/>
  <c r="AO338" i="10"/>
  <c r="AO339" i="10"/>
  <c r="AO340" i="10"/>
  <c r="AO341" i="10"/>
  <c r="AO342" i="10"/>
  <c r="AO343" i="10"/>
  <c r="AO344" i="10"/>
  <c r="AO345" i="10"/>
  <c r="AO346" i="10"/>
  <c r="AO347" i="10"/>
  <c r="AO348" i="10"/>
  <c r="AO349" i="10"/>
  <c r="AO350" i="10"/>
  <c r="AO351" i="10"/>
  <c r="AO358" i="10"/>
  <c r="AO359" i="10"/>
  <c r="AO360" i="10"/>
  <c r="AO361" i="10"/>
  <c r="AO362" i="10"/>
  <c r="AO363" i="10"/>
  <c r="AO364" i="10"/>
  <c r="K321" i="10"/>
  <c r="K284" i="10"/>
  <c r="K285" i="10"/>
  <c r="K286" i="10"/>
  <c r="K283" i="10"/>
  <c r="K282" i="10"/>
  <c r="K280" i="10"/>
  <c r="K279" i="10"/>
  <c r="K277" i="10"/>
  <c r="K275" i="10"/>
  <c r="K274" i="10"/>
  <c r="K273" i="10"/>
  <c r="K269" i="10"/>
  <c r="K270" i="10"/>
  <c r="K271" i="10"/>
  <c r="K268" i="10"/>
  <c r="K267" i="10"/>
  <c r="K266" i="10"/>
  <c r="K265" i="10"/>
  <c r="K260" i="10"/>
  <c r="K261" i="10"/>
  <c r="K262" i="10"/>
  <c r="K259" i="10"/>
  <c r="K256" i="10"/>
  <c r="K254" i="10"/>
  <c r="K253" i="10"/>
  <c r="K250" i="10"/>
  <c r="K251" i="10"/>
  <c r="K249" i="10"/>
  <c r="U323" i="10"/>
  <c r="U324" i="10"/>
  <c r="U325" i="10"/>
  <c r="U326" i="10"/>
  <c r="U327" i="10"/>
  <c r="U328" i="10"/>
  <c r="U329" i="10"/>
  <c r="U330" i="10"/>
  <c r="U331" i="10"/>
  <c r="U332" i="10"/>
  <c r="U333" i="10"/>
  <c r="U334" i="10"/>
  <c r="U335" i="10"/>
  <c r="U336" i="10"/>
  <c r="U337" i="10"/>
  <c r="U338" i="10"/>
  <c r="U339" i="10"/>
  <c r="U340" i="10"/>
  <c r="U341" i="10"/>
  <c r="U342" i="10"/>
  <c r="U343" i="10"/>
  <c r="U344" i="10"/>
  <c r="U345" i="10"/>
  <c r="U346" i="10"/>
  <c r="U347" i="10"/>
  <c r="U348" i="10"/>
  <c r="U349" i="10"/>
  <c r="U350" i="10"/>
  <c r="U351" i="10"/>
  <c r="U352" i="10"/>
  <c r="U353" i="10"/>
  <c r="U354" i="10"/>
  <c r="U355" i="10"/>
  <c r="U356" i="10"/>
  <c r="U357" i="10"/>
  <c r="U358" i="10"/>
  <c r="U359" i="10"/>
  <c r="U360" i="10"/>
  <c r="U361" i="10"/>
  <c r="U362" i="10"/>
  <c r="U363" i="10"/>
  <c r="U364" i="10"/>
  <c r="U322" i="10"/>
  <c r="U289" i="10"/>
  <c r="U290" i="10"/>
  <c r="U291" i="10"/>
  <c r="U292" i="10"/>
  <c r="U293" i="10"/>
  <c r="U294" i="10"/>
  <c r="U295" i="10"/>
  <c r="U296" i="10"/>
  <c r="U297" i="10"/>
  <c r="U298" i="10"/>
  <c r="U299" i="10"/>
  <c r="U300" i="10"/>
  <c r="U301" i="10"/>
  <c r="U302" i="10"/>
  <c r="U304" i="10"/>
  <c r="U305" i="10"/>
  <c r="U306" i="10"/>
  <c r="U307" i="10"/>
  <c r="U308" i="10"/>
  <c r="U309" i="10"/>
  <c r="U310" i="10"/>
  <c r="U311" i="10"/>
  <c r="U312" i="10"/>
  <c r="U313" i="10"/>
  <c r="U314" i="10"/>
  <c r="U315" i="10"/>
  <c r="U316" i="10"/>
  <c r="U317" i="10"/>
  <c r="U318" i="10"/>
  <c r="U319" i="10"/>
  <c r="U320" i="10"/>
  <c r="U288" i="10"/>
  <c r="U287" i="10"/>
  <c r="U281" i="10"/>
  <c r="U278" i="10"/>
  <c r="U276" i="10"/>
  <c r="U272" i="10"/>
  <c r="U264" i="10"/>
  <c r="U263" i="10"/>
  <c r="U258" i="10"/>
  <c r="U257" i="10"/>
  <c r="U252" i="10"/>
  <c r="AO353" i="10"/>
  <c r="AO354" i="10"/>
  <c r="AO355" i="10"/>
  <c r="AO356" i="10"/>
  <c r="AO357" i="10"/>
  <c r="AO352" i="10"/>
  <c r="D5" i="10"/>
  <c r="D6" i="10"/>
  <c r="D7" i="10"/>
  <c r="D8" i="10"/>
  <c r="D9" i="10"/>
  <c r="D10" i="10"/>
  <c r="G45" i="25"/>
  <c r="K45" i="25"/>
  <c r="G46" i="25"/>
  <c r="K46" i="25"/>
  <c r="G47" i="25"/>
  <c r="K47" i="25"/>
  <c r="G48" i="25"/>
  <c r="K48" i="25"/>
  <c r="G49" i="25"/>
  <c r="K49" i="25"/>
  <c r="G50" i="25"/>
  <c r="K50" i="25"/>
  <c r="G51" i="25"/>
  <c r="K51" i="25"/>
  <c r="G52" i="25"/>
  <c r="K52" i="25"/>
  <c r="G53" i="25"/>
  <c r="K53" i="25"/>
  <c r="G54" i="25"/>
  <c r="K54" i="25"/>
  <c r="G55" i="25"/>
  <c r="K55" i="25"/>
  <c r="G56" i="25"/>
  <c r="K56" i="25"/>
  <c r="G57" i="25"/>
  <c r="K57" i="25"/>
  <c r="G58" i="25"/>
  <c r="K58" i="25"/>
  <c r="G59" i="25"/>
  <c r="K59" i="25"/>
  <c r="G60" i="25"/>
  <c r="K60" i="25"/>
  <c r="G61" i="25"/>
  <c r="K61" i="25"/>
  <c r="G62" i="25"/>
  <c r="K62" i="25"/>
  <c r="G63" i="25"/>
  <c r="K63" i="25"/>
  <c r="G64" i="25"/>
  <c r="K64" i="25"/>
  <c r="G65" i="25"/>
  <c r="K65" i="25"/>
  <c r="G66" i="25"/>
  <c r="K66" i="25"/>
  <c r="G67" i="25"/>
  <c r="K67" i="25"/>
  <c r="G68" i="25"/>
  <c r="K68" i="25"/>
  <c r="G69" i="25"/>
  <c r="K69" i="25"/>
  <c r="G70" i="25"/>
  <c r="K70" i="25"/>
  <c r="G71" i="25"/>
  <c r="K71" i="25"/>
  <c r="G72" i="25"/>
  <c r="K72" i="25"/>
  <c r="G73" i="25"/>
  <c r="K73" i="25"/>
  <c r="G74" i="25"/>
  <c r="K74" i="25"/>
  <c r="G75" i="25"/>
  <c r="K75" i="25"/>
  <c r="G77" i="25"/>
  <c r="G38" i="25" s="1"/>
  <c r="K77" i="25"/>
  <c r="G78" i="25"/>
  <c r="K78" i="25"/>
  <c r="G79" i="25"/>
  <c r="K79" i="25"/>
  <c r="G80" i="25"/>
  <c r="K80" i="25"/>
  <c r="G81" i="25"/>
  <c r="K81" i="25"/>
  <c r="G45" i="24"/>
  <c r="K45" i="24"/>
  <c r="G46" i="24"/>
  <c r="K46" i="24"/>
  <c r="G47" i="24"/>
  <c r="K47" i="24"/>
  <c r="G48" i="24"/>
  <c r="K48" i="24"/>
  <c r="G49" i="24"/>
  <c r="K49" i="24"/>
  <c r="G50" i="24"/>
  <c r="K50" i="24"/>
  <c r="G51" i="24"/>
  <c r="K51" i="24"/>
  <c r="G52" i="24"/>
  <c r="K52" i="24"/>
  <c r="G53" i="24"/>
  <c r="K53" i="24"/>
  <c r="G54" i="24"/>
  <c r="K54" i="24"/>
  <c r="G55" i="24"/>
  <c r="K55" i="24"/>
  <c r="G56" i="24"/>
  <c r="K56" i="24"/>
  <c r="G57" i="24"/>
  <c r="K57" i="24"/>
  <c r="G58" i="24"/>
  <c r="K58" i="24"/>
  <c r="G59" i="24"/>
  <c r="K59" i="24"/>
  <c r="G60" i="24"/>
  <c r="K60" i="24"/>
  <c r="G61" i="24"/>
  <c r="K61" i="24"/>
  <c r="G62" i="24"/>
  <c r="K62" i="24"/>
  <c r="G63" i="24"/>
  <c r="K63" i="24"/>
  <c r="G64" i="24"/>
  <c r="K64" i="24"/>
  <c r="G65" i="24"/>
  <c r="K65" i="24"/>
  <c r="G66" i="24"/>
  <c r="K66" i="24"/>
  <c r="G67" i="24"/>
  <c r="K67" i="24"/>
  <c r="G68" i="24"/>
  <c r="K68" i="24"/>
  <c r="G69" i="24"/>
  <c r="K69" i="24"/>
  <c r="G70" i="24"/>
  <c r="K70" i="24"/>
  <c r="G71" i="24"/>
  <c r="K71" i="24"/>
  <c r="G72" i="24"/>
  <c r="K72" i="24"/>
  <c r="G73" i="24"/>
  <c r="K73" i="24"/>
  <c r="G74" i="24"/>
  <c r="K74" i="24"/>
  <c r="G75" i="24"/>
  <c r="K75" i="24"/>
  <c r="G77" i="24"/>
  <c r="K77" i="24"/>
  <c r="G78" i="24"/>
  <c r="K78" i="24"/>
  <c r="G79" i="24"/>
  <c r="K79" i="24"/>
  <c r="G80" i="24"/>
  <c r="K80" i="24"/>
  <c r="G81" i="24"/>
  <c r="K81" i="24"/>
  <c r="G45" i="23"/>
  <c r="K45" i="23"/>
  <c r="G46" i="23"/>
  <c r="K46" i="23"/>
  <c r="G47" i="23"/>
  <c r="K47" i="23"/>
  <c r="G48" i="23"/>
  <c r="K48" i="23"/>
  <c r="G49" i="23"/>
  <c r="K49" i="23"/>
  <c r="G50" i="23"/>
  <c r="K50" i="23"/>
  <c r="G51" i="23"/>
  <c r="K51" i="23"/>
  <c r="G52" i="23"/>
  <c r="K52" i="23"/>
  <c r="G53" i="23"/>
  <c r="K53" i="23"/>
  <c r="G54" i="23"/>
  <c r="K54" i="23"/>
  <c r="G55" i="23"/>
  <c r="K55" i="23"/>
  <c r="G56" i="23"/>
  <c r="K56" i="23"/>
  <c r="G57" i="23"/>
  <c r="K57" i="23"/>
  <c r="G58" i="23"/>
  <c r="K58" i="23"/>
  <c r="G59" i="23"/>
  <c r="K59" i="23"/>
  <c r="G60" i="23"/>
  <c r="K60" i="23"/>
  <c r="G61" i="23"/>
  <c r="K61" i="23"/>
  <c r="G62" i="23"/>
  <c r="K62" i="23"/>
  <c r="G63" i="23"/>
  <c r="K63" i="23"/>
  <c r="G64" i="23"/>
  <c r="K64" i="23"/>
  <c r="G65" i="23"/>
  <c r="K65" i="23"/>
  <c r="G66" i="23"/>
  <c r="K66" i="23"/>
  <c r="G67" i="23"/>
  <c r="K67" i="23"/>
  <c r="G68" i="23"/>
  <c r="K68" i="23"/>
  <c r="G69" i="23"/>
  <c r="K69" i="23"/>
  <c r="G70" i="23"/>
  <c r="K70" i="23"/>
  <c r="G71" i="23"/>
  <c r="K71" i="23"/>
  <c r="G72" i="23"/>
  <c r="K72" i="23"/>
  <c r="G73" i="23"/>
  <c r="K73" i="23"/>
  <c r="G74" i="23"/>
  <c r="K74" i="23"/>
  <c r="G75" i="23"/>
  <c r="K75" i="23"/>
  <c r="G77" i="23"/>
  <c r="K77" i="23"/>
  <c r="G78" i="23"/>
  <c r="K78" i="23"/>
  <c r="G79" i="23"/>
  <c r="K79" i="23"/>
  <c r="G80" i="23"/>
  <c r="K80" i="23"/>
  <c r="G81" i="23"/>
  <c r="K81" i="23"/>
  <c r="G45" i="22"/>
  <c r="K45" i="22"/>
  <c r="G46" i="22"/>
  <c r="K46" i="22"/>
  <c r="G47" i="22"/>
  <c r="K47" i="22"/>
  <c r="G48" i="22"/>
  <c r="K48" i="22"/>
  <c r="G49" i="22"/>
  <c r="K49" i="22"/>
  <c r="G50" i="22"/>
  <c r="K50" i="22"/>
  <c r="G51" i="22"/>
  <c r="K51" i="22"/>
  <c r="G52" i="22"/>
  <c r="K52" i="22"/>
  <c r="G53" i="22"/>
  <c r="K53" i="22"/>
  <c r="G54" i="22"/>
  <c r="K54" i="22"/>
  <c r="G55" i="22"/>
  <c r="K55" i="22"/>
  <c r="G56" i="22"/>
  <c r="K56" i="22"/>
  <c r="G57" i="22"/>
  <c r="K57" i="22"/>
  <c r="G58" i="22"/>
  <c r="K58" i="22"/>
  <c r="G59" i="22"/>
  <c r="K59" i="22"/>
  <c r="G60" i="22"/>
  <c r="K60" i="22"/>
  <c r="G61" i="22"/>
  <c r="K61" i="22"/>
  <c r="G62" i="22"/>
  <c r="K62" i="22"/>
  <c r="G63" i="22"/>
  <c r="K63" i="22"/>
  <c r="G64" i="22"/>
  <c r="K64" i="22"/>
  <c r="G65" i="22"/>
  <c r="K65" i="22"/>
  <c r="G66" i="22"/>
  <c r="K66" i="22"/>
  <c r="G67" i="22"/>
  <c r="K67" i="22"/>
  <c r="G68" i="22"/>
  <c r="K68" i="22"/>
  <c r="G69" i="22"/>
  <c r="K69" i="22"/>
  <c r="G70" i="22"/>
  <c r="K70" i="22"/>
  <c r="G71" i="22"/>
  <c r="K71" i="22"/>
  <c r="G72" i="22"/>
  <c r="K72" i="22"/>
  <c r="G73" i="22"/>
  <c r="K73" i="22"/>
  <c r="G74" i="22"/>
  <c r="K74" i="22"/>
  <c r="G75" i="22"/>
  <c r="K75" i="22"/>
  <c r="G77" i="22"/>
  <c r="K77" i="22"/>
  <c r="G78" i="22"/>
  <c r="K78" i="22"/>
  <c r="G79" i="22"/>
  <c r="K79" i="22"/>
  <c r="G80" i="22"/>
  <c r="K80" i="22"/>
  <c r="G81" i="22"/>
  <c r="K81" i="22"/>
  <c r="G45" i="21"/>
  <c r="K45" i="21"/>
  <c r="G46" i="21"/>
  <c r="K46" i="21"/>
  <c r="G47" i="21"/>
  <c r="K47" i="21"/>
  <c r="G48" i="21"/>
  <c r="K48" i="21"/>
  <c r="G49" i="21"/>
  <c r="K49" i="21"/>
  <c r="G50" i="21"/>
  <c r="K50" i="21"/>
  <c r="G51" i="21"/>
  <c r="K51" i="21"/>
  <c r="G52" i="21"/>
  <c r="K52" i="21"/>
  <c r="G53" i="21"/>
  <c r="K53" i="21"/>
  <c r="G54" i="21"/>
  <c r="K54" i="21"/>
  <c r="G55" i="21"/>
  <c r="K55" i="21"/>
  <c r="G56" i="21"/>
  <c r="K56" i="21"/>
  <c r="G57" i="21"/>
  <c r="K57" i="21"/>
  <c r="G58" i="21"/>
  <c r="K58" i="21"/>
  <c r="G59" i="21"/>
  <c r="K59" i="21"/>
  <c r="G60" i="21"/>
  <c r="K60" i="21"/>
  <c r="G61" i="21"/>
  <c r="K61" i="21"/>
  <c r="G62" i="21"/>
  <c r="K62" i="21"/>
  <c r="G63" i="21"/>
  <c r="K63" i="21"/>
  <c r="G64" i="21"/>
  <c r="K64" i="21"/>
  <c r="G65" i="21"/>
  <c r="K65" i="21"/>
  <c r="G66" i="21"/>
  <c r="K66" i="21"/>
  <c r="G67" i="21"/>
  <c r="K67" i="21"/>
  <c r="G68" i="21"/>
  <c r="K68" i="21"/>
  <c r="G69" i="21"/>
  <c r="K69" i="21"/>
  <c r="G70" i="21"/>
  <c r="K70" i="21"/>
  <c r="G71" i="21"/>
  <c r="K71" i="21"/>
  <c r="G72" i="21"/>
  <c r="K72" i="21"/>
  <c r="G73" i="21"/>
  <c r="K73" i="21"/>
  <c r="G74" i="21"/>
  <c r="K74" i="21"/>
  <c r="G75" i="21"/>
  <c r="K75" i="21"/>
  <c r="G77" i="21"/>
  <c r="K77" i="21"/>
  <c r="G78" i="21"/>
  <c r="K78" i="21"/>
  <c r="G79" i="21"/>
  <c r="K79" i="21"/>
  <c r="G80" i="21"/>
  <c r="K80" i="21"/>
  <c r="G81" i="21"/>
  <c r="K81" i="21"/>
  <c r="G45" i="20"/>
  <c r="K45" i="20"/>
  <c r="G46" i="20"/>
  <c r="K46" i="20"/>
  <c r="G47" i="20"/>
  <c r="K47" i="20"/>
  <c r="G48" i="20"/>
  <c r="K48" i="20"/>
  <c r="G49" i="20"/>
  <c r="K49" i="20"/>
  <c r="G50" i="20"/>
  <c r="K50" i="20"/>
  <c r="G51" i="20"/>
  <c r="K51" i="20"/>
  <c r="G52" i="20"/>
  <c r="K52" i="20"/>
  <c r="G53" i="20"/>
  <c r="K53" i="20"/>
  <c r="G54" i="20"/>
  <c r="K54" i="20"/>
  <c r="G55" i="20"/>
  <c r="K55" i="20"/>
  <c r="G56" i="20"/>
  <c r="K56" i="20"/>
  <c r="G57" i="20"/>
  <c r="K57" i="20"/>
  <c r="G58" i="20"/>
  <c r="K58" i="20"/>
  <c r="G59" i="20"/>
  <c r="K59" i="20"/>
  <c r="G60" i="20"/>
  <c r="K60" i="20"/>
  <c r="G61" i="20"/>
  <c r="K61" i="20"/>
  <c r="G62" i="20"/>
  <c r="K62" i="20"/>
  <c r="G63" i="20"/>
  <c r="K63" i="20"/>
  <c r="G64" i="20"/>
  <c r="K64" i="20"/>
  <c r="G65" i="20"/>
  <c r="K65" i="20"/>
  <c r="G66" i="20"/>
  <c r="K66" i="20"/>
  <c r="G67" i="20"/>
  <c r="K67" i="20"/>
  <c r="G68" i="20"/>
  <c r="K68" i="20"/>
  <c r="G69" i="20"/>
  <c r="K69" i="20"/>
  <c r="G70" i="20"/>
  <c r="K70" i="20"/>
  <c r="G71" i="20"/>
  <c r="K71" i="20"/>
  <c r="G72" i="20"/>
  <c r="K72" i="20"/>
  <c r="G73" i="20"/>
  <c r="K73" i="20"/>
  <c r="G74" i="20"/>
  <c r="K74" i="20"/>
  <c r="G75" i="20"/>
  <c r="K75" i="20"/>
  <c r="G77" i="20"/>
  <c r="K77" i="20"/>
  <c r="G78" i="20"/>
  <c r="K78" i="20"/>
  <c r="G79" i="20"/>
  <c r="K79" i="20"/>
  <c r="G80" i="20"/>
  <c r="K80" i="20"/>
  <c r="G81" i="20"/>
  <c r="K81" i="20"/>
  <c r="G45" i="19"/>
  <c r="K45" i="19"/>
  <c r="G46" i="19"/>
  <c r="K46" i="19"/>
  <c r="G47" i="19"/>
  <c r="K47" i="19"/>
  <c r="G48" i="19"/>
  <c r="K48" i="19"/>
  <c r="G49" i="19"/>
  <c r="K49" i="19"/>
  <c r="G50" i="19"/>
  <c r="K50" i="19"/>
  <c r="G51" i="19"/>
  <c r="K51" i="19"/>
  <c r="G52" i="19"/>
  <c r="K52" i="19"/>
  <c r="G53" i="19"/>
  <c r="K53" i="19"/>
  <c r="G54" i="19"/>
  <c r="K54" i="19"/>
  <c r="G55" i="19"/>
  <c r="K55" i="19"/>
  <c r="G56" i="19"/>
  <c r="K56" i="19"/>
  <c r="G57" i="19"/>
  <c r="K57" i="19"/>
  <c r="G58" i="19"/>
  <c r="K58" i="19"/>
  <c r="G59" i="19"/>
  <c r="K59" i="19"/>
  <c r="G60" i="19"/>
  <c r="K60" i="19"/>
  <c r="G61" i="19"/>
  <c r="K61" i="19"/>
  <c r="G62" i="19"/>
  <c r="K62" i="19"/>
  <c r="G63" i="19"/>
  <c r="K63" i="19"/>
  <c r="G64" i="19"/>
  <c r="K64" i="19"/>
  <c r="G65" i="19"/>
  <c r="K65" i="19"/>
  <c r="G66" i="19"/>
  <c r="K66" i="19"/>
  <c r="G67" i="19"/>
  <c r="K67" i="19"/>
  <c r="G68" i="19"/>
  <c r="K68" i="19"/>
  <c r="G69" i="19"/>
  <c r="K69" i="19"/>
  <c r="G70" i="19"/>
  <c r="K70" i="19"/>
  <c r="G71" i="19"/>
  <c r="K71" i="19"/>
  <c r="G72" i="19"/>
  <c r="K72" i="19"/>
  <c r="G73" i="19"/>
  <c r="K73" i="19"/>
  <c r="G74" i="19"/>
  <c r="K74" i="19"/>
  <c r="G75" i="19"/>
  <c r="K75" i="19"/>
  <c r="G77" i="19"/>
  <c r="K77" i="19"/>
  <c r="G78" i="19"/>
  <c r="K78" i="19"/>
  <c r="G79" i="19"/>
  <c r="K79" i="19"/>
  <c r="G80" i="19"/>
  <c r="K80" i="19"/>
  <c r="G81" i="19"/>
  <c r="K81" i="19"/>
  <c r="G45" i="18"/>
  <c r="K45" i="18"/>
  <c r="G46" i="18"/>
  <c r="K46" i="18"/>
  <c r="G47" i="18"/>
  <c r="K47" i="18"/>
  <c r="G48" i="18"/>
  <c r="K48" i="18"/>
  <c r="G49" i="18"/>
  <c r="K49" i="18"/>
  <c r="G50" i="18"/>
  <c r="K50" i="18"/>
  <c r="G51" i="18"/>
  <c r="K51" i="18"/>
  <c r="G52" i="18"/>
  <c r="K52" i="18"/>
  <c r="G53" i="18"/>
  <c r="K53" i="18"/>
  <c r="G54" i="18"/>
  <c r="K54" i="18"/>
  <c r="G55" i="18"/>
  <c r="K55" i="18"/>
  <c r="G56" i="18"/>
  <c r="K56" i="18"/>
  <c r="G57" i="18"/>
  <c r="K57" i="18"/>
  <c r="G58" i="18"/>
  <c r="K58" i="18"/>
  <c r="G59" i="18"/>
  <c r="K59" i="18"/>
  <c r="G60" i="18"/>
  <c r="K60" i="18"/>
  <c r="G61" i="18"/>
  <c r="K61" i="18"/>
  <c r="G62" i="18"/>
  <c r="K62" i="18"/>
  <c r="G63" i="18"/>
  <c r="K63" i="18"/>
  <c r="G64" i="18"/>
  <c r="K64" i="18"/>
  <c r="G65" i="18"/>
  <c r="K65" i="18"/>
  <c r="G66" i="18"/>
  <c r="K66" i="18"/>
  <c r="G67" i="18"/>
  <c r="K67" i="18"/>
  <c r="G68" i="18"/>
  <c r="K68" i="18"/>
  <c r="G69" i="18"/>
  <c r="K69" i="18"/>
  <c r="G70" i="18"/>
  <c r="K70" i="18"/>
  <c r="G71" i="18"/>
  <c r="K71" i="18"/>
  <c r="G72" i="18"/>
  <c r="K72" i="18"/>
  <c r="G73" i="18"/>
  <c r="K73" i="18"/>
  <c r="G74" i="18"/>
  <c r="K74" i="18"/>
  <c r="G75" i="18"/>
  <c r="K75" i="18"/>
  <c r="G77" i="18"/>
  <c r="K77" i="18"/>
  <c r="G78" i="18"/>
  <c r="K78" i="18"/>
  <c r="G79" i="18"/>
  <c r="K79" i="18"/>
  <c r="G80" i="18"/>
  <c r="K80" i="18"/>
  <c r="G81" i="18"/>
  <c r="K81" i="18"/>
  <c r="G75" i="17"/>
  <c r="K75" i="17"/>
  <c r="G77" i="17"/>
  <c r="K77" i="17"/>
  <c r="G78" i="17"/>
  <c r="K78" i="17"/>
  <c r="G79" i="17"/>
  <c r="K79" i="17"/>
  <c r="G80" i="17"/>
  <c r="K80" i="17"/>
  <c r="G81" i="17"/>
  <c r="K81" i="17"/>
  <c r="G45" i="17"/>
  <c r="K45" i="17"/>
  <c r="G46" i="17"/>
  <c r="K46" i="17"/>
  <c r="G47" i="17"/>
  <c r="K47" i="17"/>
  <c r="G48" i="17"/>
  <c r="K48" i="17"/>
  <c r="G49" i="17"/>
  <c r="K49" i="17"/>
  <c r="G50" i="17"/>
  <c r="K50" i="17"/>
  <c r="G51" i="17"/>
  <c r="K51" i="17"/>
  <c r="G52" i="17"/>
  <c r="K52" i="17"/>
  <c r="G53" i="17"/>
  <c r="K53" i="17"/>
  <c r="G54" i="17"/>
  <c r="K54" i="17"/>
  <c r="G55" i="17"/>
  <c r="K55" i="17"/>
  <c r="G56" i="17"/>
  <c r="K56" i="17"/>
  <c r="G57" i="17"/>
  <c r="K57" i="17"/>
  <c r="G58" i="17"/>
  <c r="K58" i="17"/>
  <c r="G59" i="17"/>
  <c r="K59" i="17"/>
  <c r="G60" i="17"/>
  <c r="K60" i="17"/>
  <c r="G61" i="17"/>
  <c r="K61" i="17"/>
  <c r="G62" i="17"/>
  <c r="K62" i="17"/>
  <c r="G63" i="17"/>
  <c r="K63" i="17"/>
  <c r="G64" i="17"/>
  <c r="K64" i="17"/>
  <c r="G65" i="17"/>
  <c r="K65" i="17"/>
  <c r="G66" i="17"/>
  <c r="K66" i="17"/>
  <c r="G67" i="17"/>
  <c r="K67" i="17"/>
  <c r="G68" i="17"/>
  <c r="K68" i="17"/>
  <c r="G69" i="17"/>
  <c r="K69" i="17"/>
  <c r="G70" i="17"/>
  <c r="K70" i="17"/>
  <c r="G71" i="17"/>
  <c r="K71" i="17"/>
  <c r="G72" i="17"/>
  <c r="K72" i="17"/>
  <c r="G73" i="17"/>
  <c r="K73" i="17"/>
  <c r="G74" i="17"/>
  <c r="K74" i="17"/>
  <c r="G38" i="16"/>
  <c r="G45" i="15"/>
  <c r="K45" i="15"/>
  <c r="G46" i="15"/>
  <c r="K46" i="15"/>
  <c r="G47" i="15"/>
  <c r="K47" i="15"/>
  <c r="G48" i="15"/>
  <c r="K48" i="15"/>
  <c r="G49" i="15"/>
  <c r="G10" i="15" s="1"/>
  <c r="K49" i="15"/>
  <c r="G50" i="15"/>
  <c r="K50" i="15"/>
  <c r="G51" i="15"/>
  <c r="K51" i="15"/>
  <c r="G52" i="15"/>
  <c r="K52" i="15"/>
  <c r="G53" i="15"/>
  <c r="K53" i="15"/>
  <c r="G54" i="15"/>
  <c r="K54" i="15"/>
  <c r="G55" i="15"/>
  <c r="K55" i="15"/>
  <c r="G56" i="15"/>
  <c r="K56" i="15"/>
  <c r="G57" i="15"/>
  <c r="K57" i="15"/>
  <c r="G58" i="15"/>
  <c r="K58" i="15"/>
  <c r="G59" i="15"/>
  <c r="K59" i="15"/>
  <c r="G60" i="15"/>
  <c r="K60" i="15"/>
  <c r="G61" i="15"/>
  <c r="K61" i="15"/>
  <c r="G62" i="15"/>
  <c r="K62" i="15"/>
  <c r="G63" i="15"/>
  <c r="K63" i="15"/>
  <c r="G64" i="15"/>
  <c r="K64" i="15"/>
  <c r="G65" i="15"/>
  <c r="K65" i="15"/>
  <c r="G66" i="15"/>
  <c r="K66" i="15"/>
  <c r="G67" i="15"/>
  <c r="K67" i="15"/>
  <c r="G68" i="15"/>
  <c r="K68" i="15"/>
  <c r="G69" i="15"/>
  <c r="K69" i="15"/>
  <c r="G70" i="15"/>
  <c r="K70" i="15"/>
  <c r="G71" i="15"/>
  <c r="K71" i="15"/>
  <c r="G72" i="15"/>
  <c r="K72" i="15"/>
  <c r="G73" i="15"/>
  <c r="K73" i="15"/>
  <c r="G74" i="15"/>
  <c r="K74" i="15"/>
  <c r="G75" i="15"/>
  <c r="K75" i="15"/>
  <c r="G77" i="15"/>
  <c r="G38" i="15" s="1"/>
  <c r="K77" i="15"/>
  <c r="G78" i="15"/>
  <c r="K78" i="15"/>
  <c r="G79" i="15"/>
  <c r="K79" i="15"/>
  <c r="G80" i="15"/>
  <c r="K80" i="15"/>
  <c r="G81" i="15"/>
  <c r="K81" i="15"/>
  <c r="P12" i="2"/>
  <c r="P20" i="2"/>
  <c r="P65" i="2"/>
  <c r="P78" i="2"/>
  <c r="P89" i="2"/>
  <c r="P125" i="2"/>
  <c r="P133" i="2"/>
  <c r="P158" i="2"/>
  <c r="P163" i="2"/>
  <c r="P171" i="2"/>
  <c r="P186" i="2"/>
  <c r="K8" i="2"/>
  <c r="K14" i="2"/>
  <c r="K15" i="2"/>
  <c r="K16" i="2"/>
  <c r="K17" i="2"/>
  <c r="K18" i="2"/>
  <c r="K19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G15" i="2"/>
  <c r="G16" i="2"/>
  <c r="G17" i="2"/>
  <c r="G18" i="2"/>
  <c r="G19" i="2"/>
  <c r="G21" i="2"/>
  <c r="G22" i="2"/>
  <c r="G23" i="2"/>
  <c r="G24" i="2"/>
  <c r="G25" i="2"/>
  <c r="G26" i="2"/>
  <c r="G27" i="2"/>
  <c r="G28" i="2"/>
  <c r="G29" i="2"/>
  <c r="G30" i="2"/>
  <c r="G31" i="2"/>
  <c r="G32" i="2"/>
  <c r="G35" i="2"/>
  <c r="G36" i="2"/>
  <c r="G37" i="2"/>
  <c r="P37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8" i="13"/>
  <c r="K39" i="13"/>
  <c r="K40" i="13"/>
  <c r="K41" i="13"/>
  <c r="K42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8" i="13"/>
  <c r="G39" i="13"/>
  <c r="G40" i="13"/>
  <c r="G41" i="13"/>
  <c r="G42" i="13"/>
  <c r="G81" i="13"/>
  <c r="K81" i="13"/>
  <c r="G75" i="13"/>
  <c r="K75" i="13"/>
  <c r="G77" i="13"/>
  <c r="K77" i="13"/>
  <c r="G78" i="13"/>
  <c r="K78" i="13"/>
  <c r="G79" i="13"/>
  <c r="K79" i="13"/>
  <c r="G80" i="13"/>
  <c r="K80" i="13"/>
  <c r="G45" i="13"/>
  <c r="K45" i="13"/>
  <c r="G46" i="13"/>
  <c r="K46" i="13"/>
  <c r="G47" i="13"/>
  <c r="K47" i="13"/>
  <c r="G48" i="13"/>
  <c r="K48" i="13"/>
  <c r="G49" i="13"/>
  <c r="K49" i="13"/>
  <c r="G50" i="13"/>
  <c r="K50" i="13"/>
  <c r="G51" i="13"/>
  <c r="K51" i="13"/>
  <c r="G52" i="13"/>
  <c r="K52" i="13"/>
  <c r="G53" i="13"/>
  <c r="K53" i="13"/>
  <c r="G54" i="13"/>
  <c r="K54" i="13"/>
  <c r="G55" i="13"/>
  <c r="K55" i="13"/>
  <c r="G56" i="13"/>
  <c r="K56" i="13"/>
  <c r="G57" i="13"/>
  <c r="K57" i="13"/>
  <c r="G58" i="13"/>
  <c r="K58" i="13"/>
  <c r="G59" i="13"/>
  <c r="K59" i="13"/>
  <c r="G60" i="13"/>
  <c r="K60" i="13"/>
  <c r="G61" i="13"/>
  <c r="K61" i="13"/>
  <c r="G62" i="13"/>
  <c r="K62" i="13"/>
  <c r="G63" i="13"/>
  <c r="K63" i="13"/>
  <c r="G64" i="13"/>
  <c r="K64" i="13"/>
  <c r="G65" i="13"/>
  <c r="K65" i="13"/>
  <c r="G66" i="13"/>
  <c r="K66" i="13"/>
  <c r="G67" i="13"/>
  <c r="K67" i="13"/>
  <c r="G68" i="13"/>
  <c r="K68" i="13"/>
  <c r="G69" i="13"/>
  <c r="K69" i="13"/>
  <c r="G70" i="13"/>
  <c r="K70" i="13"/>
  <c r="G71" i="13"/>
  <c r="K71" i="13"/>
  <c r="G72" i="13"/>
  <c r="K72" i="13"/>
  <c r="G73" i="13"/>
  <c r="K73" i="13"/>
  <c r="G74" i="13"/>
  <c r="K74" i="13"/>
  <c r="L177" i="2"/>
  <c r="P177" i="2" s="1"/>
  <c r="M177" i="2"/>
  <c r="B176" i="9" s="1"/>
  <c r="E23" i="1"/>
  <c r="F23" i="1"/>
  <c r="E24" i="1"/>
  <c r="F24" i="1"/>
  <c r="E32" i="1"/>
  <c r="F32" i="1"/>
  <c r="E33" i="1"/>
  <c r="G33" i="2" s="1"/>
  <c r="F33" i="1"/>
  <c r="D51" i="11"/>
  <c r="C378" i="10"/>
  <c r="C379" i="10"/>
  <c r="C380" i="10"/>
  <c r="C377" i="10"/>
  <c r="AO365" i="10" l="1"/>
  <c r="L365" i="10"/>
  <c r="L366" i="10" s="1"/>
  <c r="K365" i="10"/>
  <c r="K366" i="10" s="1"/>
  <c r="U365" i="10"/>
  <c r="C381" i="10"/>
  <c r="E176" i="8"/>
  <c r="T339" i="10"/>
  <c r="T340" i="10"/>
  <c r="T341" i="10"/>
  <c r="T342" i="10"/>
  <c r="T343" i="10"/>
  <c r="T344" i="10"/>
  <c r="T345" i="10"/>
  <c r="T346" i="10"/>
  <c r="T347" i="10"/>
  <c r="T348" i="10"/>
  <c r="T349" i="10"/>
  <c r="T350" i="10"/>
  <c r="T351" i="10"/>
  <c r="T352" i="10"/>
  <c r="T353" i="10"/>
  <c r="T354" i="10"/>
  <c r="T355" i="10"/>
  <c r="T356" i="10"/>
  <c r="T357" i="10"/>
  <c r="T358" i="10"/>
  <c r="T359" i="10"/>
  <c r="T360" i="10"/>
  <c r="T361" i="10"/>
  <c r="T362" i="10"/>
  <c r="T363" i="10"/>
  <c r="T364" i="10"/>
  <c r="T338" i="10"/>
  <c r="T337" i="10"/>
  <c r="T336" i="10"/>
  <c r="T335" i="10"/>
  <c r="T334" i="10"/>
  <c r="T333" i="10"/>
  <c r="T332" i="10"/>
  <c r="T331" i="10"/>
  <c r="T330" i="10"/>
  <c r="T329" i="10"/>
  <c r="T328" i="10"/>
  <c r="T327" i="10"/>
  <c r="T326" i="10"/>
  <c r="T325" i="10"/>
  <c r="T324" i="10"/>
  <c r="T323" i="10"/>
  <c r="T322" i="10"/>
  <c r="T320" i="10"/>
  <c r="T319" i="10"/>
  <c r="T318" i="10"/>
  <c r="T317" i="10"/>
  <c r="T316" i="10"/>
  <c r="T315" i="10"/>
  <c r="T314" i="10"/>
  <c r="T313" i="10"/>
  <c r="T312" i="10"/>
  <c r="T311" i="10"/>
  <c r="T310" i="10"/>
  <c r="T309" i="10"/>
  <c r="T308" i="10"/>
  <c r="T307" i="10"/>
  <c r="T306" i="10"/>
  <c r="T305" i="10"/>
  <c r="T304" i="10"/>
  <c r="T302" i="10"/>
  <c r="T301" i="10"/>
  <c r="T300" i="10"/>
  <c r="T299" i="10"/>
  <c r="T298" i="10"/>
  <c r="T297" i="10"/>
  <c r="T296" i="10"/>
  <c r="T295" i="10"/>
  <c r="T294" i="10"/>
  <c r="T293" i="10"/>
  <c r="T292" i="10"/>
  <c r="T291" i="10"/>
  <c r="T290" i="10"/>
  <c r="T289" i="10"/>
  <c r="T288" i="10"/>
  <c r="T287" i="10"/>
  <c r="T281" i="10"/>
  <c r="T278" i="10"/>
  <c r="T276" i="10"/>
  <c r="T272" i="10"/>
  <c r="T264" i="10"/>
  <c r="T263" i="10"/>
  <c r="T258" i="10"/>
  <c r="T257" i="10"/>
  <c r="T252" i="10"/>
  <c r="J286" i="10"/>
  <c r="J285" i="10"/>
  <c r="J283" i="10"/>
  <c r="J284" i="10"/>
  <c r="J282" i="10"/>
  <c r="J280" i="10"/>
  <c r="J279" i="10"/>
  <c r="J277" i="10"/>
  <c r="J275" i="10"/>
  <c r="J321" i="10"/>
  <c r="J274" i="10"/>
  <c r="J273" i="10"/>
  <c r="J271" i="10"/>
  <c r="J270" i="10"/>
  <c r="J269" i="10"/>
  <c r="J268" i="10"/>
  <c r="J267" i="10"/>
  <c r="J266" i="10"/>
  <c r="J265" i="10"/>
  <c r="J262" i="10"/>
  <c r="J261" i="10"/>
  <c r="J260" i="10"/>
  <c r="J259" i="10"/>
  <c r="J256" i="10"/>
  <c r="J254" i="10"/>
  <c r="J253" i="10"/>
  <c r="J250" i="10"/>
  <c r="J251" i="10"/>
  <c r="J249" i="10"/>
  <c r="H7" i="14"/>
  <c r="CD199" i="10"/>
  <c r="CD200" i="10"/>
  <c r="CD201" i="10"/>
  <c r="CD202" i="10"/>
  <c r="CD203" i="10"/>
  <c r="CD204" i="10"/>
  <c r="CD205" i="10"/>
  <c r="CD206" i="10"/>
  <c r="CD207" i="10"/>
  <c r="CD208" i="10"/>
  <c r="CD209" i="10"/>
  <c r="CD210" i="10"/>
  <c r="CD211" i="10"/>
  <c r="CD212" i="10"/>
  <c r="CD213" i="10"/>
  <c r="CD214" i="10"/>
  <c r="CD215" i="10"/>
  <c r="CD216" i="10"/>
  <c r="CD217" i="10"/>
  <c r="CD218" i="10"/>
  <c r="CD219" i="10"/>
  <c r="CD220" i="10"/>
  <c r="CD221" i="10"/>
  <c r="CD222" i="10"/>
  <c r="CD223" i="10"/>
  <c r="CD224" i="10"/>
  <c r="CD225" i="10"/>
  <c r="CD226" i="10"/>
  <c r="CD227" i="10"/>
  <c r="CD228" i="10"/>
  <c r="CD229" i="10"/>
  <c r="CD231" i="10"/>
  <c r="CD232" i="10"/>
  <c r="CD233" i="10"/>
  <c r="CD234" i="10"/>
  <c r="CD235" i="10"/>
  <c r="CE199" i="10"/>
  <c r="CE200" i="10"/>
  <c r="CE201" i="10"/>
  <c r="CE202" i="10"/>
  <c r="CE203" i="10"/>
  <c r="CE204" i="10"/>
  <c r="CE205" i="10"/>
  <c r="CE206" i="10"/>
  <c r="CE207" i="10"/>
  <c r="CE208" i="10"/>
  <c r="CE209" i="10"/>
  <c r="CE210" i="10"/>
  <c r="CE211" i="10"/>
  <c r="CE212" i="10"/>
  <c r="CE213" i="10"/>
  <c r="CE214" i="10"/>
  <c r="CE215" i="10"/>
  <c r="CE216" i="10"/>
  <c r="CE217" i="10"/>
  <c r="CE218" i="10"/>
  <c r="CE219" i="10"/>
  <c r="CE220" i="10"/>
  <c r="CE221" i="10"/>
  <c r="CE222" i="10"/>
  <c r="CE223" i="10"/>
  <c r="CE224" i="10"/>
  <c r="CE225" i="10"/>
  <c r="CE226" i="10"/>
  <c r="CE227" i="10"/>
  <c r="CE228" i="10"/>
  <c r="CE229" i="10"/>
  <c r="CE231" i="10"/>
  <c r="CE232" i="10"/>
  <c r="CE233" i="10"/>
  <c r="CE234" i="10"/>
  <c r="CE235" i="10"/>
  <c r="CE198" i="10"/>
  <c r="CD198" i="10"/>
  <c r="BX199" i="10"/>
  <c r="BX200" i="10"/>
  <c r="BX201" i="10"/>
  <c r="BX202" i="10"/>
  <c r="BX203" i="10"/>
  <c r="BX204" i="10"/>
  <c r="BX205" i="10"/>
  <c r="BX206" i="10"/>
  <c r="BX207" i="10"/>
  <c r="BX208" i="10"/>
  <c r="BX209" i="10"/>
  <c r="BX210" i="10"/>
  <c r="BX211" i="10"/>
  <c r="BX212" i="10"/>
  <c r="BX213" i="10"/>
  <c r="BX214" i="10"/>
  <c r="BX215" i="10"/>
  <c r="BX216" i="10"/>
  <c r="BX217" i="10"/>
  <c r="BX218" i="10"/>
  <c r="BX219" i="10"/>
  <c r="BX220" i="10"/>
  <c r="BX221" i="10"/>
  <c r="BX222" i="10"/>
  <c r="BX223" i="10"/>
  <c r="BX224" i="10"/>
  <c r="BX225" i="10"/>
  <c r="BX226" i="10"/>
  <c r="BX227" i="10"/>
  <c r="BX228" i="10"/>
  <c r="BX229" i="10"/>
  <c r="BX231" i="10"/>
  <c r="BX232" i="10"/>
  <c r="BX233" i="10"/>
  <c r="BX234" i="10"/>
  <c r="BX235" i="10"/>
  <c r="BW199" i="10"/>
  <c r="BW200" i="10"/>
  <c r="BW201" i="10"/>
  <c r="BW202" i="10"/>
  <c r="BW203" i="10"/>
  <c r="BW204" i="10"/>
  <c r="BW205" i="10"/>
  <c r="BW206" i="10"/>
  <c r="BW207" i="10"/>
  <c r="BW208" i="10"/>
  <c r="BW209" i="10"/>
  <c r="BW210" i="10"/>
  <c r="BW211" i="10"/>
  <c r="BW212" i="10"/>
  <c r="BW213" i="10"/>
  <c r="BW214" i="10"/>
  <c r="BW215" i="10"/>
  <c r="BW216" i="10"/>
  <c r="BW217" i="10"/>
  <c r="BW218" i="10"/>
  <c r="BW219" i="10"/>
  <c r="BW220" i="10"/>
  <c r="BW221" i="10"/>
  <c r="BW222" i="10"/>
  <c r="BW223" i="10"/>
  <c r="BW224" i="10"/>
  <c r="BW225" i="10"/>
  <c r="BW226" i="10"/>
  <c r="BW227" i="10"/>
  <c r="BW228" i="10"/>
  <c r="BW229" i="10"/>
  <c r="BW231" i="10"/>
  <c r="BW232" i="10"/>
  <c r="BW233" i="10"/>
  <c r="BW234" i="10"/>
  <c r="BW235" i="10"/>
  <c r="BX198" i="10"/>
  <c r="BW198" i="10"/>
  <c r="BQ199" i="10"/>
  <c r="BQ200" i="10"/>
  <c r="BQ201" i="10"/>
  <c r="BQ202" i="10"/>
  <c r="BQ203" i="10"/>
  <c r="BQ204" i="10"/>
  <c r="BQ205" i="10"/>
  <c r="BQ206" i="10"/>
  <c r="BQ207" i="10"/>
  <c r="BQ208" i="10"/>
  <c r="BQ209" i="10"/>
  <c r="BQ210" i="10"/>
  <c r="BQ211" i="10"/>
  <c r="BQ212" i="10"/>
  <c r="BQ213" i="10"/>
  <c r="BQ214" i="10"/>
  <c r="BQ215" i="10"/>
  <c r="BQ216" i="10"/>
  <c r="BQ217" i="10"/>
  <c r="BQ218" i="10"/>
  <c r="BQ219" i="10"/>
  <c r="BQ220" i="10"/>
  <c r="BQ221" i="10"/>
  <c r="BQ222" i="10"/>
  <c r="BQ223" i="10"/>
  <c r="BQ224" i="10"/>
  <c r="BQ225" i="10"/>
  <c r="BQ226" i="10"/>
  <c r="BQ227" i="10"/>
  <c r="BQ228" i="10"/>
  <c r="BQ229" i="10"/>
  <c r="BQ231" i="10"/>
  <c r="BQ232" i="10"/>
  <c r="BQ233" i="10"/>
  <c r="BQ234" i="10"/>
  <c r="BQ235" i="10"/>
  <c r="BQ198" i="10"/>
  <c r="BP199" i="10"/>
  <c r="BP200" i="10"/>
  <c r="BP201" i="10"/>
  <c r="BP202" i="10"/>
  <c r="BP203" i="10"/>
  <c r="BP204" i="10"/>
  <c r="BP205" i="10"/>
  <c r="BP206" i="10"/>
  <c r="BP207" i="10"/>
  <c r="BP208" i="10"/>
  <c r="BP209" i="10"/>
  <c r="BP210" i="10"/>
  <c r="BP211" i="10"/>
  <c r="BP212" i="10"/>
  <c r="BP213" i="10"/>
  <c r="BP214" i="10"/>
  <c r="BP215" i="10"/>
  <c r="BP216" i="10"/>
  <c r="BP217" i="10"/>
  <c r="BP218" i="10"/>
  <c r="BP219" i="10"/>
  <c r="BP220" i="10"/>
  <c r="BP221" i="10"/>
  <c r="BP222" i="10"/>
  <c r="BP223" i="10"/>
  <c r="BP224" i="10"/>
  <c r="BP225" i="10"/>
  <c r="BP226" i="10"/>
  <c r="BP227" i="10"/>
  <c r="BP228" i="10"/>
  <c r="BP229" i="10"/>
  <c r="BP231" i="10"/>
  <c r="BP232" i="10"/>
  <c r="BP233" i="10"/>
  <c r="BP234" i="10"/>
  <c r="BP235" i="10"/>
  <c r="BP198" i="10"/>
  <c r="BJ199" i="10"/>
  <c r="BJ200" i="10"/>
  <c r="BJ201" i="10"/>
  <c r="BJ202" i="10"/>
  <c r="BJ203" i="10"/>
  <c r="BJ204" i="10"/>
  <c r="BJ205" i="10"/>
  <c r="BJ206" i="10"/>
  <c r="BJ207" i="10"/>
  <c r="BJ208" i="10"/>
  <c r="BJ209" i="10"/>
  <c r="BJ210" i="10"/>
  <c r="BJ211" i="10"/>
  <c r="BJ212" i="10"/>
  <c r="BJ213" i="10"/>
  <c r="BJ214" i="10"/>
  <c r="BJ215" i="10"/>
  <c r="BJ216" i="10"/>
  <c r="BJ217" i="10"/>
  <c r="BJ218" i="10"/>
  <c r="BJ219" i="10"/>
  <c r="BJ220" i="10"/>
  <c r="BJ221" i="10"/>
  <c r="BJ222" i="10"/>
  <c r="BJ223" i="10"/>
  <c r="BJ224" i="10"/>
  <c r="BJ225" i="10"/>
  <c r="BJ226" i="10"/>
  <c r="BJ227" i="10"/>
  <c r="BJ228" i="10"/>
  <c r="BJ229" i="10"/>
  <c r="BJ231" i="10"/>
  <c r="BJ232" i="10"/>
  <c r="BJ233" i="10"/>
  <c r="BJ234" i="10"/>
  <c r="BJ235" i="10"/>
  <c r="BJ198" i="10"/>
  <c r="BI199" i="10"/>
  <c r="BI200" i="10"/>
  <c r="BI201" i="10"/>
  <c r="BI202" i="10"/>
  <c r="BI203" i="10"/>
  <c r="BI204" i="10"/>
  <c r="BI205" i="10"/>
  <c r="BI206" i="10"/>
  <c r="BI207" i="10"/>
  <c r="BI208" i="10"/>
  <c r="BI209" i="10"/>
  <c r="BI210" i="10"/>
  <c r="BI211" i="10"/>
  <c r="BI212" i="10"/>
  <c r="BI213" i="10"/>
  <c r="BI214" i="10"/>
  <c r="BI215" i="10"/>
  <c r="BI216" i="10"/>
  <c r="BI217" i="10"/>
  <c r="BI218" i="10"/>
  <c r="BI219" i="10"/>
  <c r="BI220" i="10"/>
  <c r="BI221" i="10"/>
  <c r="BI222" i="10"/>
  <c r="BI223" i="10"/>
  <c r="BI224" i="10"/>
  <c r="BI225" i="10"/>
  <c r="BI226" i="10"/>
  <c r="BI227" i="10"/>
  <c r="BI228" i="10"/>
  <c r="BI229" i="10"/>
  <c r="BI231" i="10"/>
  <c r="BI232" i="10"/>
  <c r="BI233" i="10"/>
  <c r="BI234" i="10"/>
  <c r="BI235" i="10"/>
  <c r="BI198" i="10"/>
  <c r="BC199" i="10"/>
  <c r="BC200" i="10"/>
  <c r="BC201" i="10"/>
  <c r="BC202" i="10"/>
  <c r="BC203" i="10"/>
  <c r="BC204" i="10"/>
  <c r="BC205" i="10"/>
  <c r="BC206" i="10"/>
  <c r="BC207" i="10"/>
  <c r="BC208" i="10"/>
  <c r="BC209" i="10"/>
  <c r="BC210" i="10"/>
  <c r="BC211" i="10"/>
  <c r="BC212" i="10"/>
  <c r="BC213" i="10"/>
  <c r="BC214" i="10"/>
  <c r="BC215" i="10"/>
  <c r="BC216" i="10"/>
  <c r="BC217" i="10"/>
  <c r="BC218" i="10"/>
  <c r="BC219" i="10"/>
  <c r="BC220" i="10"/>
  <c r="BC221" i="10"/>
  <c r="BC222" i="10"/>
  <c r="BC223" i="10"/>
  <c r="BC224" i="10"/>
  <c r="BC225" i="10"/>
  <c r="BC226" i="10"/>
  <c r="BC227" i="10"/>
  <c r="BC228" i="10"/>
  <c r="BC229" i="10"/>
  <c r="BC231" i="10"/>
  <c r="BC232" i="10"/>
  <c r="BC233" i="10"/>
  <c r="BC234" i="10"/>
  <c r="BC235" i="10"/>
  <c r="BC198" i="10"/>
  <c r="BB199" i="10"/>
  <c r="BB200" i="10"/>
  <c r="BB201" i="10"/>
  <c r="BB202" i="10"/>
  <c r="BB203" i="10"/>
  <c r="BB204" i="10"/>
  <c r="BB205" i="10"/>
  <c r="BB206" i="10"/>
  <c r="BB207" i="10"/>
  <c r="BB208" i="10"/>
  <c r="BB209" i="10"/>
  <c r="BB210" i="10"/>
  <c r="BB211" i="10"/>
  <c r="BB212" i="10"/>
  <c r="BB213" i="10"/>
  <c r="BB214" i="10"/>
  <c r="BB215" i="10"/>
  <c r="BB216" i="10"/>
  <c r="BB217" i="10"/>
  <c r="BB218" i="10"/>
  <c r="BB219" i="10"/>
  <c r="BB220" i="10"/>
  <c r="BB221" i="10"/>
  <c r="BB222" i="10"/>
  <c r="BB223" i="10"/>
  <c r="BB224" i="10"/>
  <c r="BB225" i="10"/>
  <c r="BB226" i="10"/>
  <c r="BB227" i="10"/>
  <c r="BB228" i="10"/>
  <c r="BB229" i="10"/>
  <c r="BB231" i="10"/>
  <c r="BB232" i="10"/>
  <c r="BB233" i="10"/>
  <c r="BB234" i="10"/>
  <c r="BB235" i="10"/>
  <c r="BB198" i="10"/>
  <c r="AV199" i="10"/>
  <c r="AV200" i="10"/>
  <c r="AV201" i="10"/>
  <c r="AV202" i="10"/>
  <c r="AV203" i="10"/>
  <c r="AV204" i="10"/>
  <c r="AV205" i="10"/>
  <c r="AV206" i="10"/>
  <c r="AV207" i="10"/>
  <c r="AV208" i="10"/>
  <c r="AV209" i="10"/>
  <c r="AV210" i="10"/>
  <c r="AV211" i="10"/>
  <c r="AV212" i="10"/>
  <c r="AV213" i="10"/>
  <c r="AV214" i="10"/>
  <c r="AV215" i="10"/>
  <c r="AV216" i="10"/>
  <c r="AV217" i="10"/>
  <c r="AV218" i="10"/>
  <c r="AV219" i="10"/>
  <c r="AV220" i="10"/>
  <c r="AV221" i="10"/>
  <c r="AV222" i="10"/>
  <c r="AV223" i="10"/>
  <c r="AV224" i="10"/>
  <c r="AV225" i="10"/>
  <c r="AV226" i="10"/>
  <c r="AV227" i="10"/>
  <c r="AV228" i="10"/>
  <c r="AV229" i="10"/>
  <c r="AV231" i="10"/>
  <c r="AV232" i="10"/>
  <c r="AV233" i="10"/>
  <c r="AV234" i="10"/>
  <c r="AV235" i="10"/>
  <c r="AV198" i="10"/>
  <c r="AU199" i="10"/>
  <c r="AU200" i="10"/>
  <c r="AU201" i="10"/>
  <c r="AU202" i="10"/>
  <c r="AU203" i="10"/>
  <c r="AU204" i="10"/>
  <c r="AU205" i="10"/>
  <c r="AU206" i="10"/>
  <c r="AU207" i="10"/>
  <c r="AU208" i="10"/>
  <c r="AU209" i="10"/>
  <c r="AU210" i="10"/>
  <c r="AU211" i="10"/>
  <c r="AU212" i="10"/>
  <c r="AU213" i="10"/>
  <c r="AU214" i="10"/>
  <c r="AU215" i="10"/>
  <c r="AU216" i="10"/>
  <c r="AU217" i="10"/>
  <c r="AU218" i="10"/>
  <c r="AU219" i="10"/>
  <c r="AU220" i="10"/>
  <c r="AU221" i="10"/>
  <c r="AU222" i="10"/>
  <c r="AU223" i="10"/>
  <c r="AU224" i="10"/>
  <c r="AU225" i="10"/>
  <c r="AU226" i="10"/>
  <c r="AU227" i="10"/>
  <c r="AU228" i="10"/>
  <c r="AU229" i="10"/>
  <c r="AU231" i="10"/>
  <c r="AU232" i="10"/>
  <c r="AU233" i="10"/>
  <c r="AU234" i="10"/>
  <c r="AU235" i="10"/>
  <c r="AU198" i="10"/>
  <c r="AO199" i="10"/>
  <c r="AO200" i="10"/>
  <c r="AO201" i="10"/>
  <c r="AO202" i="10"/>
  <c r="AO203" i="10"/>
  <c r="AO204" i="10"/>
  <c r="AO205" i="10"/>
  <c r="AO206" i="10"/>
  <c r="AO207" i="10"/>
  <c r="AO208" i="10"/>
  <c r="AO209" i="10"/>
  <c r="AO210" i="10"/>
  <c r="AO211" i="10"/>
  <c r="AO212" i="10"/>
  <c r="AO213" i="10"/>
  <c r="AO214" i="10"/>
  <c r="AO215" i="10"/>
  <c r="AO216" i="10"/>
  <c r="AO217" i="10"/>
  <c r="AO218" i="10"/>
  <c r="AO219" i="10"/>
  <c r="AO220" i="10"/>
  <c r="AO221" i="10"/>
  <c r="AO222" i="10"/>
  <c r="AO223" i="10"/>
  <c r="AO224" i="10"/>
  <c r="AO225" i="10"/>
  <c r="AO226" i="10"/>
  <c r="AO227" i="10"/>
  <c r="AO228" i="10"/>
  <c r="AO229" i="10"/>
  <c r="AO231" i="10"/>
  <c r="AO232" i="10"/>
  <c r="AO233" i="10"/>
  <c r="AO234" i="10"/>
  <c r="AO235" i="10"/>
  <c r="AO198" i="10"/>
  <c r="AN199" i="10"/>
  <c r="AN200" i="10"/>
  <c r="AN201" i="10"/>
  <c r="AN202" i="10"/>
  <c r="AN203" i="10"/>
  <c r="AN204" i="10"/>
  <c r="AN205" i="10"/>
  <c r="AN206" i="10"/>
  <c r="AN207" i="10"/>
  <c r="AN208" i="10"/>
  <c r="AN209" i="10"/>
  <c r="AN210" i="10"/>
  <c r="AN211" i="10"/>
  <c r="AN212" i="10"/>
  <c r="AN213" i="10"/>
  <c r="AN214" i="10"/>
  <c r="AN215" i="10"/>
  <c r="AN216" i="10"/>
  <c r="AN217" i="10"/>
  <c r="AN218" i="10"/>
  <c r="AN219" i="10"/>
  <c r="AN220" i="10"/>
  <c r="AN221" i="10"/>
  <c r="AN222" i="10"/>
  <c r="AN223" i="10"/>
  <c r="AN224" i="10"/>
  <c r="AN225" i="10"/>
  <c r="AN226" i="10"/>
  <c r="AN227" i="10"/>
  <c r="AN228" i="10"/>
  <c r="AN229" i="10"/>
  <c r="AN231" i="10"/>
  <c r="AN232" i="10"/>
  <c r="AN233" i="10"/>
  <c r="AN234" i="10"/>
  <c r="AN235" i="10"/>
  <c r="AN198" i="10"/>
  <c r="AH199" i="10"/>
  <c r="AH200" i="10"/>
  <c r="AH201" i="10"/>
  <c r="AH202" i="10"/>
  <c r="AH203" i="10"/>
  <c r="AH204" i="10"/>
  <c r="AH205" i="10"/>
  <c r="AH206" i="10"/>
  <c r="AH207" i="10"/>
  <c r="AH208" i="10"/>
  <c r="AH209" i="10"/>
  <c r="AH210" i="10"/>
  <c r="AH211" i="10"/>
  <c r="AH212" i="10"/>
  <c r="AH213" i="10"/>
  <c r="AH214" i="10"/>
  <c r="AH215" i="10"/>
  <c r="AH216" i="10"/>
  <c r="AH217" i="10"/>
  <c r="AH218" i="10"/>
  <c r="AH219" i="10"/>
  <c r="AH220" i="10"/>
  <c r="AH221" i="10"/>
  <c r="AH222" i="10"/>
  <c r="AH223" i="10"/>
  <c r="AH224" i="10"/>
  <c r="AH225" i="10"/>
  <c r="AH226" i="10"/>
  <c r="AH227" i="10"/>
  <c r="AH228" i="10"/>
  <c r="AH229" i="10"/>
  <c r="AH231" i="10"/>
  <c r="AH232" i="10"/>
  <c r="AH233" i="10"/>
  <c r="AH234" i="10"/>
  <c r="AH235" i="10"/>
  <c r="AG199" i="10"/>
  <c r="AG200" i="10"/>
  <c r="AG201" i="10"/>
  <c r="AG202" i="10"/>
  <c r="AG203" i="10"/>
  <c r="AG204" i="10"/>
  <c r="AG205" i="10"/>
  <c r="AG206" i="10"/>
  <c r="AG207" i="10"/>
  <c r="AG208" i="10"/>
  <c r="AG209" i="10"/>
  <c r="AG210" i="10"/>
  <c r="AG211" i="10"/>
  <c r="AG212" i="10"/>
  <c r="AG213" i="10"/>
  <c r="AG214" i="10"/>
  <c r="AG215" i="10"/>
  <c r="AG216" i="10"/>
  <c r="AG217" i="10"/>
  <c r="AG218" i="10"/>
  <c r="AG219" i="10"/>
  <c r="AG220" i="10"/>
  <c r="AG221" i="10"/>
  <c r="AG222" i="10"/>
  <c r="AG223" i="10"/>
  <c r="AG224" i="10"/>
  <c r="AG225" i="10"/>
  <c r="AG226" i="10"/>
  <c r="AG227" i="10"/>
  <c r="AG228" i="10"/>
  <c r="AG229" i="10"/>
  <c r="AG231" i="10"/>
  <c r="AG232" i="10"/>
  <c r="AG233" i="10"/>
  <c r="AG234" i="10"/>
  <c r="AG235" i="10"/>
  <c r="AH198" i="10"/>
  <c r="AG198" i="10"/>
  <c r="AA199" i="10"/>
  <c r="AA200" i="10"/>
  <c r="AA201" i="10"/>
  <c r="AA202" i="10"/>
  <c r="AA203" i="10"/>
  <c r="AA204" i="10"/>
  <c r="AA205" i="10"/>
  <c r="AA206" i="10"/>
  <c r="AA207" i="10"/>
  <c r="AA208" i="10"/>
  <c r="AA209" i="10"/>
  <c r="AA210" i="10"/>
  <c r="AA211" i="10"/>
  <c r="AA212" i="10"/>
  <c r="AA213" i="10"/>
  <c r="AA214" i="10"/>
  <c r="AA215" i="10"/>
  <c r="AA216" i="10"/>
  <c r="AA217" i="10"/>
  <c r="AA218" i="10"/>
  <c r="AA219" i="10"/>
  <c r="AA220" i="10"/>
  <c r="AA221" i="10"/>
  <c r="AA222" i="10"/>
  <c r="AA223" i="10"/>
  <c r="AA224" i="10"/>
  <c r="AA225" i="10"/>
  <c r="AA226" i="10"/>
  <c r="AA227" i="10"/>
  <c r="AA228" i="10"/>
  <c r="AA229" i="10"/>
  <c r="AA231" i="10"/>
  <c r="AA232" i="10"/>
  <c r="AA233" i="10"/>
  <c r="AA234" i="10"/>
  <c r="AA235" i="10"/>
  <c r="Z199" i="10"/>
  <c r="Z200" i="10"/>
  <c r="Z201" i="10"/>
  <c r="Z202" i="10"/>
  <c r="Z203" i="10"/>
  <c r="Z204" i="10"/>
  <c r="Z205" i="10"/>
  <c r="Z206" i="10"/>
  <c r="Z207" i="10"/>
  <c r="Z208" i="10"/>
  <c r="Z209" i="10"/>
  <c r="Z210" i="10"/>
  <c r="Z211" i="10"/>
  <c r="Z212" i="10"/>
  <c r="Z213" i="10"/>
  <c r="Z214" i="10"/>
  <c r="Z215" i="10"/>
  <c r="Z216" i="10"/>
  <c r="Z217" i="10"/>
  <c r="Z218" i="10"/>
  <c r="Z219" i="10"/>
  <c r="Z220" i="10"/>
  <c r="Z221" i="10"/>
  <c r="Z222" i="10"/>
  <c r="Z223" i="10"/>
  <c r="Z224" i="10"/>
  <c r="Z225" i="10"/>
  <c r="Z226" i="10"/>
  <c r="Z227" i="10"/>
  <c r="Z228" i="10"/>
  <c r="Z229" i="10"/>
  <c r="Z231" i="10"/>
  <c r="Z232" i="10"/>
  <c r="Z233" i="10"/>
  <c r="Z234" i="10"/>
  <c r="Z235" i="10"/>
  <c r="AA198" i="10"/>
  <c r="Z198" i="10"/>
  <c r="T199" i="10"/>
  <c r="T200" i="10"/>
  <c r="T201" i="10"/>
  <c r="T202" i="10"/>
  <c r="T203" i="10"/>
  <c r="T204" i="10"/>
  <c r="T205" i="10"/>
  <c r="T206" i="10"/>
  <c r="T207" i="10"/>
  <c r="T208" i="10"/>
  <c r="T209" i="10"/>
  <c r="T210" i="10"/>
  <c r="T211" i="10"/>
  <c r="T212" i="10"/>
  <c r="T213" i="10"/>
  <c r="T214" i="10"/>
  <c r="T215" i="10"/>
  <c r="T216" i="10"/>
  <c r="T217" i="10"/>
  <c r="T218" i="10"/>
  <c r="T219" i="10"/>
  <c r="T220" i="10"/>
  <c r="T221" i="10"/>
  <c r="T222" i="10"/>
  <c r="T223" i="10"/>
  <c r="T224" i="10"/>
  <c r="T225" i="10"/>
  <c r="T226" i="10"/>
  <c r="T227" i="10"/>
  <c r="T228" i="10"/>
  <c r="T229" i="10"/>
  <c r="T231" i="10"/>
  <c r="T232" i="10"/>
  <c r="T233" i="10"/>
  <c r="T234" i="10"/>
  <c r="T235" i="10"/>
  <c r="T198" i="10"/>
  <c r="S199" i="10"/>
  <c r="S200" i="10"/>
  <c r="S201" i="10"/>
  <c r="S202" i="10"/>
  <c r="S203" i="10"/>
  <c r="S204" i="10"/>
  <c r="S205" i="10"/>
  <c r="S206" i="10"/>
  <c r="S207" i="10"/>
  <c r="S208" i="10"/>
  <c r="S209" i="10"/>
  <c r="S210" i="10"/>
  <c r="S211" i="10"/>
  <c r="S212" i="10"/>
  <c r="S213" i="10"/>
  <c r="S214" i="10"/>
  <c r="S215" i="10"/>
  <c r="S216" i="10"/>
  <c r="S217" i="10"/>
  <c r="S218" i="10"/>
  <c r="S219" i="10"/>
  <c r="S220" i="10"/>
  <c r="S221" i="10"/>
  <c r="S222" i="10"/>
  <c r="S223" i="10"/>
  <c r="S224" i="10"/>
  <c r="S225" i="10"/>
  <c r="S226" i="10"/>
  <c r="S227" i="10"/>
  <c r="S228" i="10"/>
  <c r="S229" i="10"/>
  <c r="S231" i="10"/>
  <c r="S232" i="10"/>
  <c r="S233" i="10"/>
  <c r="S234" i="10"/>
  <c r="S235" i="10"/>
  <c r="S198" i="10"/>
  <c r="M199" i="10"/>
  <c r="M200" i="10"/>
  <c r="M201" i="10"/>
  <c r="M202" i="10"/>
  <c r="M203" i="10"/>
  <c r="M204" i="10"/>
  <c r="M205" i="10"/>
  <c r="M206" i="10"/>
  <c r="M207" i="10"/>
  <c r="M208" i="10"/>
  <c r="M209" i="10"/>
  <c r="M210" i="10"/>
  <c r="M211" i="10"/>
  <c r="M212" i="10"/>
  <c r="M213" i="10"/>
  <c r="M214" i="10"/>
  <c r="M215" i="10"/>
  <c r="M216" i="10"/>
  <c r="M217" i="10"/>
  <c r="M218" i="10"/>
  <c r="M219" i="10"/>
  <c r="M220" i="10"/>
  <c r="M221" i="10"/>
  <c r="M222" i="10"/>
  <c r="M223" i="10"/>
  <c r="M224" i="10"/>
  <c r="M225" i="10"/>
  <c r="M226" i="10"/>
  <c r="M227" i="10"/>
  <c r="M228" i="10"/>
  <c r="M229" i="10"/>
  <c r="M231" i="10"/>
  <c r="M232" i="10"/>
  <c r="M233" i="10"/>
  <c r="M234" i="10"/>
  <c r="M235" i="10"/>
  <c r="M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18" i="10"/>
  <c r="L219" i="10"/>
  <c r="L220" i="10"/>
  <c r="L221" i="10"/>
  <c r="L222" i="10"/>
  <c r="L223" i="10"/>
  <c r="L224" i="10"/>
  <c r="L225" i="10"/>
  <c r="L226" i="10"/>
  <c r="L227" i="10"/>
  <c r="L228" i="10"/>
  <c r="L229" i="10"/>
  <c r="L231" i="10"/>
  <c r="L232" i="10"/>
  <c r="L233" i="10"/>
  <c r="L234" i="10"/>
  <c r="L235" i="10"/>
  <c r="L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1" i="10"/>
  <c r="F232" i="10"/>
  <c r="F233" i="10"/>
  <c r="F234" i="10"/>
  <c r="F235" i="10"/>
  <c r="F198" i="10"/>
  <c r="E198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44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5" i="10"/>
  <c r="E67" i="10"/>
  <c r="E68" i="10"/>
  <c r="E69" i="10"/>
  <c r="E70" i="10"/>
  <c r="E71" i="10"/>
  <c r="E74" i="10"/>
  <c r="E75" i="10"/>
  <c r="E76" i="10"/>
  <c r="E78" i="10"/>
  <c r="E79" i="10"/>
  <c r="E80" i="10"/>
  <c r="E81" i="10"/>
  <c r="E82" i="10"/>
  <c r="E83" i="10"/>
  <c r="E84" i="10"/>
  <c r="E85" i="10"/>
  <c r="E87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23" i="10"/>
  <c r="E125" i="10"/>
  <c r="E126" i="10"/>
  <c r="E127" i="10"/>
  <c r="E128" i="10"/>
  <c r="E129" i="10"/>
  <c r="E130" i="10"/>
  <c r="E131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56" i="10"/>
  <c r="E158" i="10"/>
  <c r="E159" i="10"/>
  <c r="E160" i="10"/>
  <c r="E161" i="10"/>
  <c r="E163" i="10"/>
  <c r="E164" i="10"/>
  <c r="E165" i="10"/>
  <c r="E166" i="10"/>
  <c r="E167" i="10"/>
  <c r="E168" i="10"/>
  <c r="E169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6" i="10"/>
  <c r="E187" i="10"/>
  <c r="E188" i="10"/>
  <c r="E189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44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5" i="10"/>
  <c r="F67" i="10"/>
  <c r="F68" i="10"/>
  <c r="F69" i="10"/>
  <c r="F70" i="10"/>
  <c r="F71" i="10"/>
  <c r="F74" i="10"/>
  <c r="F75" i="10"/>
  <c r="F76" i="10"/>
  <c r="F78" i="10"/>
  <c r="F79" i="10"/>
  <c r="F80" i="10"/>
  <c r="F81" i="10"/>
  <c r="F82" i="10"/>
  <c r="F83" i="10"/>
  <c r="F84" i="10"/>
  <c r="F85" i="10"/>
  <c r="F87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23" i="10"/>
  <c r="F125" i="10"/>
  <c r="F126" i="10"/>
  <c r="F127" i="10"/>
  <c r="F128" i="10"/>
  <c r="F129" i="10"/>
  <c r="F130" i="10"/>
  <c r="F131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56" i="10"/>
  <c r="F158" i="10"/>
  <c r="F159" i="10"/>
  <c r="F160" i="10"/>
  <c r="F161" i="10"/>
  <c r="F163" i="10"/>
  <c r="F164" i="10"/>
  <c r="F165" i="10"/>
  <c r="F166" i="10"/>
  <c r="F167" i="10"/>
  <c r="F168" i="10"/>
  <c r="F169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6" i="10"/>
  <c r="F187" i="10"/>
  <c r="F188" i="10"/>
  <c r="F189" i="10"/>
  <c r="F5" i="10"/>
  <c r="E5" i="10"/>
  <c r="CE230" i="10"/>
  <c r="BX230" i="10"/>
  <c r="BP230" i="10"/>
  <c r="BI230" i="10"/>
  <c r="BB230" i="10"/>
  <c r="AU230" i="10"/>
  <c r="AN230" i="10"/>
  <c r="AH230" i="10"/>
  <c r="Z230" i="10"/>
  <c r="S230" i="10"/>
  <c r="L230" i="10"/>
  <c r="N37" i="13"/>
  <c r="F230" i="10"/>
  <c r="F19" i="10"/>
  <c r="F64" i="10"/>
  <c r="E77" i="10"/>
  <c r="E88" i="10"/>
  <c r="F124" i="10"/>
  <c r="F132" i="10"/>
  <c r="F157" i="10"/>
  <c r="E162" i="10"/>
  <c r="E185" i="10"/>
  <c r="D400" i="10" l="1"/>
  <c r="B20" i="26" s="1"/>
  <c r="A20" i="26" s="1"/>
  <c r="C370" i="10"/>
  <c r="D14" i="11" s="1"/>
  <c r="BW230" i="10"/>
  <c r="BW236" i="10" s="1"/>
  <c r="E19" i="10"/>
  <c r="AG230" i="10"/>
  <c r="AG236" i="10" s="1"/>
  <c r="F162" i="10"/>
  <c r="F88" i="10"/>
  <c r="E64" i="10"/>
  <c r="M230" i="10"/>
  <c r="M236" i="10" s="1"/>
  <c r="AA230" i="10"/>
  <c r="AA236" i="10" s="1"/>
  <c r="AO230" i="10"/>
  <c r="AO236" i="10" s="1"/>
  <c r="BC230" i="10"/>
  <c r="BC236" i="10" s="1"/>
  <c r="BQ230" i="10"/>
  <c r="BQ236" i="10" s="1"/>
  <c r="CD230" i="10"/>
  <c r="CD236" i="10" s="1"/>
  <c r="F185" i="10"/>
  <c r="E157" i="10"/>
  <c r="E132" i="10"/>
  <c r="E124" i="10"/>
  <c r="F77" i="10"/>
  <c r="T230" i="10"/>
  <c r="T236" i="10" s="1"/>
  <c r="AV230" i="10"/>
  <c r="AV236" i="10" s="1"/>
  <c r="BJ230" i="10"/>
  <c r="BJ236" i="10" s="1"/>
  <c r="J365" i="10"/>
  <c r="J366" i="10" s="1"/>
  <c r="T365" i="10"/>
  <c r="BP236" i="10"/>
  <c r="L236" i="10"/>
  <c r="Z236" i="10"/>
  <c r="AN236" i="10"/>
  <c r="BI236" i="10"/>
  <c r="BB236" i="10"/>
  <c r="BX236" i="10"/>
  <c r="S236" i="10"/>
  <c r="AU236" i="10"/>
  <c r="AH236" i="10"/>
  <c r="CE236" i="10"/>
  <c r="F236" i="10"/>
  <c r="C199" i="10"/>
  <c r="D199" i="10"/>
  <c r="E199" i="10"/>
  <c r="G199" i="10"/>
  <c r="H199" i="10"/>
  <c r="I199" i="10"/>
  <c r="J199" i="10"/>
  <c r="K199" i="10"/>
  <c r="N199" i="10"/>
  <c r="O199" i="10"/>
  <c r="P199" i="10"/>
  <c r="Q199" i="10"/>
  <c r="R199" i="10"/>
  <c r="U199" i="10"/>
  <c r="V199" i="10"/>
  <c r="W199" i="10"/>
  <c r="X199" i="10"/>
  <c r="Y199" i="10"/>
  <c r="AB199" i="10"/>
  <c r="AC199" i="10"/>
  <c r="AD199" i="10"/>
  <c r="AE199" i="10"/>
  <c r="AF199" i="10"/>
  <c r="AI199" i="10"/>
  <c r="AJ199" i="10"/>
  <c r="AK199" i="10"/>
  <c r="AL199" i="10"/>
  <c r="AM199" i="10"/>
  <c r="AP199" i="10"/>
  <c r="AQ199" i="10"/>
  <c r="AR199" i="10"/>
  <c r="AS199" i="10"/>
  <c r="AT199" i="10"/>
  <c r="AW199" i="10"/>
  <c r="AX199" i="10"/>
  <c r="AY199" i="10"/>
  <c r="AZ199" i="10"/>
  <c r="BA199" i="10"/>
  <c r="BD199" i="10"/>
  <c r="BE199" i="10"/>
  <c r="BF199" i="10"/>
  <c r="BG199" i="10"/>
  <c r="BH199" i="10"/>
  <c r="BK199" i="10"/>
  <c r="BL199" i="10"/>
  <c r="BM199" i="10"/>
  <c r="BN199" i="10"/>
  <c r="BO199" i="10"/>
  <c r="BR199" i="10"/>
  <c r="BS199" i="10"/>
  <c r="BT199" i="10"/>
  <c r="BU199" i="10"/>
  <c r="BV199" i="10"/>
  <c r="BY199" i="10"/>
  <c r="BZ199" i="10"/>
  <c r="CA199" i="10"/>
  <c r="CB199" i="10"/>
  <c r="CC199" i="10"/>
  <c r="CF199" i="10"/>
  <c r="CG199" i="10"/>
  <c r="CH199" i="10"/>
  <c r="C200" i="10"/>
  <c r="D200" i="10"/>
  <c r="E200" i="10"/>
  <c r="G200" i="10"/>
  <c r="H200" i="10"/>
  <c r="I200" i="10"/>
  <c r="J200" i="10"/>
  <c r="K200" i="10"/>
  <c r="N200" i="10"/>
  <c r="O200" i="10"/>
  <c r="P200" i="10"/>
  <c r="Q200" i="10"/>
  <c r="R200" i="10"/>
  <c r="U200" i="10"/>
  <c r="V200" i="10"/>
  <c r="W200" i="10"/>
  <c r="X200" i="10"/>
  <c r="Y200" i="10"/>
  <c r="AB200" i="10"/>
  <c r="AC200" i="10"/>
  <c r="AD200" i="10"/>
  <c r="AE200" i="10"/>
  <c r="AF200" i="10"/>
  <c r="AI200" i="10"/>
  <c r="AJ200" i="10"/>
  <c r="AK200" i="10"/>
  <c r="AL200" i="10"/>
  <c r="AM200" i="10"/>
  <c r="AP200" i="10"/>
  <c r="AQ200" i="10"/>
  <c r="AR200" i="10"/>
  <c r="AS200" i="10"/>
  <c r="AT200" i="10"/>
  <c r="AW200" i="10"/>
  <c r="AX200" i="10"/>
  <c r="AY200" i="10"/>
  <c r="AZ200" i="10"/>
  <c r="BA200" i="10"/>
  <c r="BD200" i="10"/>
  <c r="BE200" i="10"/>
  <c r="BF200" i="10"/>
  <c r="BG200" i="10"/>
  <c r="BH200" i="10"/>
  <c r="BK200" i="10"/>
  <c r="BL200" i="10"/>
  <c r="BM200" i="10"/>
  <c r="BN200" i="10"/>
  <c r="BO200" i="10"/>
  <c r="BR200" i="10"/>
  <c r="BS200" i="10"/>
  <c r="BT200" i="10"/>
  <c r="BU200" i="10"/>
  <c r="BV200" i="10"/>
  <c r="BY200" i="10"/>
  <c r="BZ200" i="10"/>
  <c r="CA200" i="10"/>
  <c r="CB200" i="10"/>
  <c r="CC200" i="10"/>
  <c r="CF200" i="10"/>
  <c r="CG200" i="10"/>
  <c r="CH200" i="10"/>
  <c r="C201" i="10"/>
  <c r="D201" i="10"/>
  <c r="E201" i="10"/>
  <c r="G201" i="10"/>
  <c r="H201" i="10"/>
  <c r="I201" i="10"/>
  <c r="J201" i="10"/>
  <c r="K201" i="10"/>
  <c r="N201" i="10"/>
  <c r="O201" i="10"/>
  <c r="P201" i="10"/>
  <c r="Q201" i="10"/>
  <c r="R201" i="10"/>
  <c r="U201" i="10"/>
  <c r="V201" i="10"/>
  <c r="W201" i="10"/>
  <c r="X201" i="10"/>
  <c r="Y201" i="10"/>
  <c r="AB201" i="10"/>
  <c r="AC201" i="10"/>
  <c r="AD201" i="10"/>
  <c r="AE201" i="10"/>
  <c r="AF201" i="10"/>
  <c r="AI201" i="10"/>
  <c r="AJ201" i="10"/>
  <c r="AK201" i="10"/>
  <c r="AL201" i="10"/>
  <c r="AM201" i="10"/>
  <c r="AP201" i="10"/>
  <c r="AQ201" i="10"/>
  <c r="AR201" i="10"/>
  <c r="AS201" i="10"/>
  <c r="AT201" i="10"/>
  <c r="AW201" i="10"/>
  <c r="AX201" i="10"/>
  <c r="AY201" i="10"/>
  <c r="AZ201" i="10"/>
  <c r="BA201" i="10"/>
  <c r="BD201" i="10"/>
  <c r="BE201" i="10"/>
  <c r="BF201" i="10"/>
  <c r="BG201" i="10"/>
  <c r="BH201" i="10"/>
  <c r="BK201" i="10"/>
  <c r="BL201" i="10"/>
  <c r="BM201" i="10"/>
  <c r="BN201" i="10"/>
  <c r="BO201" i="10"/>
  <c r="BR201" i="10"/>
  <c r="BS201" i="10"/>
  <c r="BT201" i="10"/>
  <c r="BU201" i="10"/>
  <c r="BV201" i="10"/>
  <c r="BY201" i="10"/>
  <c r="BZ201" i="10"/>
  <c r="CA201" i="10"/>
  <c r="CB201" i="10"/>
  <c r="CC201" i="10"/>
  <c r="CF201" i="10"/>
  <c r="CG201" i="10"/>
  <c r="CH201" i="10"/>
  <c r="C202" i="10"/>
  <c r="D202" i="10"/>
  <c r="E202" i="10"/>
  <c r="G202" i="10"/>
  <c r="H202" i="10"/>
  <c r="I202" i="10"/>
  <c r="J202" i="10"/>
  <c r="K202" i="10"/>
  <c r="N202" i="10"/>
  <c r="O202" i="10"/>
  <c r="P202" i="10"/>
  <c r="Q202" i="10"/>
  <c r="R202" i="10"/>
  <c r="U202" i="10"/>
  <c r="V202" i="10"/>
  <c r="W202" i="10"/>
  <c r="X202" i="10"/>
  <c r="Y202" i="10"/>
  <c r="AB202" i="10"/>
  <c r="AC202" i="10"/>
  <c r="AD202" i="10"/>
  <c r="AE202" i="10"/>
  <c r="AF202" i="10"/>
  <c r="AI202" i="10"/>
  <c r="AJ202" i="10"/>
  <c r="AK202" i="10"/>
  <c r="AL202" i="10"/>
  <c r="AM202" i="10"/>
  <c r="AP202" i="10"/>
  <c r="AQ202" i="10"/>
  <c r="AR202" i="10"/>
  <c r="AS202" i="10"/>
  <c r="AT202" i="10"/>
  <c r="AW202" i="10"/>
  <c r="AX202" i="10"/>
  <c r="AY202" i="10"/>
  <c r="AZ202" i="10"/>
  <c r="BA202" i="10"/>
  <c r="BD202" i="10"/>
  <c r="BE202" i="10"/>
  <c r="BF202" i="10"/>
  <c r="BG202" i="10"/>
  <c r="BH202" i="10"/>
  <c r="BK202" i="10"/>
  <c r="BL202" i="10"/>
  <c r="BM202" i="10"/>
  <c r="BN202" i="10"/>
  <c r="BO202" i="10"/>
  <c r="BR202" i="10"/>
  <c r="BS202" i="10"/>
  <c r="BT202" i="10"/>
  <c r="BU202" i="10"/>
  <c r="BV202" i="10"/>
  <c r="BY202" i="10"/>
  <c r="BZ202" i="10"/>
  <c r="CA202" i="10"/>
  <c r="CB202" i="10"/>
  <c r="CC202" i="10"/>
  <c r="CF202" i="10"/>
  <c r="CG202" i="10"/>
  <c r="CH202" i="10"/>
  <c r="C203" i="10"/>
  <c r="D203" i="10"/>
  <c r="E203" i="10"/>
  <c r="G203" i="10"/>
  <c r="H203" i="10"/>
  <c r="I203" i="10"/>
  <c r="J203" i="10"/>
  <c r="K203" i="10"/>
  <c r="N203" i="10"/>
  <c r="O203" i="10"/>
  <c r="P203" i="10"/>
  <c r="Q203" i="10"/>
  <c r="R203" i="10"/>
  <c r="U203" i="10"/>
  <c r="V203" i="10"/>
  <c r="W203" i="10"/>
  <c r="X203" i="10"/>
  <c r="Y203" i="10"/>
  <c r="AB203" i="10"/>
  <c r="AC203" i="10"/>
  <c r="AD203" i="10"/>
  <c r="AE203" i="10"/>
  <c r="AF203" i="10"/>
  <c r="AI203" i="10"/>
  <c r="AJ203" i="10"/>
  <c r="AK203" i="10"/>
  <c r="AL203" i="10"/>
  <c r="AM203" i="10"/>
  <c r="AP203" i="10"/>
  <c r="AQ203" i="10"/>
  <c r="AR203" i="10"/>
  <c r="AS203" i="10"/>
  <c r="AT203" i="10"/>
  <c r="AW203" i="10"/>
  <c r="AX203" i="10"/>
  <c r="AY203" i="10"/>
  <c r="AZ203" i="10"/>
  <c r="BA203" i="10"/>
  <c r="BD203" i="10"/>
  <c r="BE203" i="10"/>
  <c r="BF203" i="10"/>
  <c r="BG203" i="10"/>
  <c r="BH203" i="10"/>
  <c r="BK203" i="10"/>
  <c r="BL203" i="10"/>
  <c r="BM203" i="10"/>
  <c r="BN203" i="10"/>
  <c r="BO203" i="10"/>
  <c r="BR203" i="10"/>
  <c r="BS203" i="10"/>
  <c r="BT203" i="10"/>
  <c r="BU203" i="10"/>
  <c r="BV203" i="10"/>
  <c r="BY203" i="10"/>
  <c r="BZ203" i="10"/>
  <c r="CA203" i="10"/>
  <c r="CB203" i="10"/>
  <c r="CC203" i="10"/>
  <c r="CF203" i="10"/>
  <c r="CG203" i="10"/>
  <c r="CH203" i="10"/>
  <c r="C32" i="10"/>
  <c r="D32" i="10"/>
  <c r="G32" i="10"/>
  <c r="H32" i="10"/>
  <c r="I32" i="10"/>
  <c r="C33" i="10"/>
  <c r="D33" i="10"/>
  <c r="G33" i="10"/>
  <c r="H33" i="10"/>
  <c r="I33" i="10"/>
  <c r="C34" i="10"/>
  <c r="D34" i="10"/>
  <c r="G34" i="10"/>
  <c r="H34" i="10"/>
  <c r="I34" i="10"/>
  <c r="C35" i="10"/>
  <c r="D35" i="10"/>
  <c r="G35" i="10"/>
  <c r="H35" i="10"/>
  <c r="I35" i="10"/>
  <c r="C36" i="10"/>
  <c r="D36" i="10"/>
  <c r="G36" i="10"/>
  <c r="H36" i="10"/>
  <c r="I36" i="10"/>
  <c r="C37" i="10"/>
  <c r="D37" i="10"/>
  <c r="G37" i="10"/>
  <c r="H37" i="10"/>
  <c r="I37" i="10"/>
  <c r="C38" i="10"/>
  <c r="D38" i="10"/>
  <c r="G38" i="10"/>
  <c r="H38" i="10"/>
  <c r="I38" i="10"/>
  <c r="C44" i="10"/>
  <c r="D44" i="10"/>
  <c r="G44" i="10"/>
  <c r="H44" i="10"/>
  <c r="I44" i="10"/>
  <c r="C46" i="10"/>
  <c r="D46" i="10"/>
  <c r="G46" i="10"/>
  <c r="H46" i="10"/>
  <c r="I46" i="10"/>
  <c r="C47" i="10"/>
  <c r="D47" i="10"/>
  <c r="G47" i="10"/>
  <c r="H47" i="10"/>
  <c r="I47" i="10"/>
  <c r="C48" i="10"/>
  <c r="D48" i="10"/>
  <c r="G48" i="10"/>
  <c r="H48" i="10"/>
  <c r="I48" i="10"/>
  <c r="C49" i="10"/>
  <c r="D49" i="10"/>
  <c r="G49" i="10"/>
  <c r="H49" i="10"/>
  <c r="I49" i="10"/>
  <c r="C50" i="10"/>
  <c r="D50" i="10"/>
  <c r="G50" i="10"/>
  <c r="H50" i="10"/>
  <c r="I50" i="10"/>
  <c r="C51" i="10"/>
  <c r="D51" i="10"/>
  <c r="G51" i="10"/>
  <c r="H51" i="10"/>
  <c r="I51" i="10"/>
  <c r="C52" i="10"/>
  <c r="D52" i="10"/>
  <c r="G52" i="10"/>
  <c r="H52" i="10"/>
  <c r="I52" i="10"/>
  <c r="C53" i="10"/>
  <c r="D53" i="10"/>
  <c r="G53" i="10"/>
  <c r="H53" i="10"/>
  <c r="I53" i="10"/>
  <c r="C54" i="10"/>
  <c r="D54" i="10"/>
  <c r="G54" i="10"/>
  <c r="H54" i="10"/>
  <c r="I54" i="10"/>
  <c r="C55" i="10"/>
  <c r="D55" i="10"/>
  <c r="G55" i="10"/>
  <c r="H55" i="10"/>
  <c r="I55" i="10"/>
  <c r="C56" i="10"/>
  <c r="D56" i="10"/>
  <c r="G56" i="10"/>
  <c r="H56" i="10"/>
  <c r="I56" i="10"/>
  <c r="C57" i="10"/>
  <c r="D57" i="10"/>
  <c r="G57" i="10"/>
  <c r="H57" i="10"/>
  <c r="I57" i="10"/>
  <c r="C58" i="10"/>
  <c r="D58" i="10"/>
  <c r="G58" i="10"/>
  <c r="H58" i="10"/>
  <c r="I58" i="10"/>
  <c r="C59" i="10"/>
  <c r="D59" i="10"/>
  <c r="G59" i="10"/>
  <c r="H59" i="10"/>
  <c r="I59" i="10"/>
  <c r="C60" i="10"/>
  <c r="D60" i="10"/>
  <c r="G60" i="10"/>
  <c r="H60" i="10"/>
  <c r="I60" i="10"/>
  <c r="C61" i="10"/>
  <c r="D61" i="10"/>
  <c r="G61" i="10"/>
  <c r="H61" i="10"/>
  <c r="I61" i="10"/>
  <c r="C62" i="10"/>
  <c r="D62" i="10"/>
  <c r="G62" i="10"/>
  <c r="H62" i="10"/>
  <c r="I62" i="10"/>
  <c r="C63" i="10"/>
  <c r="D63" i="10"/>
  <c r="G63" i="10"/>
  <c r="H63" i="10"/>
  <c r="I63" i="10"/>
  <c r="C64" i="10"/>
  <c r="D64" i="10"/>
  <c r="G64" i="10"/>
  <c r="H64" i="10"/>
  <c r="I64" i="10"/>
  <c r="C65" i="10"/>
  <c r="D65" i="10"/>
  <c r="G65" i="10"/>
  <c r="H65" i="10"/>
  <c r="I65" i="10"/>
  <c r="C67" i="10"/>
  <c r="D67" i="10"/>
  <c r="G67" i="10"/>
  <c r="H67" i="10"/>
  <c r="I67" i="10"/>
  <c r="C68" i="10"/>
  <c r="D68" i="10"/>
  <c r="G68" i="10"/>
  <c r="H68" i="10"/>
  <c r="I68" i="10"/>
  <c r="C69" i="10"/>
  <c r="D69" i="10"/>
  <c r="G69" i="10"/>
  <c r="H69" i="10"/>
  <c r="I69" i="10"/>
  <c r="C70" i="10"/>
  <c r="D70" i="10"/>
  <c r="G70" i="10"/>
  <c r="H70" i="10"/>
  <c r="I70" i="10"/>
  <c r="C71" i="10"/>
  <c r="D71" i="10"/>
  <c r="G71" i="10"/>
  <c r="H71" i="10"/>
  <c r="I71" i="10"/>
  <c r="C74" i="10"/>
  <c r="D74" i="10"/>
  <c r="G74" i="10"/>
  <c r="H74" i="10"/>
  <c r="I74" i="10"/>
  <c r="C75" i="10"/>
  <c r="D75" i="10"/>
  <c r="G75" i="10"/>
  <c r="H75" i="10"/>
  <c r="I75" i="10"/>
  <c r="C76" i="10"/>
  <c r="D76" i="10"/>
  <c r="G76" i="10"/>
  <c r="H76" i="10"/>
  <c r="I76" i="10"/>
  <c r="C77" i="10"/>
  <c r="D77" i="10"/>
  <c r="G77" i="10"/>
  <c r="H77" i="10"/>
  <c r="I77" i="10"/>
  <c r="C78" i="10"/>
  <c r="D78" i="10"/>
  <c r="G78" i="10"/>
  <c r="H78" i="10"/>
  <c r="I78" i="10"/>
  <c r="C79" i="10"/>
  <c r="D79" i="10"/>
  <c r="G79" i="10"/>
  <c r="H79" i="10"/>
  <c r="I79" i="10"/>
  <c r="C80" i="10"/>
  <c r="D80" i="10"/>
  <c r="G80" i="10"/>
  <c r="H80" i="10"/>
  <c r="I80" i="10"/>
  <c r="C81" i="10"/>
  <c r="D81" i="10"/>
  <c r="G81" i="10"/>
  <c r="H81" i="10"/>
  <c r="I81" i="10"/>
  <c r="C82" i="10"/>
  <c r="D82" i="10"/>
  <c r="G82" i="10"/>
  <c r="H82" i="10"/>
  <c r="I82" i="10"/>
  <c r="C83" i="10"/>
  <c r="D83" i="10"/>
  <c r="G83" i="10"/>
  <c r="H83" i="10"/>
  <c r="I83" i="10"/>
  <c r="C84" i="10"/>
  <c r="D84" i="10"/>
  <c r="G84" i="10"/>
  <c r="H84" i="10"/>
  <c r="I84" i="10"/>
  <c r="C85" i="10"/>
  <c r="D85" i="10"/>
  <c r="G85" i="10"/>
  <c r="H85" i="10"/>
  <c r="I85" i="10"/>
  <c r="C87" i="10"/>
  <c r="D87" i="10"/>
  <c r="G87" i="10"/>
  <c r="H87" i="10"/>
  <c r="I87" i="10"/>
  <c r="C88" i="10"/>
  <c r="D88" i="10"/>
  <c r="G88" i="10"/>
  <c r="H88" i="10"/>
  <c r="I88" i="10"/>
  <c r="C89" i="10"/>
  <c r="D89" i="10"/>
  <c r="G89" i="10"/>
  <c r="H89" i="10"/>
  <c r="I89" i="10"/>
  <c r="C90" i="10"/>
  <c r="D90" i="10"/>
  <c r="G90" i="10"/>
  <c r="H90" i="10"/>
  <c r="I90" i="10"/>
  <c r="C91" i="10"/>
  <c r="D91" i="10"/>
  <c r="G91" i="10"/>
  <c r="H91" i="10"/>
  <c r="I91" i="10"/>
  <c r="C92" i="10"/>
  <c r="D92" i="10"/>
  <c r="G92" i="10"/>
  <c r="H92" i="10"/>
  <c r="I92" i="10"/>
  <c r="C93" i="10"/>
  <c r="D93" i="10"/>
  <c r="G93" i="10"/>
  <c r="H93" i="10"/>
  <c r="I93" i="10"/>
  <c r="C94" i="10"/>
  <c r="D94" i="10"/>
  <c r="G94" i="10"/>
  <c r="H94" i="10"/>
  <c r="I94" i="10"/>
  <c r="C95" i="10"/>
  <c r="D95" i="10"/>
  <c r="G95" i="10"/>
  <c r="H95" i="10"/>
  <c r="I95" i="10"/>
  <c r="C96" i="10"/>
  <c r="D96" i="10"/>
  <c r="G96" i="10"/>
  <c r="H96" i="10"/>
  <c r="I96" i="10"/>
  <c r="C97" i="10"/>
  <c r="D97" i="10"/>
  <c r="G97" i="10"/>
  <c r="H97" i="10"/>
  <c r="I97" i="10"/>
  <c r="C98" i="10"/>
  <c r="D98" i="10"/>
  <c r="G98" i="10"/>
  <c r="H98" i="10"/>
  <c r="I98" i="10"/>
  <c r="C99" i="10"/>
  <c r="D99" i="10"/>
  <c r="G99" i="10"/>
  <c r="H99" i="10"/>
  <c r="I99" i="10"/>
  <c r="C100" i="10"/>
  <c r="D100" i="10"/>
  <c r="G100" i="10"/>
  <c r="H100" i="10"/>
  <c r="I100" i="10"/>
  <c r="C101" i="10"/>
  <c r="D101" i="10"/>
  <c r="G101" i="10"/>
  <c r="H101" i="10"/>
  <c r="I101" i="10"/>
  <c r="C102" i="10"/>
  <c r="D102" i="10"/>
  <c r="G102" i="10"/>
  <c r="H102" i="10"/>
  <c r="I102" i="10"/>
  <c r="C103" i="10"/>
  <c r="D103" i="10"/>
  <c r="G103" i="10"/>
  <c r="H103" i="10"/>
  <c r="I103" i="10"/>
  <c r="C104" i="10"/>
  <c r="D104" i="10"/>
  <c r="G104" i="10"/>
  <c r="H104" i="10"/>
  <c r="I104" i="10"/>
  <c r="C105" i="10"/>
  <c r="D105" i="10"/>
  <c r="G105" i="10"/>
  <c r="H105" i="10"/>
  <c r="I105" i="10"/>
  <c r="C106" i="10"/>
  <c r="D106" i="10"/>
  <c r="G106" i="10"/>
  <c r="H106" i="10"/>
  <c r="I106" i="10"/>
  <c r="C107" i="10"/>
  <c r="D107" i="10"/>
  <c r="G107" i="10"/>
  <c r="H107" i="10"/>
  <c r="I107" i="10"/>
  <c r="C108" i="10"/>
  <c r="D108" i="10"/>
  <c r="G108" i="10"/>
  <c r="H108" i="10"/>
  <c r="I108" i="10"/>
  <c r="C109" i="10"/>
  <c r="D109" i="10"/>
  <c r="G109" i="10"/>
  <c r="H109" i="10"/>
  <c r="I109" i="10"/>
  <c r="C110" i="10"/>
  <c r="D110" i="10"/>
  <c r="G110" i="10"/>
  <c r="H110" i="10"/>
  <c r="I110" i="10"/>
  <c r="C111" i="10"/>
  <c r="D111" i="10"/>
  <c r="G111" i="10"/>
  <c r="H111" i="10"/>
  <c r="I111" i="10"/>
  <c r="C112" i="10"/>
  <c r="D112" i="10"/>
  <c r="G112" i="10"/>
  <c r="H112" i="10"/>
  <c r="I112" i="10"/>
  <c r="C113" i="10"/>
  <c r="D113" i="10"/>
  <c r="G113" i="10"/>
  <c r="H113" i="10"/>
  <c r="I113" i="10"/>
  <c r="C123" i="10"/>
  <c r="D123" i="10"/>
  <c r="G123" i="10"/>
  <c r="H123" i="10"/>
  <c r="I123" i="10"/>
  <c r="C124" i="10"/>
  <c r="D124" i="10"/>
  <c r="G124" i="10"/>
  <c r="H124" i="10"/>
  <c r="I124" i="10"/>
  <c r="C125" i="10"/>
  <c r="D125" i="10"/>
  <c r="G125" i="10"/>
  <c r="H125" i="10"/>
  <c r="I125" i="10"/>
  <c r="C126" i="10"/>
  <c r="D126" i="10"/>
  <c r="G126" i="10"/>
  <c r="H126" i="10"/>
  <c r="I126" i="10"/>
  <c r="C127" i="10"/>
  <c r="D127" i="10"/>
  <c r="G127" i="10"/>
  <c r="H127" i="10"/>
  <c r="I127" i="10"/>
  <c r="C128" i="10"/>
  <c r="D128" i="10"/>
  <c r="G128" i="10"/>
  <c r="H128" i="10"/>
  <c r="I128" i="10"/>
  <c r="C129" i="10"/>
  <c r="D129" i="10"/>
  <c r="G129" i="10"/>
  <c r="H129" i="10"/>
  <c r="I129" i="10"/>
  <c r="C130" i="10"/>
  <c r="D130" i="10"/>
  <c r="G130" i="10"/>
  <c r="H130" i="10"/>
  <c r="I130" i="10"/>
  <c r="C131" i="10"/>
  <c r="D131" i="10"/>
  <c r="G131" i="10"/>
  <c r="H131" i="10"/>
  <c r="I131" i="10"/>
  <c r="C132" i="10"/>
  <c r="D132" i="10"/>
  <c r="G132" i="10"/>
  <c r="H132" i="10"/>
  <c r="I132" i="10"/>
  <c r="C133" i="10"/>
  <c r="D133" i="10"/>
  <c r="G133" i="10"/>
  <c r="H133" i="10"/>
  <c r="I133" i="10"/>
  <c r="C134" i="10"/>
  <c r="D134" i="10"/>
  <c r="G134" i="10"/>
  <c r="H134" i="10"/>
  <c r="I134" i="10"/>
  <c r="C135" i="10"/>
  <c r="D135" i="10"/>
  <c r="G135" i="10"/>
  <c r="H135" i="10"/>
  <c r="I135" i="10"/>
  <c r="C136" i="10"/>
  <c r="D136" i="10"/>
  <c r="G136" i="10"/>
  <c r="H136" i="10"/>
  <c r="I136" i="10"/>
  <c r="C137" i="10"/>
  <c r="D137" i="10"/>
  <c r="G137" i="10"/>
  <c r="H137" i="10"/>
  <c r="I137" i="10"/>
  <c r="C138" i="10"/>
  <c r="D138" i="10"/>
  <c r="G138" i="10"/>
  <c r="H138" i="10"/>
  <c r="I138" i="10"/>
  <c r="C139" i="10"/>
  <c r="D139" i="10"/>
  <c r="G139" i="10"/>
  <c r="H139" i="10"/>
  <c r="I139" i="10"/>
  <c r="C140" i="10"/>
  <c r="D140" i="10"/>
  <c r="G140" i="10"/>
  <c r="H140" i="10"/>
  <c r="I140" i="10"/>
  <c r="C141" i="10"/>
  <c r="D141" i="10"/>
  <c r="G141" i="10"/>
  <c r="H141" i="10"/>
  <c r="I141" i="10"/>
  <c r="C142" i="10"/>
  <c r="D142" i="10"/>
  <c r="G142" i="10"/>
  <c r="H142" i="10"/>
  <c r="I142" i="10"/>
  <c r="C143" i="10"/>
  <c r="D143" i="10"/>
  <c r="G143" i="10"/>
  <c r="H143" i="10"/>
  <c r="I143" i="10"/>
  <c r="C144" i="10"/>
  <c r="D144" i="10"/>
  <c r="G144" i="10"/>
  <c r="H144" i="10"/>
  <c r="I144" i="10"/>
  <c r="C145" i="10"/>
  <c r="D145" i="10"/>
  <c r="G145" i="10"/>
  <c r="H145" i="10"/>
  <c r="I145" i="10"/>
  <c r="C146" i="10"/>
  <c r="D146" i="10"/>
  <c r="G146" i="10"/>
  <c r="H146" i="10"/>
  <c r="I146" i="10"/>
  <c r="C156" i="10"/>
  <c r="D156" i="10"/>
  <c r="G156" i="10"/>
  <c r="H156" i="10"/>
  <c r="I156" i="10"/>
  <c r="C157" i="10"/>
  <c r="D157" i="10"/>
  <c r="G157" i="10"/>
  <c r="H157" i="10"/>
  <c r="I157" i="10"/>
  <c r="C158" i="10"/>
  <c r="D158" i="10"/>
  <c r="G158" i="10"/>
  <c r="H158" i="10"/>
  <c r="I158" i="10"/>
  <c r="C159" i="10"/>
  <c r="D159" i="10"/>
  <c r="G159" i="10"/>
  <c r="H159" i="10"/>
  <c r="I159" i="10"/>
  <c r="C160" i="10"/>
  <c r="D160" i="10"/>
  <c r="G160" i="10"/>
  <c r="H160" i="10"/>
  <c r="I160" i="10"/>
  <c r="C161" i="10"/>
  <c r="D161" i="10"/>
  <c r="G161" i="10"/>
  <c r="H161" i="10"/>
  <c r="I161" i="10"/>
  <c r="C162" i="10"/>
  <c r="D162" i="10"/>
  <c r="G162" i="10"/>
  <c r="H162" i="10"/>
  <c r="I162" i="10"/>
  <c r="C163" i="10"/>
  <c r="D163" i="10"/>
  <c r="G163" i="10"/>
  <c r="H163" i="10"/>
  <c r="I163" i="10"/>
  <c r="C164" i="10"/>
  <c r="D164" i="10"/>
  <c r="G164" i="10"/>
  <c r="H164" i="10"/>
  <c r="I164" i="10"/>
  <c r="C165" i="10"/>
  <c r="D165" i="10"/>
  <c r="G165" i="10"/>
  <c r="H165" i="10"/>
  <c r="I165" i="10"/>
  <c r="C166" i="10"/>
  <c r="D166" i="10"/>
  <c r="G166" i="10"/>
  <c r="H166" i="10"/>
  <c r="I166" i="10"/>
  <c r="C167" i="10"/>
  <c r="D167" i="10"/>
  <c r="G167" i="10"/>
  <c r="H167" i="10"/>
  <c r="I167" i="10"/>
  <c r="C168" i="10"/>
  <c r="D168" i="10"/>
  <c r="G168" i="10"/>
  <c r="H168" i="10"/>
  <c r="I168" i="10"/>
  <c r="C169" i="10"/>
  <c r="D169" i="10"/>
  <c r="G169" i="10"/>
  <c r="H169" i="10"/>
  <c r="I169" i="10"/>
  <c r="C170" i="10"/>
  <c r="D170" i="10"/>
  <c r="G170" i="10"/>
  <c r="H170" i="10"/>
  <c r="I170" i="10"/>
  <c r="C171" i="10"/>
  <c r="D171" i="10"/>
  <c r="G171" i="10"/>
  <c r="H171" i="10"/>
  <c r="I171" i="10"/>
  <c r="C172" i="10"/>
  <c r="D172" i="10"/>
  <c r="G172" i="10"/>
  <c r="H172" i="10"/>
  <c r="I172" i="10"/>
  <c r="C173" i="10"/>
  <c r="D173" i="10"/>
  <c r="G173" i="10"/>
  <c r="H173" i="10"/>
  <c r="I173" i="10"/>
  <c r="C174" i="10"/>
  <c r="D174" i="10"/>
  <c r="G174" i="10"/>
  <c r="H174" i="10"/>
  <c r="I174" i="10"/>
  <c r="C175" i="10"/>
  <c r="D175" i="10"/>
  <c r="G175" i="10"/>
  <c r="H175" i="10"/>
  <c r="I175" i="10"/>
  <c r="C176" i="10"/>
  <c r="D176" i="10"/>
  <c r="G176" i="10"/>
  <c r="H176" i="10"/>
  <c r="I176" i="10"/>
  <c r="C177" i="10"/>
  <c r="D177" i="10"/>
  <c r="G177" i="10"/>
  <c r="H177" i="10"/>
  <c r="I177" i="10"/>
  <c r="C178" i="10"/>
  <c r="D178" i="10"/>
  <c r="G178" i="10"/>
  <c r="H178" i="10"/>
  <c r="I178" i="10"/>
  <c r="C179" i="10"/>
  <c r="D179" i="10"/>
  <c r="G179" i="10"/>
  <c r="H179" i="10"/>
  <c r="I179" i="10"/>
  <c r="C180" i="10"/>
  <c r="D180" i="10"/>
  <c r="G180" i="10"/>
  <c r="H180" i="10"/>
  <c r="I180" i="10"/>
  <c r="C181" i="10"/>
  <c r="D181" i="10"/>
  <c r="G181" i="10"/>
  <c r="H181" i="10"/>
  <c r="I181" i="10"/>
  <c r="C182" i="10"/>
  <c r="D182" i="10"/>
  <c r="G182" i="10"/>
  <c r="H182" i="10"/>
  <c r="I182" i="10"/>
  <c r="C183" i="10"/>
  <c r="D183" i="10"/>
  <c r="G183" i="10"/>
  <c r="H183" i="10"/>
  <c r="I183" i="10"/>
  <c r="C184" i="10"/>
  <c r="D184" i="10"/>
  <c r="G184" i="10"/>
  <c r="H184" i="10"/>
  <c r="I184" i="10"/>
  <c r="C185" i="10"/>
  <c r="D185" i="10"/>
  <c r="G185" i="10"/>
  <c r="H185" i="10"/>
  <c r="I185" i="10"/>
  <c r="C186" i="10"/>
  <c r="D186" i="10"/>
  <c r="G186" i="10"/>
  <c r="H186" i="10"/>
  <c r="I186" i="10"/>
  <c r="C187" i="10"/>
  <c r="D187" i="10"/>
  <c r="G187" i="10"/>
  <c r="H187" i="10"/>
  <c r="I187" i="10"/>
  <c r="C188" i="10"/>
  <c r="D188" i="10"/>
  <c r="G188" i="10"/>
  <c r="H188" i="10"/>
  <c r="I188" i="10"/>
  <c r="C189" i="10"/>
  <c r="D189" i="10"/>
  <c r="G189" i="10"/>
  <c r="H189" i="10"/>
  <c r="I189" i="10"/>
  <c r="C6" i="10"/>
  <c r="G6" i="10"/>
  <c r="H6" i="10"/>
  <c r="I6" i="10"/>
  <c r="C7" i="10"/>
  <c r="G7" i="10"/>
  <c r="H7" i="10"/>
  <c r="I7" i="10"/>
  <c r="C8" i="10"/>
  <c r="G8" i="10"/>
  <c r="H8" i="10"/>
  <c r="I8" i="10"/>
  <c r="C9" i="10"/>
  <c r="G9" i="10"/>
  <c r="H9" i="10"/>
  <c r="I9" i="10"/>
  <c r="C10" i="10"/>
  <c r="G10" i="10"/>
  <c r="H10" i="10"/>
  <c r="I10" i="10"/>
  <c r="C11" i="10"/>
  <c r="D11" i="10"/>
  <c r="G11" i="10"/>
  <c r="H11" i="10"/>
  <c r="I11" i="10"/>
  <c r="C12" i="10"/>
  <c r="D12" i="10"/>
  <c r="G12" i="10"/>
  <c r="H12" i="10"/>
  <c r="I12" i="10"/>
  <c r="C13" i="10"/>
  <c r="D13" i="10"/>
  <c r="G13" i="10"/>
  <c r="H13" i="10"/>
  <c r="I13" i="10"/>
  <c r="C14" i="10"/>
  <c r="D14" i="10"/>
  <c r="G14" i="10"/>
  <c r="H14" i="10"/>
  <c r="I14" i="10"/>
  <c r="C15" i="10"/>
  <c r="D15" i="10"/>
  <c r="G15" i="10"/>
  <c r="H15" i="10"/>
  <c r="I15" i="10"/>
  <c r="C16" i="10"/>
  <c r="D16" i="10"/>
  <c r="G16" i="10"/>
  <c r="H16" i="10"/>
  <c r="I16" i="10"/>
  <c r="C17" i="10"/>
  <c r="D17" i="10"/>
  <c r="G17" i="10"/>
  <c r="H17" i="10"/>
  <c r="I17" i="10"/>
  <c r="C18" i="10"/>
  <c r="D18" i="10"/>
  <c r="G18" i="10"/>
  <c r="H18" i="10"/>
  <c r="I18" i="10"/>
  <c r="C19" i="10"/>
  <c r="D19" i="10"/>
  <c r="G19" i="10"/>
  <c r="H19" i="10"/>
  <c r="I19" i="10"/>
  <c r="C20" i="10"/>
  <c r="D20" i="10"/>
  <c r="G20" i="10"/>
  <c r="H20" i="10"/>
  <c r="I20" i="10"/>
  <c r="C21" i="10"/>
  <c r="D21" i="10"/>
  <c r="G21" i="10"/>
  <c r="H21" i="10"/>
  <c r="I21" i="10"/>
  <c r="C22" i="10"/>
  <c r="D22" i="10"/>
  <c r="G22" i="10"/>
  <c r="H22" i="10"/>
  <c r="I22" i="10"/>
  <c r="C23" i="10"/>
  <c r="D23" i="10"/>
  <c r="G23" i="10"/>
  <c r="H23" i="10"/>
  <c r="I23" i="10"/>
  <c r="C24" i="10"/>
  <c r="D24" i="10"/>
  <c r="G24" i="10"/>
  <c r="H24" i="10"/>
  <c r="I24" i="10"/>
  <c r="C25" i="10"/>
  <c r="D25" i="10"/>
  <c r="G25" i="10"/>
  <c r="H25" i="10"/>
  <c r="I25" i="10"/>
  <c r="C26" i="10"/>
  <c r="D26" i="10"/>
  <c r="G26" i="10"/>
  <c r="H26" i="10"/>
  <c r="I26" i="10"/>
  <c r="C27" i="10"/>
  <c r="D27" i="10"/>
  <c r="G27" i="10"/>
  <c r="H27" i="10"/>
  <c r="I27" i="10"/>
  <c r="C28" i="10"/>
  <c r="D28" i="10"/>
  <c r="G28" i="10"/>
  <c r="H28" i="10"/>
  <c r="I28" i="10"/>
  <c r="C29" i="10"/>
  <c r="D29" i="10"/>
  <c r="G29" i="10"/>
  <c r="H29" i="10"/>
  <c r="I29" i="10"/>
  <c r="C30" i="10"/>
  <c r="D30" i="10"/>
  <c r="G30" i="10"/>
  <c r="H30" i="10"/>
  <c r="I30" i="10"/>
  <c r="C31" i="10"/>
  <c r="D31" i="10"/>
  <c r="G31" i="10"/>
  <c r="H31" i="10"/>
  <c r="I31" i="10"/>
  <c r="L176" i="2"/>
  <c r="P176" i="2" s="1"/>
  <c r="M176" i="2"/>
  <c r="B175" i="9" s="1"/>
  <c r="L146" i="2"/>
  <c r="M146" i="2"/>
  <c r="B145" i="9" s="1"/>
  <c r="L147" i="2"/>
  <c r="M147" i="2"/>
  <c r="B146" i="9" s="1"/>
  <c r="L111" i="2"/>
  <c r="P111" i="2" s="1"/>
  <c r="M111" i="2"/>
  <c r="B110" i="9" s="1"/>
  <c r="L112" i="2"/>
  <c r="P112" i="2" s="1"/>
  <c r="M112" i="2"/>
  <c r="B111" i="9" s="1"/>
  <c r="L32" i="2"/>
  <c r="M32" i="2"/>
  <c r="B31" i="9" s="1"/>
  <c r="L23" i="2"/>
  <c r="P23" i="2" s="1"/>
  <c r="M23" i="2"/>
  <c r="B22" i="9" s="1"/>
  <c r="L24" i="2"/>
  <c r="P24" i="2" s="1"/>
  <c r="M24" i="2"/>
  <c r="B23" i="9" s="1"/>
  <c r="P32" i="2" l="1"/>
  <c r="E31" i="8"/>
  <c r="P146" i="2"/>
  <c r="E145" i="8"/>
  <c r="P147" i="2"/>
  <c r="E146" i="8"/>
  <c r="E175" i="8"/>
  <c r="E23" i="8"/>
  <c r="E22" i="8"/>
  <c r="E110" i="8"/>
  <c r="F240" i="10"/>
  <c r="F21" i="26"/>
  <c r="D21" i="26"/>
  <c r="F35" i="11"/>
  <c r="F32" i="11"/>
  <c r="F73" i="11"/>
  <c r="F74" i="11"/>
  <c r="F75" i="11"/>
  <c r="F76" i="11"/>
  <c r="F77" i="11"/>
  <c r="F78" i="11"/>
  <c r="F79" i="11"/>
  <c r="E51" i="11"/>
  <c r="E58" i="11" s="1"/>
  <c r="D40" i="26" s="1"/>
  <c r="E72" i="11"/>
  <c r="E81" i="11" s="1"/>
  <c r="D72" i="11"/>
  <c r="D81" i="11" s="1"/>
  <c r="D68" i="11"/>
  <c r="E68" i="11"/>
  <c r="F68" i="11"/>
  <c r="C68" i="11"/>
  <c r="D58" i="11"/>
  <c r="F46" i="11"/>
  <c r="D5" i="26" s="1"/>
  <c r="E46" i="11"/>
  <c r="B7" i="26" s="1"/>
  <c r="C386" i="10" l="1"/>
  <c r="G33" i="26"/>
  <c r="G37" i="26" s="1"/>
  <c r="G45" i="26" s="1"/>
  <c r="G16" i="26" s="1"/>
  <c r="B9" i="26"/>
  <c r="D7" i="26"/>
  <c r="F81" i="11"/>
  <c r="D8" i="26" s="1"/>
  <c r="F22" i="26"/>
  <c r="B8" i="26"/>
  <c r="B6" i="26"/>
  <c r="F72" i="11"/>
  <c r="M198" i="9"/>
  <c r="L198" i="9"/>
  <c r="K198" i="9"/>
  <c r="J198" i="9"/>
  <c r="I198" i="9"/>
  <c r="H198" i="9"/>
  <c r="G198" i="9"/>
  <c r="F198" i="9"/>
  <c r="E198" i="9"/>
  <c r="D198" i="9"/>
  <c r="C198" i="9"/>
  <c r="L10" i="13"/>
  <c r="M10" i="13"/>
  <c r="B198" i="9" s="1"/>
  <c r="I196" i="8" l="1"/>
  <c r="K196" i="8"/>
  <c r="M196" i="8"/>
  <c r="O196" i="8"/>
  <c r="P10" i="13"/>
  <c r="E196" i="8"/>
  <c r="H196" i="8"/>
  <c r="J196" i="8"/>
  <c r="L196" i="8"/>
  <c r="N196" i="8"/>
  <c r="P196" i="8"/>
  <c r="F196" i="8"/>
  <c r="N198" i="9"/>
  <c r="O198" i="9" s="1"/>
  <c r="D248" i="10" l="1"/>
  <c r="C248" i="10"/>
  <c r="I321" i="10"/>
  <c r="S288" i="10"/>
  <c r="S289" i="10"/>
  <c r="S290" i="10"/>
  <c r="S291" i="10"/>
  <c r="S292" i="10"/>
  <c r="S293" i="10"/>
  <c r="S294" i="10"/>
  <c r="S295" i="10"/>
  <c r="S296" i="10"/>
  <c r="S297" i="10"/>
  <c r="S298" i="10"/>
  <c r="S299" i="10"/>
  <c r="S300" i="10"/>
  <c r="S301" i="10"/>
  <c r="S302" i="10"/>
  <c r="S304" i="10"/>
  <c r="S305" i="10"/>
  <c r="S306" i="10"/>
  <c r="S307" i="10"/>
  <c r="S308" i="10"/>
  <c r="S309" i="10"/>
  <c r="S310" i="10"/>
  <c r="S311" i="10"/>
  <c r="S312" i="10"/>
  <c r="S313" i="10"/>
  <c r="S314" i="10"/>
  <c r="S315" i="10"/>
  <c r="S316" i="10"/>
  <c r="S317" i="10"/>
  <c r="S318" i="10"/>
  <c r="S319" i="10"/>
  <c r="S320" i="10"/>
  <c r="S322" i="10"/>
  <c r="S323" i="10"/>
  <c r="S324" i="10"/>
  <c r="S325" i="10"/>
  <c r="S326" i="10"/>
  <c r="S327" i="10"/>
  <c r="S328" i="10"/>
  <c r="S329" i="10"/>
  <c r="S330" i="10"/>
  <c r="S331" i="10"/>
  <c r="S332" i="10"/>
  <c r="S333" i="10"/>
  <c r="S334" i="10"/>
  <c r="S335" i="10"/>
  <c r="S336" i="10"/>
  <c r="S337" i="10"/>
  <c r="S338" i="10"/>
  <c r="S339" i="10"/>
  <c r="S340" i="10"/>
  <c r="S341" i="10"/>
  <c r="S342" i="10"/>
  <c r="S343" i="10"/>
  <c r="S344" i="10"/>
  <c r="S345" i="10"/>
  <c r="S346" i="10"/>
  <c r="S347" i="10"/>
  <c r="S348" i="10"/>
  <c r="S349" i="10"/>
  <c r="S350" i="10"/>
  <c r="S351" i="10"/>
  <c r="S352" i="10"/>
  <c r="S353" i="10"/>
  <c r="S354" i="10"/>
  <c r="S355" i="10"/>
  <c r="S356" i="10"/>
  <c r="S357" i="10"/>
  <c r="S358" i="10"/>
  <c r="S359" i="10"/>
  <c r="S360" i="10"/>
  <c r="S361" i="10"/>
  <c r="S362" i="10"/>
  <c r="S363" i="10"/>
  <c r="S364" i="10"/>
  <c r="S287" i="10"/>
  <c r="S281" i="10"/>
  <c r="S278" i="10"/>
  <c r="S276" i="10"/>
  <c r="S272" i="10"/>
  <c r="S264" i="10"/>
  <c r="S263" i="10"/>
  <c r="S258" i="10"/>
  <c r="S257" i="10"/>
  <c r="S252" i="10"/>
  <c r="I283" i="10"/>
  <c r="I284" i="10"/>
  <c r="I285" i="10"/>
  <c r="I286" i="10"/>
  <c r="I282" i="10"/>
  <c r="I280" i="10"/>
  <c r="I279" i="10"/>
  <c r="I277" i="10"/>
  <c r="I275" i="10"/>
  <c r="I273" i="10"/>
  <c r="I274" i="10"/>
  <c r="I266" i="10"/>
  <c r="I267" i="10"/>
  <c r="I268" i="10"/>
  <c r="I269" i="10"/>
  <c r="I270" i="10"/>
  <c r="I271" i="10"/>
  <c r="I265" i="10"/>
  <c r="I260" i="10"/>
  <c r="I261" i="10"/>
  <c r="I262" i="10"/>
  <c r="I259" i="10"/>
  <c r="I256" i="10"/>
  <c r="I254" i="10"/>
  <c r="I253" i="10"/>
  <c r="I250" i="10"/>
  <c r="I251" i="10"/>
  <c r="I249" i="10"/>
  <c r="S365" i="10" l="1"/>
  <c r="I365" i="10"/>
  <c r="I366" i="10" s="1"/>
  <c r="H46" i="14"/>
  <c r="H47" i="14"/>
  <c r="H48" i="14"/>
  <c r="H49" i="14"/>
  <c r="H50" i="14"/>
  <c r="H51" i="14"/>
  <c r="H38" i="14" l="1"/>
  <c r="P223" i="8"/>
  <c r="O223" i="8"/>
  <c r="N223" i="8"/>
  <c r="M223" i="8"/>
  <c r="L223" i="8"/>
  <c r="K223" i="8"/>
  <c r="J223" i="8"/>
  <c r="I223" i="8"/>
  <c r="H223" i="8"/>
  <c r="G223" i="8"/>
  <c r="F223" i="8"/>
  <c r="E223" i="8"/>
  <c r="E19" i="8"/>
  <c r="E11" i="8"/>
  <c r="D373" i="10"/>
  <c r="D34" i="11" s="1"/>
  <c r="AM364" i="10"/>
  <c r="AL364" i="10"/>
  <c r="AK364" i="10"/>
  <c r="AJ364" i="10"/>
  <c r="AH364" i="10"/>
  <c r="AG364" i="10"/>
  <c r="AC364" i="10"/>
  <c r="AB364" i="10"/>
  <c r="R364" i="10"/>
  <c r="AA364" i="10" s="1"/>
  <c r="Q364" i="10"/>
  <c r="Z364" i="10" s="1"/>
  <c r="P364" i="10"/>
  <c r="Y364" i="10" s="1"/>
  <c r="O364" i="10"/>
  <c r="X364" i="10" s="1"/>
  <c r="N364" i="10"/>
  <c r="W364" i="10" s="1"/>
  <c r="M364" i="10"/>
  <c r="V364" i="10" s="1"/>
  <c r="AM363" i="10"/>
  <c r="AL363" i="10"/>
  <c r="AK363" i="10"/>
  <c r="AJ363" i="10"/>
  <c r="AH363" i="10"/>
  <c r="AG363" i="10"/>
  <c r="AC363" i="10"/>
  <c r="AB363" i="10"/>
  <c r="R363" i="10"/>
  <c r="AA363" i="10" s="1"/>
  <c r="Q363" i="10"/>
  <c r="Z363" i="10" s="1"/>
  <c r="P363" i="10"/>
  <c r="Y363" i="10" s="1"/>
  <c r="O363" i="10"/>
  <c r="X363" i="10" s="1"/>
  <c r="N363" i="10"/>
  <c r="W363" i="10" s="1"/>
  <c r="M363" i="10"/>
  <c r="V363" i="10" s="1"/>
  <c r="AM362" i="10"/>
  <c r="AL362" i="10"/>
  <c r="AK362" i="10"/>
  <c r="AJ362" i="10"/>
  <c r="AH362" i="10"/>
  <c r="AG362" i="10"/>
  <c r="AC362" i="10"/>
  <c r="AB362" i="10"/>
  <c r="R362" i="10"/>
  <c r="AA362" i="10" s="1"/>
  <c r="Q362" i="10"/>
  <c r="Z362" i="10" s="1"/>
  <c r="P362" i="10"/>
  <c r="Y362" i="10" s="1"/>
  <c r="O362" i="10"/>
  <c r="X362" i="10" s="1"/>
  <c r="N362" i="10"/>
  <c r="W362" i="10" s="1"/>
  <c r="M362" i="10"/>
  <c r="V362" i="10" s="1"/>
  <c r="AM361" i="10"/>
  <c r="AL361" i="10"/>
  <c r="AK361" i="10"/>
  <c r="AJ361" i="10"/>
  <c r="AH361" i="10"/>
  <c r="AG361" i="10"/>
  <c r="AC361" i="10"/>
  <c r="AB361" i="10"/>
  <c r="R361" i="10"/>
  <c r="AA361" i="10" s="1"/>
  <c r="Q361" i="10"/>
  <c r="Z361" i="10" s="1"/>
  <c r="P361" i="10"/>
  <c r="Y361" i="10" s="1"/>
  <c r="O361" i="10"/>
  <c r="X361" i="10" s="1"/>
  <c r="N361" i="10"/>
  <c r="W361" i="10" s="1"/>
  <c r="M361" i="10"/>
  <c r="V361" i="10" s="1"/>
  <c r="AM360" i="10"/>
  <c r="AL360" i="10"/>
  <c r="AK360" i="10"/>
  <c r="AJ360" i="10"/>
  <c r="AH360" i="10"/>
  <c r="AG360" i="10"/>
  <c r="AC360" i="10"/>
  <c r="AB360" i="10"/>
  <c r="R360" i="10"/>
  <c r="AA360" i="10" s="1"/>
  <c r="Q360" i="10"/>
  <c r="Z360" i="10" s="1"/>
  <c r="P360" i="10"/>
  <c r="Y360" i="10" s="1"/>
  <c r="O360" i="10"/>
  <c r="X360" i="10" s="1"/>
  <c r="N360" i="10"/>
  <c r="W360" i="10" s="1"/>
  <c r="M360" i="10"/>
  <c r="V360" i="10" s="1"/>
  <c r="AM359" i="10"/>
  <c r="AL359" i="10"/>
  <c r="AK359" i="10"/>
  <c r="AJ359" i="10"/>
  <c r="AH359" i="10"/>
  <c r="AG359" i="10"/>
  <c r="AC359" i="10"/>
  <c r="AB359" i="10"/>
  <c r="R359" i="10"/>
  <c r="AA359" i="10" s="1"/>
  <c r="Q359" i="10"/>
  <c r="Z359" i="10" s="1"/>
  <c r="P359" i="10"/>
  <c r="Y359" i="10" s="1"/>
  <c r="O359" i="10"/>
  <c r="X359" i="10" s="1"/>
  <c r="N359" i="10"/>
  <c r="W359" i="10" s="1"/>
  <c r="M359" i="10"/>
  <c r="V359" i="10" s="1"/>
  <c r="AM358" i="10"/>
  <c r="AL358" i="10"/>
  <c r="AK358" i="10"/>
  <c r="AJ358" i="10"/>
  <c r="AH358" i="10"/>
  <c r="AG358" i="10"/>
  <c r="AB358" i="10"/>
  <c r="R358" i="10"/>
  <c r="AA358" i="10" s="1"/>
  <c r="Q358" i="10"/>
  <c r="Z358" i="10" s="1"/>
  <c r="P358" i="10"/>
  <c r="Y358" i="10" s="1"/>
  <c r="O358" i="10"/>
  <c r="X358" i="10" s="1"/>
  <c r="N358" i="10"/>
  <c r="W358" i="10" s="1"/>
  <c r="M358" i="10"/>
  <c r="V358" i="10" s="1"/>
  <c r="AM357" i="10"/>
  <c r="AL357" i="10"/>
  <c r="AK357" i="10"/>
  <c r="AJ357" i="10"/>
  <c r="AH357" i="10"/>
  <c r="AG357" i="10"/>
  <c r="AC357" i="10"/>
  <c r="AB357" i="10"/>
  <c r="R357" i="10"/>
  <c r="AA357" i="10" s="1"/>
  <c r="Q357" i="10"/>
  <c r="Z357" i="10" s="1"/>
  <c r="P357" i="10"/>
  <c r="Y357" i="10" s="1"/>
  <c r="O357" i="10"/>
  <c r="X357" i="10" s="1"/>
  <c r="N357" i="10"/>
  <c r="W357" i="10" s="1"/>
  <c r="M357" i="10"/>
  <c r="V357" i="10" s="1"/>
  <c r="AM356" i="10"/>
  <c r="AL356" i="10"/>
  <c r="AK356" i="10"/>
  <c r="AJ356" i="10"/>
  <c r="AH356" i="10"/>
  <c r="AG356" i="10"/>
  <c r="AC356" i="10"/>
  <c r="AB356" i="10"/>
  <c r="R356" i="10"/>
  <c r="AA356" i="10" s="1"/>
  <c r="Q356" i="10"/>
  <c r="Z356" i="10" s="1"/>
  <c r="P356" i="10"/>
  <c r="Y356" i="10" s="1"/>
  <c r="O356" i="10"/>
  <c r="X356" i="10" s="1"/>
  <c r="N356" i="10"/>
  <c r="W356" i="10" s="1"/>
  <c r="M356" i="10"/>
  <c r="V356" i="10" s="1"/>
  <c r="AM355" i="10"/>
  <c r="AL355" i="10"/>
  <c r="AK355" i="10"/>
  <c r="AJ355" i="10"/>
  <c r="AH355" i="10"/>
  <c r="AG355" i="10"/>
  <c r="AC355" i="10"/>
  <c r="AB355" i="10"/>
  <c r="R355" i="10"/>
  <c r="AA355" i="10" s="1"/>
  <c r="Q355" i="10"/>
  <c r="Z355" i="10" s="1"/>
  <c r="P355" i="10"/>
  <c r="Y355" i="10" s="1"/>
  <c r="O355" i="10"/>
  <c r="X355" i="10" s="1"/>
  <c r="N355" i="10"/>
  <c r="W355" i="10" s="1"/>
  <c r="M355" i="10"/>
  <c r="V355" i="10" s="1"/>
  <c r="AM354" i="10"/>
  <c r="AL354" i="10"/>
  <c r="AK354" i="10"/>
  <c r="AJ354" i="10"/>
  <c r="AH354" i="10"/>
  <c r="AG354" i="10"/>
  <c r="AC354" i="10"/>
  <c r="AB354" i="10"/>
  <c r="R354" i="10"/>
  <c r="AA354" i="10" s="1"/>
  <c r="Q354" i="10"/>
  <c r="Z354" i="10" s="1"/>
  <c r="P354" i="10"/>
  <c r="Y354" i="10" s="1"/>
  <c r="O354" i="10"/>
  <c r="X354" i="10" s="1"/>
  <c r="N354" i="10"/>
  <c r="W354" i="10" s="1"/>
  <c r="M354" i="10"/>
  <c r="V354" i="10" s="1"/>
  <c r="AM353" i="10"/>
  <c r="AL353" i="10"/>
  <c r="AK353" i="10"/>
  <c r="AJ353" i="10"/>
  <c r="AH353" i="10"/>
  <c r="AG353" i="10"/>
  <c r="AC353" i="10"/>
  <c r="AB353" i="10"/>
  <c r="R353" i="10"/>
  <c r="AA353" i="10" s="1"/>
  <c r="Q353" i="10"/>
  <c r="Z353" i="10" s="1"/>
  <c r="P353" i="10"/>
  <c r="Y353" i="10" s="1"/>
  <c r="O353" i="10"/>
  <c r="X353" i="10" s="1"/>
  <c r="N353" i="10"/>
  <c r="W353" i="10" s="1"/>
  <c r="M353" i="10"/>
  <c r="V353" i="10" s="1"/>
  <c r="AM352" i="10"/>
  <c r="AL352" i="10"/>
  <c r="AK352" i="10"/>
  <c r="AJ352" i="10"/>
  <c r="AH352" i="10"/>
  <c r="AG352" i="10"/>
  <c r="AC352" i="10"/>
  <c r="AB352" i="10"/>
  <c r="R352" i="10"/>
  <c r="AA352" i="10" s="1"/>
  <c r="Q352" i="10"/>
  <c r="Z352" i="10" s="1"/>
  <c r="P352" i="10"/>
  <c r="Y352" i="10" s="1"/>
  <c r="O352" i="10"/>
  <c r="X352" i="10" s="1"/>
  <c r="N352" i="10"/>
  <c r="W352" i="10" s="1"/>
  <c r="M352" i="10"/>
  <c r="V352" i="10" s="1"/>
  <c r="AM351" i="10"/>
  <c r="AL351" i="10"/>
  <c r="AK351" i="10"/>
  <c r="AJ351" i="10"/>
  <c r="AH351" i="10"/>
  <c r="AG351" i="10"/>
  <c r="AB351" i="10"/>
  <c r="R351" i="10"/>
  <c r="AA351" i="10" s="1"/>
  <c r="Q351" i="10"/>
  <c r="Z351" i="10" s="1"/>
  <c r="P351" i="10"/>
  <c r="Y351" i="10" s="1"/>
  <c r="O351" i="10"/>
  <c r="X351" i="10" s="1"/>
  <c r="N351" i="10"/>
  <c r="W351" i="10" s="1"/>
  <c r="M351" i="10"/>
  <c r="V351" i="10" s="1"/>
  <c r="AM350" i="10"/>
  <c r="AL350" i="10"/>
  <c r="AK350" i="10"/>
  <c r="AJ350" i="10"/>
  <c r="AH350" i="10"/>
  <c r="AG350" i="10"/>
  <c r="AC350" i="10"/>
  <c r="AB350" i="10"/>
  <c r="R350" i="10"/>
  <c r="AA350" i="10" s="1"/>
  <c r="Q350" i="10"/>
  <c r="Z350" i="10" s="1"/>
  <c r="P350" i="10"/>
  <c r="Y350" i="10" s="1"/>
  <c r="O350" i="10"/>
  <c r="X350" i="10" s="1"/>
  <c r="N350" i="10"/>
  <c r="W350" i="10" s="1"/>
  <c r="M350" i="10"/>
  <c r="V350" i="10" s="1"/>
  <c r="AM349" i="10"/>
  <c r="AL349" i="10"/>
  <c r="AK349" i="10"/>
  <c r="AJ349" i="10"/>
  <c r="AH349" i="10"/>
  <c r="AG349" i="10"/>
  <c r="AC349" i="10"/>
  <c r="AB349" i="10"/>
  <c r="R349" i="10"/>
  <c r="AA349" i="10" s="1"/>
  <c r="Q349" i="10"/>
  <c r="Z349" i="10" s="1"/>
  <c r="P349" i="10"/>
  <c r="Y349" i="10" s="1"/>
  <c r="O349" i="10"/>
  <c r="X349" i="10" s="1"/>
  <c r="N349" i="10"/>
  <c r="W349" i="10" s="1"/>
  <c r="M349" i="10"/>
  <c r="V349" i="10" s="1"/>
  <c r="AM348" i="10"/>
  <c r="AL348" i="10"/>
  <c r="AK348" i="10"/>
  <c r="AJ348" i="10"/>
  <c r="AH348" i="10"/>
  <c r="AG348" i="10"/>
  <c r="AC348" i="10"/>
  <c r="AB348" i="10"/>
  <c r="R348" i="10"/>
  <c r="AA348" i="10" s="1"/>
  <c r="Q348" i="10"/>
  <c r="Z348" i="10" s="1"/>
  <c r="P348" i="10"/>
  <c r="Y348" i="10" s="1"/>
  <c r="O348" i="10"/>
  <c r="X348" i="10" s="1"/>
  <c r="N348" i="10"/>
  <c r="W348" i="10" s="1"/>
  <c r="M348" i="10"/>
  <c r="V348" i="10" s="1"/>
  <c r="AM347" i="10"/>
  <c r="AL347" i="10"/>
  <c r="AK347" i="10"/>
  <c r="AJ347" i="10"/>
  <c r="AH347" i="10"/>
  <c r="AG347" i="10"/>
  <c r="AC347" i="10"/>
  <c r="AB347" i="10"/>
  <c r="R347" i="10"/>
  <c r="AA347" i="10" s="1"/>
  <c r="Q347" i="10"/>
  <c r="Z347" i="10" s="1"/>
  <c r="P347" i="10"/>
  <c r="Y347" i="10" s="1"/>
  <c r="O347" i="10"/>
  <c r="X347" i="10" s="1"/>
  <c r="N347" i="10"/>
  <c r="W347" i="10" s="1"/>
  <c r="M347" i="10"/>
  <c r="V347" i="10" s="1"/>
  <c r="AM346" i="10"/>
  <c r="AL346" i="10"/>
  <c r="AK346" i="10"/>
  <c r="AJ346" i="10"/>
  <c r="AH346" i="10"/>
  <c r="AG346" i="10"/>
  <c r="AC346" i="10"/>
  <c r="AB346" i="10"/>
  <c r="R346" i="10"/>
  <c r="AA346" i="10" s="1"/>
  <c r="Q346" i="10"/>
  <c r="Z346" i="10" s="1"/>
  <c r="P346" i="10"/>
  <c r="Y346" i="10" s="1"/>
  <c r="O346" i="10"/>
  <c r="X346" i="10" s="1"/>
  <c r="N346" i="10"/>
  <c r="W346" i="10" s="1"/>
  <c r="M346" i="10"/>
  <c r="V346" i="10" s="1"/>
  <c r="AM345" i="10"/>
  <c r="AL345" i="10"/>
  <c r="AK345" i="10"/>
  <c r="AJ345" i="10"/>
  <c r="AH345" i="10"/>
  <c r="AG345" i="10"/>
  <c r="AC345" i="10"/>
  <c r="AB345" i="10"/>
  <c r="R345" i="10"/>
  <c r="AA345" i="10" s="1"/>
  <c r="Q345" i="10"/>
  <c r="Z345" i="10" s="1"/>
  <c r="P345" i="10"/>
  <c r="Y345" i="10" s="1"/>
  <c r="O345" i="10"/>
  <c r="X345" i="10" s="1"/>
  <c r="N345" i="10"/>
  <c r="W345" i="10" s="1"/>
  <c r="M345" i="10"/>
  <c r="V345" i="10" s="1"/>
  <c r="AM344" i="10"/>
  <c r="AL344" i="10"/>
  <c r="AK344" i="10"/>
  <c r="AJ344" i="10"/>
  <c r="AH344" i="10"/>
  <c r="AG344" i="10"/>
  <c r="AC344" i="10"/>
  <c r="AB344" i="10"/>
  <c r="R344" i="10"/>
  <c r="AA344" i="10" s="1"/>
  <c r="Q344" i="10"/>
  <c r="Z344" i="10" s="1"/>
  <c r="P344" i="10"/>
  <c r="Y344" i="10" s="1"/>
  <c r="O344" i="10"/>
  <c r="X344" i="10" s="1"/>
  <c r="N344" i="10"/>
  <c r="W344" i="10" s="1"/>
  <c r="M344" i="10"/>
  <c r="V344" i="10" s="1"/>
  <c r="AM343" i="10"/>
  <c r="AL343" i="10"/>
  <c r="AK343" i="10"/>
  <c r="AJ343" i="10"/>
  <c r="AH343" i="10"/>
  <c r="AG343" i="10"/>
  <c r="AC343" i="10"/>
  <c r="AB343" i="10"/>
  <c r="R343" i="10"/>
  <c r="AA343" i="10" s="1"/>
  <c r="Q343" i="10"/>
  <c r="Z343" i="10" s="1"/>
  <c r="P343" i="10"/>
  <c r="Y343" i="10" s="1"/>
  <c r="O343" i="10"/>
  <c r="X343" i="10" s="1"/>
  <c r="N343" i="10"/>
  <c r="W343" i="10" s="1"/>
  <c r="M343" i="10"/>
  <c r="V343" i="10" s="1"/>
  <c r="AM342" i="10"/>
  <c r="AL342" i="10"/>
  <c r="AK342" i="10"/>
  <c r="AJ342" i="10"/>
  <c r="AH342" i="10"/>
  <c r="AG342" i="10"/>
  <c r="AC342" i="10"/>
  <c r="AB342" i="10"/>
  <c r="R342" i="10"/>
  <c r="AA342" i="10" s="1"/>
  <c r="Q342" i="10"/>
  <c r="Z342" i="10" s="1"/>
  <c r="P342" i="10"/>
  <c r="Y342" i="10" s="1"/>
  <c r="O342" i="10"/>
  <c r="X342" i="10" s="1"/>
  <c r="N342" i="10"/>
  <c r="W342" i="10" s="1"/>
  <c r="M342" i="10"/>
  <c r="V342" i="10" s="1"/>
  <c r="AM341" i="10"/>
  <c r="AL341" i="10"/>
  <c r="AK341" i="10"/>
  <c r="AJ341" i="10"/>
  <c r="AH341" i="10"/>
  <c r="AG341" i="10"/>
  <c r="AC341" i="10"/>
  <c r="AB341" i="10"/>
  <c r="R341" i="10"/>
  <c r="AA341" i="10" s="1"/>
  <c r="Q341" i="10"/>
  <c r="Z341" i="10" s="1"/>
  <c r="P341" i="10"/>
  <c r="Y341" i="10" s="1"/>
  <c r="O341" i="10"/>
  <c r="X341" i="10" s="1"/>
  <c r="N341" i="10"/>
  <c r="W341" i="10" s="1"/>
  <c r="M341" i="10"/>
  <c r="V341" i="10" s="1"/>
  <c r="AM340" i="10"/>
  <c r="AL340" i="10"/>
  <c r="AK340" i="10"/>
  <c r="AJ340" i="10"/>
  <c r="AH340" i="10"/>
  <c r="AG340" i="10"/>
  <c r="AC340" i="10"/>
  <c r="AB340" i="10"/>
  <c r="R340" i="10"/>
  <c r="AA340" i="10" s="1"/>
  <c r="Q340" i="10"/>
  <c r="Z340" i="10" s="1"/>
  <c r="P340" i="10"/>
  <c r="Y340" i="10" s="1"/>
  <c r="O340" i="10"/>
  <c r="X340" i="10" s="1"/>
  <c r="N340" i="10"/>
  <c r="W340" i="10" s="1"/>
  <c r="M340" i="10"/>
  <c r="V340" i="10" s="1"/>
  <c r="AM339" i="10"/>
  <c r="AL339" i="10"/>
  <c r="AK339" i="10"/>
  <c r="AJ339" i="10"/>
  <c r="AH339" i="10"/>
  <c r="AG339" i="10"/>
  <c r="AC339" i="10"/>
  <c r="AB339" i="10"/>
  <c r="R339" i="10"/>
  <c r="AA339" i="10" s="1"/>
  <c r="Q339" i="10"/>
  <c r="Z339" i="10" s="1"/>
  <c r="P339" i="10"/>
  <c r="Y339" i="10" s="1"/>
  <c r="O339" i="10"/>
  <c r="X339" i="10" s="1"/>
  <c r="N339" i="10"/>
  <c r="W339" i="10" s="1"/>
  <c r="M339" i="10"/>
  <c r="V339" i="10" s="1"/>
  <c r="AM338" i="10"/>
  <c r="AL338" i="10"/>
  <c r="AK338" i="10"/>
  <c r="AJ338" i="10"/>
  <c r="AH338" i="10"/>
  <c r="AG338" i="10"/>
  <c r="AC338" i="10"/>
  <c r="AB338" i="10"/>
  <c r="R338" i="10"/>
  <c r="AA338" i="10" s="1"/>
  <c r="Q338" i="10"/>
  <c r="Z338" i="10" s="1"/>
  <c r="P338" i="10"/>
  <c r="Y338" i="10" s="1"/>
  <c r="O338" i="10"/>
  <c r="X338" i="10" s="1"/>
  <c r="N338" i="10"/>
  <c r="W338" i="10" s="1"/>
  <c r="M338" i="10"/>
  <c r="V338" i="10" s="1"/>
  <c r="AM337" i="10"/>
  <c r="AL337" i="10"/>
  <c r="AK337" i="10"/>
  <c r="AJ337" i="10"/>
  <c r="AH337" i="10"/>
  <c r="AG337" i="10"/>
  <c r="AC337" i="10"/>
  <c r="AB337" i="10"/>
  <c r="R337" i="10"/>
  <c r="AA337" i="10" s="1"/>
  <c r="Q337" i="10"/>
  <c r="Z337" i="10" s="1"/>
  <c r="P337" i="10"/>
  <c r="Y337" i="10" s="1"/>
  <c r="O337" i="10"/>
  <c r="X337" i="10" s="1"/>
  <c r="N337" i="10"/>
  <c r="W337" i="10" s="1"/>
  <c r="M337" i="10"/>
  <c r="V337" i="10" s="1"/>
  <c r="AM336" i="10"/>
  <c r="AL336" i="10"/>
  <c r="AK336" i="10"/>
  <c r="AJ336" i="10"/>
  <c r="AH336" i="10"/>
  <c r="AG336" i="10"/>
  <c r="AC336" i="10"/>
  <c r="AB336" i="10"/>
  <c r="R336" i="10"/>
  <c r="AA336" i="10" s="1"/>
  <c r="Q336" i="10"/>
  <c r="Z336" i="10" s="1"/>
  <c r="P336" i="10"/>
  <c r="Y336" i="10" s="1"/>
  <c r="O336" i="10"/>
  <c r="X336" i="10" s="1"/>
  <c r="N336" i="10"/>
  <c r="W336" i="10" s="1"/>
  <c r="M336" i="10"/>
  <c r="V336" i="10" s="1"/>
  <c r="AM335" i="10"/>
  <c r="AL335" i="10"/>
  <c r="AK335" i="10"/>
  <c r="AJ335" i="10"/>
  <c r="AH335" i="10"/>
  <c r="AG335" i="10"/>
  <c r="AC335" i="10"/>
  <c r="AB335" i="10"/>
  <c r="R335" i="10"/>
  <c r="AA335" i="10" s="1"/>
  <c r="Q335" i="10"/>
  <c r="Z335" i="10" s="1"/>
  <c r="P335" i="10"/>
  <c r="Y335" i="10" s="1"/>
  <c r="O335" i="10"/>
  <c r="X335" i="10" s="1"/>
  <c r="N335" i="10"/>
  <c r="W335" i="10" s="1"/>
  <c r="M335" i="10"/>
  <c r="V335" i="10" s="1"/>
  <c r="AM334" i="10"/>
  <c r="AL334" i="10"/>
  <c r="AK334" i="10"/>
  <c r="AJ334" i="10"/>
  <c r="AH334" i="10"/>
  <c r="AG334" i="10"/>
  <c r="AC334" i="10"/>
  <c r="AB334" i="10"/>
  <c r="R334" i="10"/>
  <c r="AA334" i="10" s="1"/>
  <c r="Q334" i="10"/>
  <c r="Z334" i="10" s="1"/>
  <c r="P334" i="10"/>
  <c r="Y334" i="10" s="1"/>
  <c r="O334" i="10"/>
  <c r="X334" i="10" s="1"/>
  <c r="N334" i="10"/>
  <c r="W334" i="10" s="1"/>
  <c r="M334" i="10"/>
  <c r="V334" i="10" s="1"/>
  <c r="AM333" i="10"/>
  <c r="AL333" i="10"/>
  <c r="AK333" i="10"/>
  <c r="AJ333" i="10"/>
  <c r="AH333" i="10"/>
  <c r="AG333" i="10"/>
  <c r="AB333" i="10"/>
  <c r="R333" i="10"/>
  <c r="AA333" i="10" s="1"/>
  <c r="Q333" i="10"/>
  <c r="Z333" i="10" s="1"/>
  <c r="P333" i="10"/>
  <c r="Y333" i="10" s="1"/>
  <c r="O333" i="10"/>
  <c r="X333" i="10" s="1"/>
  <c r="N333" i="10"/>
  <c r="W333" i="10" s="1"/>
  <c r="M333" i="10"/>
  <c r="V333" i="10" s="1"/>
  <c r="AM332" i="10"/>
  <c r="AL332" i="10"/>
  <c r="AK332" i="10"/>
  <c r="AJ332" i="10"/>
  <c r="AH332" i="10"/>
  <c r="AG332" i="10"/>
  <c r="AC332" i="10"/>
  <c r="AB332" i="10"/>
  <c r="R332" i="10"/>
  <c r="AA332" i="10" s="1"/>
  <c r="Q332" i="10"/>
  <c r="Z332" i="10" s="1"/>
  <c r="P332" i="10"/>
  <c r="Y332" i="10" s="1"/>
  <c r="O332" i="10"/>
  <c r="X332" i="10" s="1"/>
  <c r="N332" i="10"/>
  <c r="W332" i="10" s="1"/>
  <c r="M332" i="10"/>
  <c r="V332" i="10" s="1"/>
  <c r="AM331" i="10"/>
  <c r="AL331" i="10"/>
  <c r="AK331" i="10"/>
  <c r="AJ331" i="10"/>
  <c r="AH331" i="10"/>
  <c r="AG331" i="10"/>
  <c r="AC331" i="10"/>
  <c r="AB331" i="10"/>
  <c r="R331" i="10"/>
  <c r="AA331" i="10" s="1"/>
  <c r="Q331" i="10"/>
  <c r="Z331" i="10" s="1"/>
  <c r="P331" i="10"/>
  <c r="Y331" i="10" s="1"/>
  <c r="O331" i="10"/>
  <c r="X331" i="10" s="1"/>
  <c r="N331" i="10"/>
  <c r="W331" i="10" s="1"/>
  <c r="M331" i="10"/>
  <c r="V331" i="10" s="1"/>
  <c r="AM330" i="10"/>
  <c r="AL330" i="10"/>
  <c r="AK330" i="10"/>
  <c r="AJ330" i="10"/>
  <c r="AH330" i="10"/>
  <c r="AG330" i="10"/>
  <c r="AC330" i="10"/>
  <c r="AB330" i="10"/>
  <c r="R330" i="10"/>
  <c r="AA330" i="10" s="1"/>
  <c r="Q330" i="10"/>
  <c r="Z330" i="10" s="1"/>
  <c r="P330" i="10"/>
  <c r="Y330" i="10" s="1"/>
  <c r="O330" i="10"/>
  <c r="X330" i="10" s="1"/>
  <c r="N330" i="10"/>
  <c r="W330" i="10" s="1"/>
  <c r="M330" i="10"/>
  <c r="V330" i="10" s="1"/>
  <c r="AM329" i="10"/>
  <c r="AL329" i="10"/>
  <c r="AK329" i="10"/>
  <c r="AJ329" i="10"/>
  <c r="AH329" i="10"/>
  <c r="AG329" i="10"/>
  <c r="AC329" i="10"/>
  <c r="AB329" i="10"/>
  <c r="R329" i="10"/>
  <c r="AA329" i="10" s="1"/>
  <c r="Q329" i="10"/>
  <c r="Z329" i="10" s="1"/>
  <c r="P329" i="10"/>
  <c r="Y329" i="10" s="1"/>
  <c r="O329" i="10"/>
  <c r="X329" i="10" s="1"/>
  <c r="N329" i="10"/>
  <c r="W329" i="10" s="1"/>
  <c r="M329" i="10"/>
  <c r="V329" i="10" s="1"/>
  <c r="AM328" i="10"/>
  <c r="AL328" i="10"/>
  <c r="AK328" i="10"/>
  <c r="AJ328" i="10"/>
  <c r="AH328" i="10"/>
  <c r="AG328" i="10"/>
  <c r="AC328" i="10"/>
  <c r="AB328" i="10"/>
  <c r="R328" i="10"/>
  <c r="AA328" i="10" s="1"/>
  <c r="Q328" i="10"/>
  <c r="Z328" i="10" s="1"/>
  <c r="P328" i="10"/>
  <c r="Y328" i="10" s="1"/>
  <c r="O328" i="10"/>
  <c r="X328" i="10" s="1"/>
  <c r="N328" i="10"/>
  <c r="W328" i="10" s="1"/>
  <c r="M328" i="10"/>
  <c r="V328" i="10" s="1"/>
  <c r="AM327" i="10"/>
  <c r="AL327" i="10"/>
  <c r="AK327" i="10"/>
  <c r="AJ327" i="10"/>
  <c r="AH327" i="10"/>
  <c r="AG327" i="10"/>
  <c r="AC327" i="10"/>
  <c r="AB327" i="10"/>
  <c r="R327" i="10"/>
  <c r="AA327" i="10" s="1"/>
  <c r="Q327" i="10"/>
  <c r="Z327" i="10" s="1"/>
  <c r="P327" i="10"/>
  <c r="Y327" i="10" s="1"/>
  <c r="O327" i="10"/>
  <c r="X327" i="10" s="1"/>
  <c r="N327" i="10"/>
  <c r="W327" i="10" s="1"/>
  <c r="M327" i="10"/>
  <c r="V327" i="10" s="1"/>
  <c r="AM326" i="10"/>
  <c r="AL326" i="10"/>
  <c r="AK326" i="10"/>
  <c r="AJ326" i="10"/>
  <c r="AH326" i="10"/>
  <c r="AG326" i="10"/>
  <c r="AC326" i="10"/>
  <c r="AB326" i="10"/>
  <c r="R326" i="10"/>
  <c r="AA326" i="10" s="1"/>
  <c r="Q326" i="10"/>
  <c r="Z326" i="10" s="1"/>
  <c r="P326" i="10"/>
  <c r="Y326" i="10" s="1"/>
  <c r="O326" i="10"/>
  <c r="X326" i="10" s="1"/>
  <c r="N326" i="10"/>
  <c r="W326" i="10" s="1"/>
  <c r="M326" i="10"/>
  <c r="V326" i="10" s="1"/>
  <c r="AM325" i="10"/>
  <c r="AL325" i="10"/>
  <c r="AK325" i="10"/>
  <c r="AJ325" i="10"/>
  <c r="AH325" i="10"/>
  <c r="AG325" i="10"/>
  <c r="AC325" i="10"/>
  <c r="AB325" i="10"/>
  <c r="R325" i="10"/>
  <c r="AA325" i="10" s="1"/>
  <c r="Q325" i="10"/>
  <c r="Z325" i="10" s="1"/>
  <c r="P325" i="10"/>
  <c r="Y325" i="10" s="1"/>
  <c r="O325" i="10"/>
  <c r="X325" i="10" s="1"/>
  <c r="N325" i="10"/>
  <c r="W325" i="10" s="1"/>
  <c r="M325" i="10"/>
  <c r="V325" i="10" s="1"/>
  <c r="AM324" i="10"/>
  <c r="AL324" i="10"/>
  <c r="AK324" i="10"/>
  <c r="AJ324" i="10"/>
  <c r="AH324" i="10"/>
  <c r="AG324" i="10"/>
  <c r="AB324" i="10"/>
  <c r="R324" i="10"/>
  <c r="AA324" i="10" s="1"/>
  <c r="Q324" i="10"/>
  <c r="Z324" i="10" s="1"/>
  <c r="P324" i="10"/>
  <c r="Y324" i="10" s="1"/>
  <c r="O324" i="10"/>
  <c r="X324" i="10" s="1"/>
  <c r="N324" i="10"/>
  <c r="W324" i="10" s="1"/>
  <c r="M324" i="10"/>
  <c r="V324" i="10" s="1"/>
  <c r="AM323" i="10"/>
  <c r="AL323" i="10"/>
  <c r="AK323" i="10"/>
  <c r="AJ323" i="10"/>
  <c r="AH323" i="10"/>
  <c r="AG323" i="10"/>
  <c r="AC323" i="10"/>
  <c r="AB323" i="10"/>
  <c r="R323" i="10"/>
  <c r="AA323" i="10" s="1"/>
  <c r="Q323" i="10"/>
  <c r="Z323" i="10" s="1"/>
  <c r="P323" i="10"/>
  <c r="Y323" i="10" s="1"/>
  <c r="O323" i="10"/>
  <c r="X323" i="10" s="1"/>
  <c r="N323" i="10"/>
  <c r="W323" i="10" s="1"/>
  <c r="M323" i="10"/>
  <c r="V323" i="10" s="1"/>
  <c r="AM322" i="10"/>
  <c r="AL322" i="10"/>
  <c r="AK322" i="10"/>
  <c r="AJ322" i="10"/>
  <c r="AH322" i="10"/>
  <c r="AG322" i="10"/>
  <c r="AC322" i="10"/>
  <c r="AB322" i="10"/>
  <c r="R322" i="10"/>
  <c r="AA322" i="10" s="1"/>
  <c r="Q322" i="10"/>
  <c r="Z322" i="10" s="1"/>
  <c r="P322" i="10"/>
  <c r="Y322" i="10" s="1"/>
  <c r="O322" i="10"/>
  <c r="X322" i="10" s="1"/>
  <c r="N322" i="10"/>
  <c r="W322" i="10" s="1"/>
  <c r="M322" i="10"/>
  <c r="V322" i="10" s="1"/>
  <c r="AM321" i="10"/>
  <c r="AL321" i="10"/>
  <c r="AK321" i="10"/>
  <c r="AJ321" i="10"/>
  <c r="AF321" i="10"/>
  <c r="AE321" i="10"/>
  <c r="AC321" i="10"/>
  <c r="AB321" i="10"/>
  <c r="AA321" i="10"/>
  <c r="Z321" i="10"/>
  <c r="Y321" i="10"/>
  <c r="X321" i="10"/>
  <c r="W321" i="10"/>
  <c r="V321" i="10"/>
  <c r="H321" i="10"/>
  <c r="G321" i="10"/>
  <c r="F321" i="10"/>
  <c r="E321" i="10"/>
  <c r="D321" i="10"/>
  <c r="C321" i="10"/>
  <c r="AM320" i="10"/>
  <c r="AL320" i="10"/>
  <c r="AK320" i="10"/>
  <c r="AJ320" i="10"/>
  <c r="AH320" i="10"/>
  <c r="AG320" i="10"/>
  <c r="AC320" i="10"/>
  <c r="AB320" i="10"/>
  <c r="R320" i="10"/>
  <c r="AA320" i="10" s="1"/>
  <c r="Q320" i="10"/>
  <c r="Z320" i="10" s="1"/>
  <c r="P320" i="10"/>
  <c r="Y320" i="10" s="1"/>
  <c r="O320" i="10"/>
  <c r="X320" i="10" s="1"/>
  <c r="N320" i="10"/>
  <c r="W320" i="10" s="1"/>
  <c r="M320" i="10"/>
  <c r="V320" i="10" s="1"/>
  <c r="AM319" i="10"/>
  <c r="AL319" i="10"/>
  <c r="AK319" i="10"/>
  <c r="AJ319" i="10"/>
  <c r="AH319" i="10"/>
  <c r="AG319" i="10"/>
  <c r="AC319" i="10"/>
  <c r="AB319" i="10"/>
  <c r="R319" i="10"/>
  <c r="AA319" i="10" s="1"/>
  <c r="Q319" i="10"/>
  <c r="Z319" i="10" s="1"/>
  <c r="P319" i="10"/>
  <c r="Y319" i="10" s="1"/>
  <c r="O319" i="10"/>
  <c r="X319" i="10" s="1"/>
  <c r="N319" i="10"/>
  <c r="W319" i="10" s="1"/>
  <c r="M319" i="10"/>
  <c r="V319" i="10" s="1"/>
  <c r="AM318" i="10"/>
  <c r="AL318" i="10"/>
  <c r="AK318" i="10"/>
  <c r="AJ318" i="10"/>
  <c r="AH318" i="10"/>
  <c r="AG318" i="10"/>
  <c r="AC318" i="10"/>
  <c r="AB318" i="10"/>
  <c r="R318" i="10"/>
  <c r="AA318" i="10" s="1"/>
  <c r="Q318" i="10"/>
  <c r="Z318" i="10" s="1"/>
  <c r="P318" i="10"/>
  <c r="Y318" i="10" s="1"/>
  <c r="O318" i="10"/>
  <c r="X318" i="10" s="1"/>
  <c r="N318" i="10"/>
  <c r="W318" i="10" s="1"/>
  <c r="M318" i="10"/>
  <c r="V318" i="10" s="1"/>
  <c r="AM317" i="10"/>
  <c r="AL317" i="10"/>
  <c r="AK317" i="10"/>
  <c r="AJ317" i="10"/>
  <c r="AH317" i="10"/>
  <c r="AG317" i="10"/>
  <c r="AC317" i="10"/>
  <c r="AB317" i="10"/>
  <c r="R317" i="10"/>
  <c r="AA317" i="10" s="1"/>
  <c r="Q317" i="10"/>
  <c r="Z317" i="10" s="1"/>
  <c r="P317" i="10"/>
  <c r="Y317" i="10" s="1"/>
  <c r="O317" i="10"/>
  <c r="X317" i="10" s="1"/>
  <c r="N317" i="10"/>
  <c r="W317" i="10" s="1"/>
  <c r="M317" i="10"/>
  <c r="V317" i="10" s="1"/>
  <c r="AM316" i="10"/>
  <c r="AL316" i="10"/>
  <c r="AK316" i="10"/>
  <c r="AJ316" i="10"/>
  <c r="AH316" i="10"/>
  <c r="AG316" i="10"/>
  <c r="AC316" i="10"/>
  <c r="AB316" i="10"/>
  <c r="R316" i="10"/>
  <c r="AA316" i="10" s="1"/>
  <c r="Q316" i="10"/>
  <c r="Z316" i="10" s="1"/>
  <c r="P316" i="10"/>
  <c r="Y316" i="10" s="1"/>
  <c r="O316" i="10"/>
  <c r="X316" i="10" s="1"/>
  <c r="N316" i="10"/>
  <c r="W316" i="10" s="1"/>
  <c r="M316" i="10"/>
  <c r="V316" i="10" s="1"/>
  <c r="AM315" i="10"/>
  <c r="AL315" i="10"/>
  <c r="AK315" i="10"/>
  <c r="AJ315" i="10"/>
  <c r="AH315" i="10"/>
  <c r="AG315" i="10"/>
  <c r="AC315" i="10"/>
  <c r="AB315" i="10"/>
  <c r="R315" i="10"/>
  <c r="Q315" i="10"/>
  <c r="P315" i="10"/>
  <c r="O315" i="10"/>
  <c r="N315" i="10"/>
  <c r="M315" i="10"/>
  <c r="AM314" i="10"/>
  <c r="AL314" i="10"/>
  <c r="AK314" i="10"/>
  <c r="AJ314" i="10"/>
  <c r="AH314" i="10"/>
  <c r="AG314" i="10"/>
  <c r="AC314" i="10"/>
  <c r="AB314" i="10"/>
  <c r="R314" i="10"/>
  <c r="AA314" i="10" s="1"/>
  <c r="Q314" i="10"/>
  <c r="Z314" i="10" s="1"/>
  <c r="P314" i="10"/>
  <c r="Y314" i="10" s="1"/>
  <c r="O314" i="10"/>
  <c r="X314" i="10" s="1"/>
  <c r="N314" i="10"/>
  <c r="W314" i="10" s="1"/>
  <c r="M314" i="10"/>
  <c r="V314" i="10" s="1"/>
  <c r="AM313" i="10"/>
  <c r="AL313" i="10"/>
  <c r="AK313" i="10"/>
  <c r="AJ313" i="10"/>
  <c r="AH313" i="10"/>
  <c r="AG313" i="10"/>
  <c r="AC313" i="10"/>
  <c r="AB313" i="10"/>
  <c r="R313" i="10"/>
  <c r="AA313" i="10" s="1"/>
  <c r="Q313" i="10"/>
  <c r="Z313" i="10" s="1"/>
  <c r="P313" i="10"/>
  <c r="Y313" i="10" s="1"/>
  <c r="O313" i="10"/>
  <c r="X313" i="10" s="1"/>
  <c r="N313" i="10"/>
  <c r="W313" i="10" s="1"/>
  <c r="M313" i="10"/>
  <c r="V313" i="10" s="1"/>
  <c r="AM312" i="10"/>
  <c r="AL312" i="10"/>
  <c r="AK312" i="10"/>
  <c r="AJ312" i="10"/>
  <c r="AH312" i="10"/>
  <c r="AG312" i="10"/>
  <c r="AC312" i="10"/>
  <c r="AB312" i="10"/>
  <c r="R312" i="10"/>
  <c r="AA312" i="10" s="1"/>
  <c r="Q312" i="10"/>
  <c r="Z312" i="10" s="1"/>
  <c r="P312" i="10"/>
  <c r="Y312" i="10" s="1"/>
  <c r="O312" i="10"/>
  <c r="X312" i="10" s="1"/>
  <c r="N312" i="10"/>
  <c r="W312" i="10" s="1"/>
  <c r="M312" i="10"/>
  <c r="V312" i="10" s="1"/>
  <c r="AM311" i="10"/>
  <c r="AL311" i="10"/>
  <c r="AK311" i="10"/>
  <c r="AJ311" i="10"/>
  <c r="AH311" i="10"/>
  <c r="AG311" i="10"/>
  <c r="AC311" i="10"/>
  <c r="AB311" i="10"/>
  <c r="R311" i="10"/>
  <c r="AA311" i="10" s="1"/>
  <c r="Q311" i="10"/>
  <c r="Z311" i="10" s="1"/>
  <c r="P311" i="10"/>
  <c r="Y311" i="10" s="1"/>
  <c r="O311" i="10"/>
  <c r="X311" i="10" s="1"/>
  <c r="N311" i="10"/>
  <c r="W311" i="10" s="1"/>
  <c r="M311" i="10"/>
  <c r="V311" i="10" s="1"/>
  <c r="AM310" i="10"/>
  <c r="AL310" i="10"/>
  <c r="AK310" i="10"/>
  <c r="AJ310" i="10"/>
  <c r="AH310" i="10"/>
  <c r="AG310" i="10"/>
  <c r="AC310" i="10"/>
  <c r="AB310" i="10"/>
  <c r="R310" i="10"/>
  <c r="AA310" i="10" s="1"/>
  <c r="Q310" i="10"/>
  <c r="Z310" i="10" s="1"/>
  <c r="P310" i="10"/>
  <c r="Y310" i="10" s="1"/>
  <c r="O310" i="10"/>
  <c r="X310" i="10" s="1"/>
  <c r="N310" i="10"/>
  <c r="W310" i="10" s="1"/>
  <c r="M310" i="10"/>
  <c r="V310" i="10" s="1"/>
  <c r="AM309" i="10"/>
  <c r="AL309" i="10"/>
  <c r="AK309" i="10"/>
  <c r="AJ309" i="10"/>
  <c r="AH309" i="10"/>
  <c r="AG309" i="10"/>
  <c r="AC309" i="10"/>
  <c r="AB309" i="10"/>
  <c r="R309" i="10"/>
  <c r="AA309" i="10" s="1"/>
  <c r="Q309" i="10"/>
  <c r="Z309" i="10" s="1"/>
  <c r="P309" i="10"/>
  <c r="Y309" i="10" s="1"/>
  <c r="O309" i="10"/>
  <c r="X309" i="10" s="1"/>
  <c r="N309" i="10"/>
  <c r="W309" i="10" s="1"/>
  <c r="M309" i="10"/>
  <c r="V309" i="10" s="1"/>
  <c r="AM308" i="10"/>
  <c r="AL308" i="10"/>
  <c r="AK308" i="10"/>
  <c r="AJ308" i="10"/>
  <c r="AH308" i="10"/>
  <c r="AG308" i="10"/>
  <c r="AC308" i="10"/>
  <c r="AB308" i="10"/>
  <c r="R308" i="10"/>
  <c r="AA308" i="10" s="1"/>
  <c r="Q308" i="10"/>
  <c r="Z308" i="10" s="1"/>
  <c r="P308" i="10"/>
  <c r="Y308" i="10" s="1"/>
  <c r="O308" i="10"/>
  <c r="X308" i="10" s="1"/>
  <c r="N308" i="10"/>
  <c r="W308" i="10" s="1"/>
  <c r="M308" i="10"/>
  <c r="V308" i="10" s="1"/>
  <c r="AM307" i="10"/>
  <c r="AL307" i="10"/>
  <c r="AK307" i="10"/>
  <c r="AJ307" i="10"/>
  <c r="AH307" i="10"/>
  <c r="AG307" i="10"/>
  <c r="AC307" i="10"/>
  <c r="AB307" i="10"/>
  <c r="R307" i="10"/>
  <c r="AA307" i="10" s="1"/>
  <c r="Q307" i="10"/>
  <c r="Z307" i="10" s="1"/>
  <c r="P307" i="10"/>
  <c r="Y307" i="10" s="1"/>
  <c r="O307" i="10"/>
  <c r="X307" i="10" s="1"/>
  <c r="N307" i="10"/>
  <c r="W307" i="10" s="1"/>
  <c r="M307" i="10"/>
  <c r="V307" i="10" s="1"/>
  <c r="AM306" i="10"/>
  <c r="AL306" i="10"/>
  <c r="AK306" i="10"/>
  <c r="AJ306" i="10"/>
  <c r="AH306" i="10"/>
  <c r="AG306" i="10"/>
  <c r="AC306" i="10"/>
  <c r="AB306" i="10"/>
  <c r="R306" i="10"/>
  <c r="Q306" i="10"/>
  <c r="P306" i="10"/>
  <c r="O306" i="10"/>
  <c r="N306" i="10"/>
  <c r="M306" i="10"/>
  <c r="AM305" i="10"/>
  <c r="AL305" i="10"/>
  <c r="AK305" i="10"/>
  <c r="AJ305" i="10"/>
  <c r="AH305" i="10"/>
  <c r="AG305" i="10"/>
  <c r="AC305" i="10"/>
  <c r="AB305" i="10"/>
  <c r="R305" i="10"/>
  <c r="Q305" i="10"/>
  <c r="P305" i="10"/>
  <c r="O305" i="10"/>
  <c r="N305" i="10"/>
  <c r="M305" i="10"/>
  <c r="AM304" i="10"/>
  <c r="AL304" i="10"/>
  <c r="AK304" i="10"/>
  <c r="AJ304" i="10"/>
  <c r="AH304" i="10"/>
  <c r="AG304" i="10"/>
  <c r="AC304" i="10"/>
  <c r="AB304" i="10"/>
  <c r="R304" i="10"/>
  <c r="Q304" i="10"/>
  <c r="P304" i="10"/>
  <c r="O304" i="10"/>
  <c r="N304" i="10"/>
  <c r="M304" i="10"/>
  <c r="AM302" i="10"/>
  <c r="AL302" i="10"/>
  <c r="AK302" i="10"/>
  <c r="AJ302" i="10"/>
  <c r="AH302" i="10"/>
  <c r="AG302" i="10"/>
  <c r="AC302" i="10"/>
  <c r="AB302" i="10"/>
  <c r="R302" i="10"/>
  <c r="Q302" i="10"/>
  <c r="P302" i="10"/>
  <c r="O302" i="10"/>
  <c r="N302" i="10"/>
  <c r="M302" i="10"/>
  <c r="AM301" i="10"/>
  <c r="AL301" i="10"/>
  <c r="AK301" i="10"/>
  <c r="AJ301" i="10"/>
  <c r="AH301" i="10"/>
  <c r="AG301" i="10"/>
  <c r="AC301" i="10"/>
  <c r="AB301" i="10"/>
  <c r="R301" i="10"/>
  <c r="Q301" i="10"/>
  <c r="P301" i="10"/>
  <c r="O301" i="10"/>
  <c r="N301" i="10"/>
  <c r="M301" i="10"/>
  <c r="AM300" i="10"/>
  <c r="AL300" i="10"/>
  <c r="AK300" i="10"/>
  <c r="AJ300" i="10"/>
  <c r="AH300" i="10"/>
  <c r="AG300" i="10"/>
  <c r="AC300" i="10"/>
  <c r="AB300" i="10"/>
  <c r="R300" i="10"/>
  <c r="Q300" i="10"/>
  <c r="P300" i="10"/>
  <c r="O300" i="10"/>
  <c r="N300" i="10"/>
  <c r="M300" i="10"/>
  <c r="V300" i="10" s="1"/>
  <c r="AM299" i="10"/>
  <c r="AL299" i="10"/>
  <c r="AK299" i="10"/>
  <c r="AJ299" i="10"/>
  <c r="AH299" i="10"/>
  <c r="AG299" i="10"/>
  <c r="AC299" i="10"/>
  <c r="AB299" i="10"/>
  <c r="R299" i="10"/>
  <c r="Q299" i="10"/>
  <c r="P299" i="10"/>
  <c r="O299" i="10"/>
  <c r="N299" i="10"/>
  <c r="M299" i="10"/>
  <c r="AM298" i="10"/>
  <c r="AL298" i="10"/>
  <c r="AK298" i="10"/>
  <c r="AJ298" i="10"/>
  <c r="AH298" i="10"/>
  <c r="AG298" i="10"/>
  <c r="AC298" i="10"/>
  <c r="AB298" i="10"/>
  <c r="R298" i="10"/>
  <c r="Q298" i="10"/>
  <c r="P298" i="10"/>
  <c r="O298" i="10"/>
  <c r="N298" i="10"/>
  <c r="M298" i="10"/>
  <c r="AM297" i="10"/>
  <c r="AL297" i="10"/>
  <c r="AH297" i="10"/>
  <c r="AG297" i="10"/>
  <c r="AC297" i="10"/>
  <c r="AK297" i="10" s="1"/>
  <c r="AB297" i="10"/>
  <c r="AJ297" i="10" s="1"/>
  <c r="R297" i="10"/>
  <c r="Q297" i="10"/>
  <c r="P297" i="10"/>
  <c r="O297" i="10"/>
  <c r="N297" i="10"/>
  <c r="M297" i="10"/>
  <c r="AM296" i="10"/>
  <c r="AL296" i="10"/>
  <c r="AK296" i="10"/>
  <c r="AJ296" i="10"/>
  <c r="AH296" i="10"/>
  <c r="AG296" i="10"/>
  <c r="AC296" i="10"/>
  <c r="AB296" i="10"/>
  <c r="R296" i="10"/>
  <c r="Q296" i="10"/>
  <c r="P296" i="10"/>
  <c r="O296" i="10"/>
  <c r="N296" i="10"/>
  <c r="M296" i="10"/>
  <c r="AM295" i="10"/>
  <c r="AL295" i="10"/>
  <c r="AK295" i="10"/>
  <c r="AJ295" i="10"/>
  <c r="AH295" i="10"/>
  <c r="AG295" i="10"/>
  <c r="AC295" i="10"/>
  <c r="AB295" i="10"/>
  <c r="R295" i="10"/>
  <c r="Q295" i="10"/>
  <c r="P295" i="10"/>
  <c r="O295" i="10"/>
  <c r="N295" i="10"/>
  <c r="M295" i="10"/>
  <c r="V295" i="10" s="1"/>
  <c r="AM294" i="10"/>
  <c r="AL294" i="10"/>
  <c r="AK294" i="10"/>
  <c r="AJ294" i="10"/>
  <c r="AH294" i="10"/>
  <c r="AG294" i="10"/>
  <c r="AC294" i="10"/>
  <c r="AB294" i="10"/>
  <c r="R294" i="10"/>
  <c r="Q294" i="10"/>
  <c r="P294" i="10"/>
  <c r="O294" i="10"/>
  <c r="N294" i="10"/>
  <c r="M294" i="10"/>
  <c r="AM293" i="10"/>
  <c r="AL293" i="10"/>
  <c r="AK293" i="10"/>
  <c r="AJ293" i="10"/>
  <c r="AH293" i="10"/>
  <c r="AG293" i="10"/>
  <c r="AC293" i="10"/>
  <c r="AB293" i="10"/>
  <c r="R293" i="10"/>
  <c r="Q293" i="10"/>
  <c r="P293" i="10"/>
  <c r="O293" i="10"/>
  <c r="N293" i="10"/>
  <c r="M293" i="10"/>
  <c r="AM292" i="10"/>
  <c r="AL292" i="10"/>
  <c r="AK292" i="10"/>
  <c r="AJ292" i="10"/>
  <c r="AH292" i="10"/>
  <c r="AG292" i="10"/>
  <c r="AC292" i="10"/>
  <c r="AB292" i="10"/>
  <c r="R292" i="10"/>
  <c r="Q292" i="10"/>
  <c r="P292" i="10"/>
  <c r="O292" i="10"/>
  <c r="N292" i="10"/>
  <c r="M292" i="10"/>
  <c r="AM291" i="10"/>
  <c r="AL291" i="10"/>
  <c r="AK291" i="10"/>
  <c r="AJ291" i="10"/>
  <c r="AH291" i="10"/>
  <c r="AG291" i="10"/>
  <c r="AC291" i="10"/>
  <c r="AB291" i="10"/>
  <c r="R291" i="10"/>
  <c r="Q291" i="10"/>
  <c r="P291" i="10"/>
  <c r="O291" i="10"/>
  <c r="N291" i="10"/>
  <c r="M291" i="10"/>
  <c r="AM290" i="10"/>
  <c r="AL290" i="10"/>
  <c r="AK290" i="10"/>
  <c r="AJ290" i="10"/>
  <c r="AH290" i="10"/>
  <c r="AG290" i="10"/>
  <c r="AC290" i="10"/>
  <c r="AB290" i="10"/>
  <c r="R290" i="10"/>
  <c r="Q290" i="10"/>
  <c r="P290" i="10"/>
  <c r="O290" i="10"/>
  <c r="N290" i="10"/>
  <c r="M290" i="10"/>
  <c r="AM289" i="10"/>
  <c r="AL289" i="10"/>
  <c r="AK289" i="10"/>
  <c r="AJ289" i="10"/>
  <c r="AH289" i="10"/>
  <c r="AG289" i="10"/>
  <c r="AC289" i="10"/>
  <c r="AB289" i="10"/>
  <c r="R289" i="10"/>
  <c r="Q289" i="10"/>
  <c r="P289" i="10"/>
  <c r="O289" i="10"/>
  <c r="N289" i="10"/>
  <c r="M289" i="10"/>
  <c r="AM288" i="10"/>
  <c r="AL288" i="10"/>
  <c r="AK288" i="10"/>
  <c r="AJ288" i="10"/>
  <c r="AH288" i="10"/>
  <c r="AG288" i="10"/>
  <c r="AC288" i="10"/>
  <c r="AB288" i="10"/>
  <c r="R288" i="10"/>
  <c r="R366" i="10" s="1"/>
  <c r="Q288" i="10"/>
  <c r="P288" i="10"/>
  <c r="O288" i="10"/>
  <c r="N288" i="10"/>
  <c r="M288" i="10"/>
  <c r="AM287" i="10"/>
  <c r="AL287" i="10"/>
  <c r="AK287" i="10"/>
  <c r="AJ287" i="10"/>
  <c r="AH287" i="10"/>
  <c r="AG287" i="10"/>
  <c r="AC287" i="10"/>
  <c r="AB287" i="10"/>
  <c r="R287" i="10"/>
  <c r="AA287" i="10" s="1"/>
  <c r="Q287" i="10"/>
  <c r="Z287" i="10" s="1"/>
  <c r="P287" i="10"/>
  <c r="Y287" i="10" s="1"/>
  <c r="O287" i="10"/>
  <c r="X287" i="10" s="1"/>
  <c r="N287" i="10"/>
  <c r="W287" i="10" s="1"/>
  <c r="M287" i="10"/>
  <c r="V287" i="10" s="1"/>
  <c r="AM286" i="10"/>
  <c r="AL286" i="10"/>
  <c r="AK286" i="10"/>
  <c r="AJ286" i="10"/>
  <c r="AF286" i="10"/>
  <c r="AE286" i="10"/>
  <c r="AC286" i="10"/>
  <c r="AB286" i="10"/>
  <c r="AA286" i="10"/>
  <c r="Z286" i="10"/>
  <c r="Y286" i="10"/>
  <c r="X286" i="10"/>
  <c r="W286" i="10"/>
  <c r="V286" i="10"/>
  <c r="H286" i="10"/>
  <c r="G286" i="10"/>
  <c r="F286" i="10"/>
  <c r="E286" i="10"/>
  <c r="D286" i="10"/>
  <c r="C286" i="10"/>
  <c r="AM285" i="10"/>
  <c r="AL285" i="10"/>
  <c r="AK285" i="10"/>
  <c r="AJ285" i="10"/>
  <c r="AF285" i="10"/>
  <c r="AE285" i="10"/>
  <c r="AC285" i="10"/>
  <c r="AB285" i="10"/>
  <c r="AA285" i="10"/>
  <c r="Z285" i="10"/>
  <c r="Y285" i="10"/>
  <c r="X285" i="10"/>
  <c r="W285" i="10"/>
  <c r="V285" i="10"/>
  <c r="H285" i="10"/>
  <c r="G285" i="10"/>
  <c r="F285" i="10"/>
  <c r="E285" i="10"/>
  <c r="D285" i="10"/>
  <c r="C285" i="10"/>
  <c r="AM284" i="10"/>
  <c r="AL284" i="10"/>
  <c r="AK284" i="10"/>
  <c r="AJ284" i="10"/>
  <c r="AF284" i="10"/>
  <c r="AE284" i="10"/>
  <c r="AC284" i="10"/>
  <c r="AB284" i="10"/>
  <c r="AA284" i="10"/>
  <c r="Z284" i="10"/>
  <c r="Y284" i="10"/>
  <c r="X284" i="10"/>
  <c r="W284" i="10"/>
  <c r="V284" i="10"/>
  <c r="H284" i="10"/>
  <c r="G284" i="10"/>
  <c r="F284" i="10"/>
  <c r="E284" i="10"/>
  <c r="D284" i="10"/>
  <c r="C284" i="10"/>
  <c r="AM283" i="10"/>
  <c r="AL283" i="10"/>
  <c r="AK283" i="10"/>
  <c r="AJ283" i="10"/>
  <c r="AF283" i="10"/>
  <c r="AE283" i="10"/>
  <c r="AC283" i="10"/>
  <c r="AB283" i="10"/>
  <c r="AA283" i="10"/>
  <c r="Z283" i="10"/>
  <c r="Y283" i="10"/>
  <c r="X283" i="10"/>
  <c r="W283" i="10"/>
  <c r="V283" i="10"/>
  <c r="H283" i="10"/>
  <c r="G283" i="10"/>
  <c r="F283" i="10"/>
  <c r="E283" i="10"/>
  <c r="D283" i="10"/>
  <c r="C283" i="10"/>
  <c r="AM282" i="10"/>
  <c r="AL282" i="10"/>
  <c r="AK282" i="10"/>
  <c r="AJ282" i="10"/>
  <c r="AF282" i="10"/>
  <c r="AE282" i="10"/>
  <c r="AC282" i="10"/>
  <c r="AB282" i="10"/>
  <c r="AA282" i="10"/>
  <c r="Z282" i="10"/>
  <c r="Y282" i="10"/>
  <c r="X282" i="10"/>
  <c r="W282" i="10"/>
  <c r="V282" i="10"/>
  <c r="H282" i="10"/>
  <c r="G282" i="10"/>
  <c r="F282" i="10"/>
  <c r="E282" i="10"/>
  <c r="D282" i="10"/>
  <c r="C282" i="10"/>
  <c r="AM281" i="10"/>
  <c r="AL281" i="10"/>
  <c r="AK281" i="10"/>
  <c r="AJ281" i="10"/>
  <c r="AH281" i="10"/>
  <c r="AG281" i="10"/>
  <c r="AC281" i="10"/>
  <c r="AB281" i="10"/>
  <c r="R281" i="10"/>
  <c r="AA281" i="10" s="1"/>
  <c r="Q281" i="10"/>
  <c r="Z281" i="10" s="1"/>
  <c r="P281" i="10"/>
  <c r="Y281" i="10" s="1"/>
  <c r="O281" i="10"/>
  <c r="X281" i="10" s="1"/>
  <c r="N281" i="10"/>
  <c r="W281" i="10" s="1"/>
  <c r="M281" i="10"/>
  <c r="V281" i="10" s="1"/>
  <c r="AM280" i="10"/>
  <c r="AL280" i="10"/>
  <c r="AK280" i="10"/>
  <c r="AJ280" i="10"/>
  <c r="AF280" i="10"/>
  <c r="AE280" i="10"/>
  <c r="AC280" i="10"/>
  <c r="AB280" i="10"/>
  <c r="AA280" i="10"/>
  <c r="Z280" i="10"/>
  <c r="Y280" i="10"/>
  <c r="X280" i="10"/>
  <c r="W280" i="10"/>
  <c r="V280" i="10"/>
  <c r="H280" i="10"/>
  <c r="G280" i="10"/>
  <c r="F280" i="10"/>
  <c r="E280" i="10"/>
  <c r="D280" i="10"/>
  <c r="C280" i="10"/>
  <c r="AM279" i="10"/>
  <c r="AL279" i="10"/>
  <c r="AK279" i="10"/>
  <c r="AJ279" i="10"/>
  <c r="AF279" i="10"/>
  <c r="AE279" i="10"/>
  <c r="AA279" i="10"/>
  <c r="Z279" i="10"/>
  <c r="Y279" i="10"/>
  <c r="X279" i="10"/>
  <c r="W279" i="10"/>
  <c r="V279" i="10"/>
  <c r="H279" i="10"/>
  <c r="G279" i="10"/>
  <c r="F279" i="10"/>
  <c r="E279" i="10"/>
  <c r="D279" i="10"/>
  <c r="C279" i="10"/>
  <c r="AM278" i="10"/>
  <c r="AL278" i="10"/>
  <c r="AK278" i="10"/>
  <c r="AJ278" i="10"/>
  <c r="AH278" i="10"/>
  <c r="AG278" i="10"/>
  <c r="AC278" i="10"/>
  <c r="AB278" i="10"/>
  <c r="R278" i="10"/>
  <c r="AA278" i="10" s="1"/>
  <c r="Q278" i="10"/>
  <c r="Z278" i="10" s="1"/>
  <c r="P278" i="10"/>
  <c r="Y278" i="10" s="1"/>
  <c r="O278" i="10"/>
  <c r="X278" i="10" s="1"/>
  <c r="N278" i="10"/>
  <c r="W278" i="10" s="1"/>
  <c r="M278" i="10"/>
  <c r="V278" i="10" s="1"/>
  <c r="AM277" i="10"/>
  <c r="AL277" i="10"/>
  <c r="AK277" i="10"/>
  <c r="AJ277" i="10"/>
  <c r="AF277" i="10"/>
  <c r="AE277" i="10"/>
  <c r="AC277" i="10"/>
  <c r="AB277" i="10"/>
  <c r="AA277" i="10"/>
  <c r="Z277" i="10"/>
  <c r="Y277" i="10"/>
  <c r="X277" i="10"/>
  <c r="W277" i="10"/>
  <c r="V277" i="10"/>
  <c r="H277" i="10"/>
  <c r="G277" i="10"/>
  <c r="F277" i="10"/>
  <c r="E277" i="10"/>
  <c r="D277" i="10"/>
  <c r="C277" i="10"/>
  <c r="AM276" i="10"/>
  <c r="AL276" i="10"/>
  <c r="AK276" i="10"/>
  <c r="AJ276" i="10"/>
  <c r="AH276" i="10"/>
  <c r="AG276" i="10"/>
  <c r="AC276" i="10"/>
  <c r="AB276" i="10"/>
  <c r="R276" i="10"/>
  <c r="AA276" i="10" s="1"/>
  <c r="Q276" i="10"/>
  <c r="Z276" i="10" s="1"/>
  <c r="P276" i="10"/>
  <c r="Y276" i="10" s="1"/>
  <c r="O276" i="10"/>
  <c r="X276" i="10" s="1"/>
  <c r="N276" i="10"/>
  <c r="W276" i="10" s="1"/>
  <c r="M276" i="10"/>
  <c r="V276" i="10" s="1"/>
  <c r="AM275" i="10"/>
  <c r="AL275" i="10"/>
  <c r="AK275" i="10"/>
  <c r="AJ275" i="10"/>
  <c r="AF275" i="10"/>
  <c r="AE275" i="10"/>
  <c r="AC275" i="10"/>
  <c r="AB275" i="10"/>
  <c r="AA275" i="10"/>
  <c r="Z275" i="10"/>
  <c r="Y275" i="10"/>
  <c r="X275" i="10"/>
  <c r="W275" i="10"/>
  <c r="V275" i="10"/>
  <c r="H275" i="10"/>
  <c r="G275" i="10"/>
  <c r="F275" i="10"/>
  <c r="E275" i="10"/>
  <c r="D275" i="10"/>
  <c r="C275" i="10"/>
  <c r="AM274" i="10"/>
  <c r="AL274" i="10"/>
  <c r="AK274" i="10"/>
  <c r="AJ274" i="10"/>
  <c r="AF274" i="10"/>
  <c r="AE274" i="10"/>
  <c r="AC274" i="10"/>
  <c r="AB274" i="10"/>
  <c r="AA274" i="10"/>
  <c r="Z274" i="10"/>
  <c r="Y274" i="10"/>
  <c r="X274" i="10"/>
  <c r="W274" i="10"/>
  <c r="V274" i="10"/>
  <c r="H274" i="10"/>
  <c r="G274" i="10"/>
  <c r="F274" i="10"/>
  <c r="E274" i="10"/>
  <c r="D274" i="10"/>
  <c r="C274" i="10"/>
  <c r="AM273" i="10"/>
  <c r="AL273" i="10"/>
  <c r="AK273" i="10"/>
  <c r="AJ273" i="10"/>
  <c r="AF273" i="10"/>
  <c r="AE273" i="10"/>
  <c r="AC273" i="10"/>
  <c r="AB273" i="10"/>
  <c r="AA273" i="10"/>
  <c r="Z273" i="10"/>
  <c r="Y273" i="10"/>
  <c r="X273" i="10"/>
  <c r="W273" i="10"/>
  <c r="V273" i="10"/>
  <c r="H273" i="10"/>
  <c r="G273" i="10"/>
  <c r="F273" i="10"/>
  <c r="E273" i="10"/>
  <c r="D273" i="10"/>
  <c r="C273" i="10"/>
  <c r="AM272" i="10"/>
  <c r="AL272" i="10"/>
  <c r="AK272" i="10"/>
  <c r="AJ272" i="10"/>
  <c r="AH272" i="10"/>
  <c r="AG272" i="10"/>
  <c r="AC272" i="10"/>
  <c r="AB272" i="10"/>
  <c r="R272" i="10"/>
  <c r="AA272" i="10" s="1"/>
  <c r="Q272" i="10"/>
  <c r="Z272" i="10" s="1"/>
  <c r="P272" i="10"/>
  <c r="Y272" i="10" s="1"/>
  <c r="O272" i="10"/>
  <c r="X272" i="10" s="1"/>
  <c r="N272" i="10"/>
  <c r="W272" i="10" s="1"/>
  <c r="M272" i="10"/>
  <c r="V272" i="10" s="1"/>
  <c r="AM271" i="10"/>
  <c r="AL271" i="10"/>
  <c r="AK271" i="10"/>
  <c r="AJ271" i="10"/>
  <c r="AF271" i="10"/>
  <c r="AE271" i="10"/>
  <c r="AC271" i="10"/>
  <c r="AB271" i="10"/>
  <c r="AA271" i="10"/>
  <c r="Z271" i="10"/>
  <c r="Y271" i="10"/>
  <c r="X271" i="10"/>
  <c r="W271" i="10"/>
  <c r="V271" i="10"/>
  <c r="H271" i="10"/>
  <c r="G271" i="10"/>
  <c r="F271" i="10"/>
  <c r="E271" i="10"/>
  <c r="D271" i="10"/>
  <c r="C271" i="10"/>
  <c r="AM270" i="10"/>
  <c r="AL270" i="10"/>
  <c r="AK270" i="10"/>
  <c r="AJ270" i="10"/>
  <c r="AF270" i="10"/>
  <c r="AE270" i="10"/>
  <c r="AC270" i="10"/>
  <c r="AB270" i="10"/>
  <c r="AA270" i="10"/>
  <c r="Z270" i="10"/>
  <c r="Y270" i="10"/>
  <c r="X270" i="10"/>
  <c r="W270" i="10"/>
  <c r="V270" i="10"/>
  <c r="H270" i="10"/>
  <c r="G270" i="10"/>
  <c r="F270" i="10"/>
  <c r="E270" i="10"/>
  <c r="D270" i="10"/>
  <c r="C270" i="10"/>
  <c r="AM269" i="10"/>
  <c r="AL269" i="10"/>
  <c r="AK269" i="10"/>
  <c r="AJ269" i="10"/>
  <c r="AF269" i="10"/>
  <c r="AE269" i="10"/>
  <c r="AC269" i="10"/>
  <c r="AB269" i="10"/>
  <c r="AA269" i="10"/>
  <c r="Z269" i="10"/>
  <c r="Y269" i="10"/>
  <c r="X269" i="10"/>
  <c r="W269" i="10"/>
  <c r="V269" i="10"/>
  <c r="H269" i="10"/>
  <c r="G269" i="10"/>
  <c r="F269" i="10"/>
  <c r="E269" i="10"/>
  <c r="D269" i="10"/>
  <c r="C269" i="10"/>
  <c r="AM268" i="10"/>
  <c r="AL268" i="10"/>
  <c r="AK268" i="10"/>
  <c r="AJ268" i="10"/>
  <c r="AF268" i="10"/>
  <c r="AE268" i="10"/>
  <c r="AC268" i="10"/>
  <c r="AB268" i="10"/>
  <c r="AA268" i="10"/>
  <c r="Z268" i="10"/>
  <c r="Y268" i="10"/>
  <c r="X268" i="10"/>
  <c r="W268" i="10"/>
  <c r="V268" i="10"/>
  <c r="H268" i="10"/>
  <c r="G268" i="10"/>
  <c r="F268" i="10"/>
  <c r="E268" i="10"/>
  <c r="D268" i="10"/>
  <c r="C268" i="10"/>
  <c r="AM267" i="10"/>
  <c r="AL267" i="10"/>
  <c r="AK267" i="10"/>
  <c r="AJ267" i="10"/>
  <c r="AF267" i="10"/>
  <c r="AE267" i="10"/>
  <c r="AC267" i="10"/>
  <c r="AB267" i="10"/>
  <c r="AA267" i="10"/>
  <c r="Z267" i="10"/>
  <c r="Y267" i="10"/>
  <c r="X267" i="10"/>
  <c r="W267" i="10"/>
  <c r="V267" i="10"/>
  <c r="H267" i="10"/>
  <c r="G267" i="10"/>
  <c r="F267" i="10"/>
  <c r="E267" i="10"/>
  <c r="D267" i="10"/>
  <c r="C267" i="10"/>
  <c r="AM266" i="10"/>
  <c r="AL266" i="10"/>
  <c r="AK266" i="10"/>
  <c r="AJ266" i="10"/>
  <c r="AF266" i="10"/>
  <c r="AE266" i="10"/>
  <c r="AC266" i="10"/>
  <c r="AB266" i="10"/>
  <c r="AA266" i="10"/>
  <c r="Z266" i="10"/>
  <c r="Y266" i="10"/>
  <c r="X266" i="10"/>
  <c r="W266" i="10"/>
  <c r="V266" i="10"/>
  <c r="H266" i="10"/>
  <c r="G266" i="10"/>
  <c r="F266" i="10"/>
  <c r="E266" i="10"/>
  <c r="D266" i="10"/>
  <c r="C266" i="10"/>
  <c r="AM265" i="10"/>
  <c r="AL265" i="10"/>
  <c r="AK265" i="10"/>
  <c r="AJ265" i="10"/>
  <c r="AF265" i="10"/>
  <c r="AE265" i="10"/>
  <c r="AC265" i="10"/>
  <c r="AB265" i="10"/>
  <c r="AA265" i="10"/>
  <c r="Z265" i="10"/>
  <c r="Y265" i="10"/>
  <c r="X265" i="10"/>
  <c r="W265" i="10"/>
  <c r="V265" i="10"/>
  <c r="H265" i="10"/>
  <c r="G265" i="10"/>
  <c r="F265" i="10"/>
  <c r="E265" i="10"/>
  <c r="D265" i="10"/>
  <c r="C265" i="10"/>
  <c r="AM264" i="10"/>
  <c r="AL264" i="10"/>
  <c r="AK264" i="10"/>
  <c r="AJ264" i="10"/>
  <c r="AH264" i="10"/>
  <c r="AG264" i="10"/>
  <c r="AC264" i="10"/>
  <c r="AB264" i="10"/>
  <c r="R264" i="10"/>
  <c r="AA264" i="10" s="1"/>
  <c r="Q264" i="10"/>
  <c r="Z264" i="10" s="1"/>
  <c r="P264" i="10"/>
  <c r="Y264" i="10" s="1"/>
  <c r="O264" i="10"/>
  <c r="X264" i="10" s="1"/>
  <c r="N264" i="10"/>
  <c r="W264" i="10" s="1"/>
  <c r="M264" i="10"/>
  <c r="V264" i="10" s="1"/>
  <c r="AM263" i="10"/>
  <c r="AL263" i="10"/>
  <c r="AK263" i="10"/>
  <c r="AJ263" i="10"/>
  <c r="AH263" i="10"/>
  <c r="AG263" i="10"/>
  <c r="AC263" i="10"/>
  <c r="AB263" i="10"/>
  <c r="R263" i="10"/>
  <c r="AA263" i="10" s="1"/>
  <c r="Q263" i="10"/>
  <c r="Z263" i="10" s="1"/>
  <c r="P263" i="10"/>
  <c r="Y263" i="10" s="1"/>
  <c r="O263" i="10"/>
  <c r="X263" i="10" s="1"/>
  <c r="N263" i="10"/>
  <c r="W263" i="10" s="1"/>
  <c r="M263" i="10"/>
  <c r="V263" i="10" s="1"/>
  <c r="AM262" i="10"/>
  <c r="AL262" i="10"/>
  <c r="AK262" i="10"/>
  <c r="AJ262" i="10"/>
  <c r="AF262" i="10"/>
  <c r="AE262" i="10"/>
  <c r="AC262" i="10"/>
  <c r="AB262" i="10"/>
  <c r="AA262" i="10"/>
  <c r="Z262" i="10"/>
  <c r="Y262" i="10"/>
  <c r="X262" i="10"/>
  <c r="W262" i="10"/>
  <c r="V262" i="10"/>
  <c r="H262" i="10"/>
  <c r="G262" i="10"/>
  <c r="F262" i="10"/>
  <c r="E262" i="10"/>
  <c r="D262" i="10"/>
  <c r="C262" i="10"/>
  <c r="AM261" i="10"/>
  <c r="AL261" i="10"/>
  <c r="AK261" i="10"/>
  <c r="AJ261" i="10"/>
  <c r="AF261" i="10"/>
  <c r="AE261" i="10"/>
  <c r="AC261" i="10"/>
  <c r="AB261" i="10"/>
  <c r="AA261" i="10"/>
  <c r="Z261" i="10"/>
  <c r="Y261" i="10"/>
  <c r="X261" i="10"/>
  <c r="W261" i="10"/>
  <c r="V261" i="10"/>
  <c r="H261" i="10"/>
  <c r="G261" i="10"/>
  <c r="F261" i="10"/>
  <c r="E261" i="10"/>
  <c r="D261" i="10"/>
  <c r="C261" i="10"/>
  <c r="AM260" i="10"/>
  <c r="AL260" i="10"/>
  <c r="AK260" i="10"/>
  <c r="AJ260" i="10"/>
  <c r="AF260" i="10"/>
  <c r="AE260" i="10"/>
  <c r="AC260" i="10"/>
  <c r="AB260" i="10"/>
  <c r="AA260" i="10"/>
  <c r="Z260" i="10"/>
  <c r="Y260" i="10"/>
  <c r="X260" i="10"/>
  <c r="W260" i="10"/>
  <c r="V260" i="10"/>
  <c r="H260" i="10"/>
  <c r="G260" i="10"/>
  <c r="F260" i="10"/>
  <c r="E260" i="10"/>
  <c r="D260" i="10"/>
  <c r="C260" i="10"/>
  <c r="AM259" i="10"/>
  <c r="AL259" i="10"/>
  <c r="AK259" i="10"/>
  <c r="AJ259" i="10"/>
  <c r="AF259" i="10"/>
  <c r="AE259" i="10"/>
  <c r="AC259" i="10"/>
  <c r="AB259" i="10"/>
  <c r="AA259" i="10"/>
  <c r="Z259" i="10"/>
  <c r="Y259" i="10"/>
  <c r="X259" i="10"/>
  <c r="W259" i="10"/>
  <c r="V259" i="10"/>
  <c r="H259" i="10"/>
  <c r="G259" i="10"/>
  <c r="F259" i="10"/>
  <c r="E259" i="10"/>
  <c r="D259" i="10"/>
  <c r="C259" i="10"/>
  <c r="AM258" i="10"/>
  <c r="AL258" i="10"/>
  <c r="AK258" i="10"/>
  <c r="AJ258" i="10"/>
  <c r="AH258" i="10"/>
  <c r="AG258" i="10"/>
  <c r="AC258" i="10"/>
  <c r="AB258" i="10"/>
  <c r="R258" i="10"/>
  <c r="AA258" i="10" s="1"/>
  <c r="Q258" i="10"/>
  <c r="Z258" i="10" s="1"/>
  <c r="P258" i="10"/>
  <c r="Y258" i="10" s="1"/>
  <c r="O258" i="10"/>
  <c r="X258" i="10" s="1"/>
  <c r="N258" i="10"/>
  <c r="W258" i="10" s="1"/>
  <c r="M258" i="10"/>
  <c r="V258" i="10" s="1"/>
  <c r="AM257" i="10"/>
  <c r="AL257" i="10"/>
  <c r="AK257" i="10"/>
  <c r="AJ257" i="10"/>
  <c r="AH257" i="10"/>
  <c r="AG257" i="10"/>
  <c r="AC257" i="10"/>
  <c r="AB257" i="10"/>
  <c r="R257" i="10"/>
  <c r="AA257" i="10" s="1"/>
  <c r="Q257" i="10"/>
  <c r="Z257" i="10" s="1"/>
  <c r="P257" i="10"/>
  <c r="O257" i="10"/>
  <c r="X257" i="10" s="1"/>
  <c r="N257" i="10"/>
  <c r="W257" i="10" s="1"/>
  <c r="M257" i="10"/>
  <c r="V257" i="10" s="1"/>
  <c r="AM256" i="10"/>
  <c r="AL256" i="10"/>
  <c r="AK256" i="10"/>
  <c r="AJ256" i="10"/>
  <c r="AF256" i="10"/>
  <c r="AE256" i="10"/>
  <c r="AC256" i="10"/>
  <c r="AB256" i="10"/>
  <c r="AA256" i="10"/>
  <c r="Z256" i="10"/>
  <c r="Y256" i="10"/>
  <c r="X256" i="10"/>
  <c r="W256" i="10"/>
  <c r="V256" i="10"/>
  <c r="H256" i="10"/>
  <c r="G256" i="10"/>
  <c r="F256" i="10"/>
  <c r="E256" i="10"/>
  <c r="D256" i="10"/>
  <c r="C256" i="10"/>
  <c r="AM255" i="10"/>
  <c r="AL255" i="10"/>
  <c r="AK255" i="10"/>
  <c r="AJ255" i="10"/>
  <c r="AC255" i="10"/>
  <c r="AA255" i="10"/>
  <c r="Z255" i="10"/>
  <c r="Y255" i="10"/>
  <c r="X255" i="10"/>
  <c r="W255" i="10"/>
  <c r="V255" i="10"/>
  <c r="AM254" i="10"/>
  <c r="AL254" i="10"/>
  <c r="AK254" i="10"/>
  <c r="AJ254" i="10"/>
  <c r="AF254" i="10"/>
  <c r="AE254" i="10"/>
  <c r="AC254" i="10"/>
  <c r="AB254" i="10"/>
  <c r="AA254" i="10"/>
  <c r="Z254" i="10"/>
  <c r="Y254" i="10"/>
  <c r="X254" i="10"/>
  <c r="W254" i="10"/>
  <c r="V254" i="10"/>
  <c r="H254" i="10"/>
  <c r="G254" i="10"/>
  <c r="F254" i="10"/>
  <c r="E254" i="10"/>
  <c r="D254" i="10"/>
  <c r="C254" i="10"/>
  <c r="AM253" i="10"/>
  <c r="AL253" i="10"/>
  <c r="AK253" i="10"/>
  <c r="AJ253" i="10"/>
  <c r="AF253" i="10"/>
  <c r="AE253" i="10"/>
  <c r="AC253" i="10"/>
  <c r="AB253" i="10"/>
  <c r="AA253" i="10"/>
  <c r="Z253" i="10"/>
  <c r="Y253" i="10"/>
  <c r="X253" i="10"/>
  <c r="W253" i="10"/>
  <c r="V253" i="10"/>
  <c r="H253" i="10"/>
  <c r="G253" i="10"/>
  <c r="F253" i="10"/>
  <c r="E253" i="10"/>
  <c r="D253" i="10"/>
  <c r="C253" i="10"/>
  <c r="AM252" i="10"/>
  <c r="AL252" i="10"/>
  <c r="AK252" i="10"/>
  <c r="AJ252" i="10"/>
  <c r="AH252" i="10"/>
  <c r="AG252" i="10"/>
  <c r="AC252" i="10"/>
  <c r="AB252" i="10"/>
  <c r="R252" i="10"/>
  <c r="Q252" i="10"/>
  <c r="P252" i="10"/>
  <c r="Y252" i="10" s="1"/>
  <c r="O252" i="10"/>
  <c r="X252" i="10" s="1"/>
  <c r="N252" i="10"/>
  <c r="W252" i="10" s="1"/>
  <c r="M252" i="10"/>
  <c r="V252" i="10" s="1"/>
  <c r="AM251" i="10"/>
  <c r="AL251" i="10"/>
  <c r="AK251" i="10"/>
  <c r="AJ251" i="10"/>
  <c r="AF251" i="10"/>
  <c r="AE251" i="10"/>
  <c r="AC251" i="10"/>
  <c r="AB251" i="10"/>
  <c r="AA251" i="10"/>
  <c r="Z251" i="10"/>
  <c r="Y251" i="10"/>
  <c r="X251" i="10"/>
  <c r="W251" i="10"/>
  <c r="V251" i="10"/>
  <c r="H251" i="10"/>
  <c r="G251" i="10"/>
  <c r="F251" i="10"/>
  <c r="E251" i="10"/>
  <c r="D251" i="10"/>
  <c r="C251" i="10"/>
  <c r="AM250" i="10"/>
  <c r="AL250" i="10"/>
  <c r="AK250" i="10"/>
  <c r="AJ250" i="10"/>
  <c r="AF250" i="10"/>
  <c r="AE250" i="10"/>
  <c r="AC250" i="10"/>
  <c r="AB250" i="10"/>
  <c r="AA250" i="10"/>
  <c r="Z250" i="10"/>
  <c r="Y250" i="10"/>
  <c r="X250" i="10"/>
  <c r="W250" i="10"/>
  <c r="V250" i="10"/>
  <c r="H250" i="10"/>
  <c r="G250" i="10"/>
  <c r="F250" i="10"/>
  <c r="E250" i="10"/>
  <c r="D250" i="10"/>
  <c r="C250" i="10"/>
  <c r="AF249" i="10"/>
  <c r="AE249" i="10"/>
  <c r="AC249" i="10"/>
  <c r="AK249" i="10" s="1"/>
  <c r="AB249" i="10"/>
  <c r="AL249" i="10" s="1"/>
  <c r="AA249" i="10"/>
  <c r="Z249" i="10"/>
  <c r="Y249" i="10"/>
  <c r="X249" i="10"/>
  <c r="W249" i="10"/>
  <c r="V249" i="10"/>
  <c r="H249" i="10"/>
  <c r="G249" i="10"/>
  <c r="F249" i="10"/>
  <c r="E249" i="10"/>
  <c r="D249" i="10"/>
  <c r="C249" i="10"/>
  <c r="AA247" i="10"/>
  <c r="Z247" i="10"/>
  <c r="Y247" i="10"/>
  <c r="X247" i="10"/>
  <c r="W247" i="10"/>
  <c r="V247" i="10"/>
  <c r="AA246" i="10"/>
  <c r="Z246" i="10"/>
  <c r="Y246" i="10"/>
  <c r="X246" i="10"/>
  <c r="W246" i="10"/>
  <c r="V246" i="10"/>
  <c r="CH235" i="10"/>
  <c r="CG235" i="10"/>
  <c r="CF235" i="10"/>
  <c r="CC235" i="10"/>
  <c r="CB235" i="10"/>
  <c r="CA235" i="10"/>
  <c r="BZ235" i="10"/>
  <c r="BY235" i="10"/>
  <c r="BV235" i="10"/>
  <c r="BU235" i="10"/>
  <c r="BT235" i="10"/>
  <c r="BS235" i="10"/>
  <c r="BR235" i="10"/>
  <c r="BO235" i="10"/>
  <c r="BN235" i="10"/>
  <c r="BM235" i="10"/>
  <c r="BL235" i="10"/>
  <c r="BK235" i="10"/>
  <c r="BH235" i="10"/>
  <c r="BG235" i="10"/>
  <c r="BF235" i="10"/>
  <c r="BE235" i="10"/>
  <c r="BD235" i="10"/>
  <c r="BA235" i="10"/>
  <c r="AZ235" i="10"/>
  <c r="AY235" i="10"/>
  <c r="AX235" i="10"/>
  <c r="AW235" i="10"/>
  <c r="AT235" i="10"/>
  <c r="AS235" i="10"/>
  <c r="AR235" i="10"/>
  <c r="AQ235" i="10"/>
  <c r="AP235" i="10"/>
  <c r="AM235" i="10"/>
  <c r="AL235" i="10"/>
  <c r="AK235" i="10"/>
  <c r="AJ235" i="10"/>
  <c r="AI235" i="10"/>
  <c r="AF235" i="10"/>
  <c r="AE235" i="10"/>
  <c r="AD235" i="10"/>
  <c r="AC235" i="10"/>
  <c r="AB235" i="10"/>
  <c r="Y235" i="10"/>
  <c r="X235" i="10"/>
  <c r="W235" i="10"/>
  <c r="V235" i="10"/>
  <c r="U235" i="10"/>
  <c r="R235" i="10"/>
  <c r="Q235" i="10"/>
  <c r="P235" i="10"/>
  <c r="O235" i="10"/>
  <c r="N235" i="10"/>
  <c r="K235" i="10"/>
  <c r="J235" i="10"/>
  <c r="I235" i="10"/>
  <c r="H235" i="10"/>
  <c r="G235" i="10"/>
  <c r="E235" i="10"/>
  <c r="D235" i="10"/>
  <c r="C235" i="10"/>
  <c r="CH234" i="10"/>
  <c r="CG234" i="10"/>
  <c r="CF234" i="10"/>
  <c r="CC234" i="10"/>
  <c r="CB234" i="10"/>
  <c r="CA234" i="10"/>
  <c r="BZ234" i="10"/>
  <c r="BY234" i="10"/>
  <c r="BV234" i="10"/>
  <c r="BU234" i="10"/>
  <c r="BT234" i="10"/>
  <c r="BS234" i="10"/>
  <c r="BR234" i="10"/>
  <c r="BO234" i="10"/>
  <c r="BN234" i="10"/>
  <c r="BM234" i="10"/>
  <c r="BL234" i="10"/>
  <c r="BK234" i="10"/>
  <c r="BH234" i="10"/>
  <c r="BG234" i="10"/>
  <c r="BF234" i="10"/>
  <c r="BE234" i="10"/>
  <c r="BD234" i="10"/>
  <c r="BA234" i="10"/>
  <c r="AZ234" i="10"/>
  <c r="AY234" i="10"/>
  <c r="AX234" i="10"/>
  <c r="AW234" i="10"/>
  <c r="AT234" i="10"/>
  <c r="AS234" i="10"/>
  <c r="AR234" i="10"/>
  <c r="AQ234" i="10"/>
  <c r="AP234" i="10"/>
  <c r="AM234" i="10"/>
  <c r="AL234" i="10"/>
  <c r="AK234" i="10"/>
  <c r="AJ234" i="10"/>
  <c r="AI234" i="10"/>
  <c r="AF234" i="10"/>
  <c r="AE234" i="10"/>
  <c r="AD234" i="10"/>
  <c r="AC234" i="10"/>
  <c r="AB234" i="10"/>
  <c r="Y234" i="10"/>
  <c r="X234" i="10"/>
  <c r="W234" i="10"/>
  <c r="V234" i="10"/>
  <c r="U234" i="10"/>
  <c r="R234" i="10"/>
  <c r="Q234" i="10"/>
  <c r="P234" i="10"/>
  <c r="O234" i="10"/>
  <c r="N234" i="10"/>
  <c r="K234" i="10"/>
  <c r="J234" i="10"/>
  <c r="I234" i="10"/>
  <c r="H234" i="10"/>
  <c r="G234" i="10"/>
  <c r="E234" i="10"/>
  <c r="D234" i="10"/>
  <c r="C234" i="10"/>
  <c r="CH233" i="10"/>
  <c r="CG233" i="10"/>
  <c r="CF233" i="10"/>
  <c r="CC233" i="10"/>
  <c r="CB233" i="10"/>
  <c r="CA233" i="10"/>
  <c r="BZ233" i="10"/>
  <c r="BY233" i="10"/>
  <c r="BV233" i="10"/>
  <c r="BU233" i="10"/>
  <c r="BT233" i="10"/>
  <c r="BS233" i="10"/>
  <c r="BR233" i="10"/>
  <c r="BO233" i="10"/>
  <c r="BN233" i="10"/>
  <c r="BM233" i="10"/>
  <c r="BL233" i="10"/>
  <c r="BK233" i="10"/>
  <c r="BH233" i="10"/>
  <c r="BG233" i="10"/>
  <c r="BF233" i="10"/>
  <c r="BE233" i="10"/>
  <c r="BD233" i="10"/>
  <c r="BA233" i="10"/>
  <c r="AZ233" i="10"/>
  <c r="AY233" i="10"/>
  <c r="AX233" i="10"/>
  <c r="AW233" i="10"/>
  <c r="AT233" i="10"/>
  <c r="AS233" i="10"/>
  <c r="AR233" i="10"/>
  <c r="AQ233" i="10"/>
  <c r="AP233" i="10"/>
  <c r="AM233" i="10"/>
  <c r="AL233" i="10"/>
  <c r="AK233" i="10"/>
  <c r="AJ233" i="10"/>
  <c r="AI233" i="10"/>
  <c r="AF233" i="10"/>
  <c r="AE233" i="10"/>
  <c r="AD233" i="10"/>
  <c r="AC233" i="10"/>
  <c r="AB233" i="10"/>
  <c r="Y233" i="10"/>
  <c r="X233" i="10"/>
  <c r="W233" i="10"/>
  <c r="V233" i="10"/>
  <c r="U233" i="10"/>
  <c r="R233" i="10"/>
  <c r="Q233" i="10"/>
  <c r="P233" i="10"/>
  <c r="O233" i="10"/>
  <c r="N233" i="10"/>
  <c r="K233" i="10"/>
  <c r="J233" i="10"/>
  <c r="I233" i="10"/>
  <c r="H233" i="10"/>
  <c r="G233" i="10"/>
  <c r="E233" i="10"/>
  <c r="D233" i="10"/>
  <c r="C233" i="10"/>
  <c r="CH232" i="10"/>
  <c r="CG232" i="10"/>
  <c r="CF232" i="10"/>
  <c r="CC232" i="10"/>
  <c r="CB232" i="10"/>
  <c r="CA232" i="10"/>
  <c r="BZ232" i="10"/>
  <c r="BY232" i="10"/>
  <c r="BV232" i="10"/>
  <c r="BU232" i="10"/>
  <c r="BT232" i="10"/>
  <c r="BS232" i="10"/>
  <c r="BR232" i="10"/>
  <c r="BO232" i="10"/>
  <c r="BN232" i="10"/>
  <c r="BM232" i="10"/>
  <c r="BL232" i="10"/>
  <c r="BK232" i="10"/>
  <c r="BH232" i="10"/>
  <c r="BG232" i="10"/>
  <c r="BF232" i="10"/>
  <c r="BE232" i="10"/>
  <c r="BD232" i="10"/>
  <c r="BA232" i="10"/>
  <c r="AZ232" i="10"/>
  <c r="AY232" i="10"/>
  <c r="AX232" i="10"/>
  <c r="AW232" i="10"/>
  <c r="AT232" i="10"/>
  <c r="AS232" i="10"/>
  <c r="AR232" i="10"/>
  <c r="AQ232" i="10"/>
  <c r="AP232" i="10"/>
  <c r="AM232" i="10"/>
  <c r="AL232" i="10"/>
  <c r="AK232" i="10"/>
  <c r="AJ232" i="10"/>
  <c r="AI232" i="10"/>
  <c r="AF232" i="10"/>
  <c r="AE232" i="10"/>
  <c r="AD232" i="10"/>
  <c r="AC232" i="10"/>
  <c r="AB232" i="10"/>
  <c r="Y232" i="10"/>
  <c r="X232" i="10"/>
  <c r="W232" i="10"/>
  <c r="V232" i="10"/>
  <c r="U232" i="10"/>
  <c r="R232" i="10"/>
  <c r="Q232" i="10"/>
  <c r="P232" i="10"/>
  <c r="O232" i="10"/>
  <c r="N232" i="10"/>
  <c r="K232" i="10"/>
  <c r="J232" i="10"/>
  <c r="I232" i="10"/>
  <c r="H232" i="10"/>
  <c r="G232" i="10"/>
  <c r="E232" i="10"/>
  <c r="D232" i="10"/>
  <c r="C232" i="10"/>
  <c r="CH231" i="10"/>
  <c r="CG231" i="10"/>
  <c r="CF231" i="10"/>
  <c r="CC231" i="10"/>
  <c r="CB231" i="10"/>
  <c r="CA231" i="10"/>
  <c r="BZ231" i="10"/>
  <c r="BY231" i="10"/>
  <c r="BV231" i="10"/>
  <c r="BU231" i="10"/>
  <c r="BT231" i="10"/>
  <c r="BS231" i="10"/>
  <c r="BR231" i="10"/>
  <c r="BO231" i="10"/>
  <c r="BN231" i="10"/>
  <c r="BM231" i="10"/>
  <c r="BL231" i="10"/>
  <c r="BK231" i="10"/>
  <c r="BH231" i="10"/>
  <c r="BG231" i="10"/>
  <c r="BF231" i="10"/>
  <c r="BE231" i="10"/>
  <c r="BD231" i="10"/>
  <c r="BA231" i="10"/>
  <c r="AZ231" i="10"/>
  <c r="AY231" i="10"/>
  <c r="AX231" i="10"/>
  <c r="AW231" i="10"/>
  <c r="AT231" i="10"/>
  <c r="AS231" i="10"/>
  <c r="AR231" i="10"/>
  <c r="AQ231" i="10"/>
  <c r="AP231" i="10"/>
  <c r="AM231" i="10"/>
  <c r="AL231" i="10"/>
  <c r="AK231" i="10"/>
  <c r="AJ231" i="10"/>
  <c r="AI231" i="10"/>
  <c r="AF231" i="10"/>
  <c r="AE231" i="10"/>
  <c r="AD231" i="10"/>
  <c r="AC231" i="10"/>
  <c r="AB231" i="10"/>
  <c r="Y231" i="10"/>
  <c r="X231" i="10"/>
  <c r="W231" i="10"/>
  <c r="V231" i="10"/>
  <c r="U231" i="10"/>
  <c r="R231" i="10"/>
  <c r="Q231" i="10"/>
  <c r="P231" i="10"/>
  <c r="O231" i="10"/>
  <c r="N231" i="10"/>
  <c r="K231" i="10"/>
  <c r="J231" i="10"/>
  <c r="I231" i="10"/>
  <c r="H231" i="10"/>
  <c r="G231" i="10"/>
  <c r="E231" i="10"/>
  <c r="D231" i="10"/>
  <c r="C231" i="10"/>
  <c r="CH230" i="10"/>
  <c r="CG230" i="10"/>
  <c r="CF230" i="10"/>
  <c r="CC230" i="10"/>
  <c r="CB230" i="10"/>
  <c r="CA230" i="10"/>
  <c r="BZ230" i="10"/>
  <c r="BY230" i="10"/>
  <c r="BV230" i="10"/>
  <c r="BU230" i="10"/>
  <c r="BT230" i="10"/>
  <c r="BS230" i="10"/>
  <c r="BR230" i="10"/>
  <c r="BO230" i="10"/>
  <c r="BN230" i="10"/>
  <c r="BM230" i="10"/>
  <c r="BL230" i="10"/>
  <c r="BK230" i="10"/>
  <c r="BH230" i="10"/>
  <c r="BG230" i="10"/>
  <c r="BF230" i="10"/>
  <c r="BE230" i="10"/>
  <c r="BD230" i="10"/>
  <c r="BA230" i="10"/>
  <c r="AZ230" i="10"/>
  <c r="AY230" i="10"/>
  <c r="AX230" i="10"/>
  <c r="AW230" i="10"/>
  <c r="AT230" i="10"/>
  <c r="AS230" i="10"/>
  <c r="AR230" i="10"/>
  <c r="AQ230" i="10"/>
  <c r="AP230" i="10"/>
  <c r="AM230" i="10"/>
  <c r="AL230" i="10"/>
  <c r="AK230" i="10"/>
  <c r="AJ230" i="10"/>
  <c r="AI230" i="10"/>
  <c r="AF230" i="10"/>
  <c r="AE230" i="10"/>
  <c r="AD230" i="10"/>
  <c r="AC230" i="10"/>
  <c r="AB230" i="10"/>
  <c r="Y230" i="10"/>
  <c r="X230" i="10"/>
  <c r="W230" i="10"/>
  <c r="V230" i="10"/>
  <c r="U230" i="10"/>
  <c r="R230" i="10"/>
  <c r="Q230" i="10"/>
  <c r="P230" i="10"/>
  <c r="O230" i="10"/>
  <c r="N230" i="10"/>
  <c r="K230" i="10"/>
  <c r="J230" i="10"/>
  <c r="I230" i="10"/>
  <c r="H230" i="10"/>
  <c r="G230" i="10"/>
  <c r="E230" i="10"/>
  <c r="D230" i="10"/>
  <c r="C230" i="10"/>
  <c r="CH229" i="10"/>
  <c r="CG229" i="10"/>
  <c r="CF229" i="10"/>
  <c r="CC229" i="10"/>
  <c r="CB229" i="10"/>
  <c r="CA229" i="10"/>
  <c r="BZ229" i="10"/>
  <c r="BY229" i="10"/>
  <c r="BV229" i="10"/>
  <c r="BU229" i="10"/>
  <c r="BT229" i="10"/>
  <c r="BS229" i="10"/>
  <c r="BR229" i="10"/>
  <c r="BO229" i="10"/>
  <c r="BN229" i="10"/>
  <c r="BM229" i="10"/>
  <c r="BL229" i="10"/>
  <c r="BK229" i="10"/>
  <c r="BH229" i="10"/>
  <c r="BG229" i="10"/>
  <c r="BF229" i="10"/>
  <c r="BE229" i="10"/>
  <c r="BD229" i="10"/>
  <c r="BA229" i="10"/>
  <c r="AZ229" i="10"/>
  <c r="AY229" i="10"/>
  <c r="AX229" i="10"/>
  <c r="AW229" i="10"/>
  <c r="AT229" i="10"/>
  <c r="AS229" i="10"/>
  <c r="AR229" i="10"/>
  <c r="AQ229" i="10"/>
  <c r="AP229" i="10"/>
  <c r="AM229" i="10"/>
  <c r="AL229" i="10"/>
  <c r="AK229" i="10"/>
  <c r="AJ229" i="10"/>
  <c r="AI229" i="10"/>
  <c r="AF229" i="10"/>
  <c r="AE229" i="10"/>
  <c r="AD229" i="10"/>
  <c r="AC229" i="10"/>
  <c r="AB229" i="10"/>
  <c r="Y229" i="10"/>
  <c r="X229" i="10"/>
  <c r="W229" i="10"/>
  <c r="V229" i="10"/>
  <c r="U229" i="10"/>
  <c r="R229" i="10"/>
  <c r="Q229" i="10"/>
  <c r="P229" i="10"/>
  <c r="O229" i="10"/>
  <c r="N229" i="10"/>
  <c r="K229" i="10"/>
  <c r="J229" i="10"/>
  <c r="I229" i="10"/>
  <c r="H229" i="10"/>
  <c r="G229" i="10"/>
  <c r="E229" i="10"/>
  <c r="D229" i="10"/>
  <c r="C229" i="10"/>
  <c r="CH228" i="10"/>
  <c r="CG228" i="10"/>
  <c r="CF228" i="10"/>
  <c r="CC228" i="10"/>
  <c r="CB228" i="10"/>
  <c r="CA228" i="10"/>
  <c r="BZ228" i="10"/>
  <c r="BY228" i="10"/>
  <c r="BV228" i="10"/>
  <c r="BU228" i="10"/>
  <c r="BT228" i="10"/>
  <c r="BS228" i="10"/>
  <c r="BR228" i="10"/>
  <c r="BO228" i="10"/>
  <c r="BN228" i="10"/>
  <c r="BM228" i="10"/>
  <c r="BL228" i="10"/>
  <c r="BK228" i="10"/>
  <c r="BH228" i="10"/>
  <c r="BG228" i="10"/>
  <c r="BF228" i="10"/>
  <c r="BE228" i="10"/>
  <c r="BD228" i="10"/>
  <c r="BA228" i="10"/>
  <c r="AZ228" i="10"/>
  <c r="AY228" i="10"/>
  <c r="AX228" i="10"/>
  <c r="AW228" i="10"/>
  <c r="AT228" i="10"/>
  <c r="AS228" i="10"/>
  <c r="AR228" i="10"/>
  <c r="AQ228" i="10"/>
  <c r="AP228" i="10"/>
  <c r="AM228" i="10"/>
  <c r="AL228" i="10"/>
  <c r="AK228" i="10"/>
  <c r="AJ228" i="10"/>
  <c r="AI228" i="10"/>
  <c r="AF228" i="10"/>
  <c r="AE228" i="10"/>
  <c r="AD228" i="10"/>
  <c r="AC228" i="10"/>
  <c r="AB228" i="10"/>
  <c r="Y228" i="10"/>
  <c r="X228" i="10"/>
  <c r="W228" i="10"/>
  <c r="V228" i="10"/>
  <c r="U228" i="10"/>
  <c r="R228" i="10"/>
  <c r="Q228" i="10"/>
  <c r="P228" i="10"/>
  <c r="O228" i="10"/>
  <c r="N228" i="10"/>
  <c r="K228" i="10"/>
  <c r="J228" i="10"/>
  <c r="I228" i="10"/>
  <c r="H228" i="10"/>
  <c r="G228" i="10"/>
  <c r="E228" i="10"/>
  <c r="D228" i="10"/>
  <c r="C228" i="10"/>
  <c r="CH227" i="10"/>
  <c r="CG227" i="10"/>
  <c r="CF227" i="10"/>
  <c r="CC227" i="10"/>
  <c r="CB227" i="10"/>
  <c r="CA227" i="10"/>
  <c r="BZ227" i="10"/>
  <c r="BY227" i="10"/>
  <c r="BV227" i="10"/>
  <c r="BU227" i="10"/>
  <c r="BT227" i="10"/>
  <c r="BS227" i="10"/>
  <c r="BR227" i="10"/>
  <c r="BO227" i="10"/>
  <c r="BN227" i="10"/>
  <c r="BM227" i="10"/>
  <c r="BL227" i="10"/>
  <c r="BK227" i="10"/>
  <c r="BH227" i="10"/>
  <c r="BG227" i="10"/>
  <c r="BF227" i="10"/>
  <c r="BE227" i="10"/>
  <c r="BD227" i="10"/>
  <c r="BA227" i="10"/>
  <c r="AZ227" i="10"/>
  <c r="AY227" i="10"/>
  <c r="AX227" i="10"/>
  <c r="AW227" i="10"/>
  <c r="AT227" i="10"/>
  <c r="AS227" i="10"/>
  <c r="AR227" i="10"/>
  <c r="AQ227" i="10"/>
  <c r="AP227" i="10"/>
  <c r="AM227" i="10"/>
  <c r="AL227" i="10"/>
  <c r="AK227" i="10"/>
  <c r="AJ227" i="10"/>
  <c r="AI227" i="10"/>
  <c r="AF227" i="10"/>
  <c r="AE227" i="10"/>
  <c r="AD227" i="10"/>
  <c r="AC227" i="10"/>
  <c r="AB227" i="10"/>
  <c r="Y227" i="10"/>
  <c r="X227" i="10"/>
  <c r="W227" i="10"/>
  <c r="V227" i="10"/>
  <c r="U227" i="10"/>
  <c r="R227" i="10"/>
  <c r="Q227" i="10"/>
  <c r="P227" i="10"/>
  <c r="O227" i="10"/>
  <c r="N227" i="10"/>
  <c r="K227" i="10"/>
  <c r="J227" i="10"/>
  <c r="I227" i="10"/>
  <c r="H227" i="10"/>
  <c r="G227" i="10"/>
  <c r="E227" i="10"/>
  <c r="D227" i="10"/>
  <c r="C227" i="10"/>
  <c r="CH226" i="10"/>
  <c r="CG226" i="10"/>
  <c r="CF226" i="10"/>
  <c r="CC226" i="10"/>
  <c r="CB226" i="10"/>
  <c r="CA226" i="10"/>
  <c r="BZ226" i="10"/>
  <c r="BY226" i="10"/>
  <c r="BV226" i="10"/>
  <c r="BU226" i="10"/>
  <c r="BT226" i="10"/>
  <c r="BS226" i="10"/>
  <c r="BR226" i="10"/>
  <c r="BO226" i="10"/>
  <c r="BN226" i="10"/>
  <c r="BM226" i="10"/>
  <c r="BL226" i="10"/>
  <c r="BK226" i="10"/>
  <c r="BH226" i="10"/>
  <c r="BG226" i="10"/>
  <c r="BF226" i="10"/>
  <c r="BE226" i="10"/>
  <c r="BD226" i="10"/>
  <c r="BA226" i="10"/>
  <c r="AZ226" i="10"/>
  <c r="AY226" i="10"/>
  <c r="AX226" i="10"/>
  <c r="AW226" i="10"/>
  <c r="AT226" i="10"/>
  <c r="AS226" i="10"/>
  <c r="AR226" i="10"/>
  <c r="AQ226" i="10"/>
  <c r="AP226" i="10"/>
  <c r="AM226" i="10"/>
  <c r="AL226" i="10"/>
  <c r="AK226" i="10"/>
  <c r="AJ226" i="10"/>
  <c r="AI226" i="10"/>
  <c r="AF226" i="10"/>
  <c r="AE226" i="10"/>
  <c r="AD226" i="10"/>
  <c r="AC226" i="10"/>
  <c r="AB226" i="10"/>
  <c r="Y226" i="10"/>
  <c r="X226" i="10"/>
  <c r="W226" i="10"/>
  <c r="V226" i="10"/>
  <c r="U226" i="10"/>
  <c r="R226" i="10"/>
  <c r="Q226" i="10"/>
  <c r="P226" i="10"/>
  <c r="O226" i="10"/>
  <c r="N226" i="10"/>
  <c r="K226" i="10"/>
  <c r="J226" i="10"/>
  <c r="I226" i="10"/>
  <c r="H226" i="10"/>
  <c r="G226" i="10"/>
  <c r="E226" i="10"/>
  <c r="D226" i="10"/>
  <c r="C226" i="10"/>
  <c r="CH225" i="10"/>
  <c r="CG225" i="10"/>
  <c r="CF225" i="10"/>
  <c r="CC225" i="10"/>
  <c r="CB225" i="10"/>
  <c r="CA225" i="10"/>
  <c r="BZ225" i="10"/>
  <c r="BY225" i="10"/>
  <c r="BV225" i="10"/>
  <c r="BU225" i="10"/>
  <c r="BT225" i="10"/>
  <c r="BS225" i="10"/>
  <c r="BR225" i="10"/>
  <c r="BO225" i="10"/>
  <c r="BN225" i="10"/>
  <c r="BM225" i="10"/>
  <c r="BL225" i="10"/>
  <c r="BK225" i="10"/>
  <c r="BH225" i="10"/>
  <c r="BG225" i="10"/>
  <c r="BF225" i="10"/>
  <c r="BE225" i="10"/>
  <c r="BD225" i="10"/>
  <c r="BA225" i="10"/>
  <c r="AZ225" i="10"/>
  <c r="AY225" i="10"/>
  <c r="AX225" i="10"/>
  <c r="AW225" i="10"/>
  <c r="AT225" i="10"/>
  <c r="AS225" i="10"/>
  <c r="AR225" i="10"/>
  <c r="AQ225" i="10"/>
  <c r="AP225" i="10"/>
  <c r="AM225" i="10"/>
  <c r="AL225" i="10"/>
  <c r="AK225" i="10"/>
  <c r="AJ225" i="10"/>
  <c r="AI225" i="10"/>
  <c r="AF225" i="10"/>
  <c r="AE225" i="10"/>
  <c r="AD225" i="10"/>
  <c r="AC225" i="10"/>
  <c r="AB225" i="10"/>
  <c r="Y225" i="10"/>
  <c r="X225" i="10"/>
  <c r="W225" i="10"/>
  <c r="V225" i="10"/>
  <c r="U225" i="10"/>
  <c r="R225" i="10"/>
  <c r="Q225" i="10"/>
  <c r="P225" i="10"/>
  <c r="O225" i="10"/>
  <c r="N225" i="10"/>
  <c r="K225" i="10"/>
  <c r="J225" i="10"/>
  <c r="I225" i="10"/>
  <c r="H225" i="10"/>
  <c r="G225" i="10"/>
  <c r="E225" i="10"/>
  <c r="D225" i="10"/>
  <c r="C225" i="10"/>
  <c r="CH224" i="10"/>
  <c r="CG224" i="10"/>
  <c r="CF224" i="10"/>
  <c r="CC224" i="10"/>
  <c r="CB224" i="10"/>
  <c r="CA224" i="10"/>
  <c r="BZ224" i="10"/>
  <c r="BY224" i="10"/>
  <c r="BV224" i="10"/>
  <c r="BU224" i="10"/>
  <c r="BT224" i="10"/>
  <c r="BS224" i="10"/>
  <c r="BR224" i="10"/>
  <c r="BO224" i="10"/>
  <c r="BN224" i="10"/>
  <c r="BM224" i="10"/>
  <c r="BL224" i="10"/>
  <c r="BK224" i="10"/>
  <c r="BH224" i="10"/>
  <c r="BG224" i="10"/>
  <c r="BF224" i="10"/>
  <c r="BE224" i="10"/>
  <c r="BD224" i="10"/>
  <c r="BA224" i="10"/>
  <c r="AZ224" i="10"/>
  <c r="AY224" i="10"/>
  <c r="AX224" i="10"/>
  <c r="AW224" i="10"/>
  <c r="AT224" i="10"/>
  <c r="AS224" i="10"/>
  <c r="AR224" i="10"/>
  <c r="AQ224" i="10"/>
  <c r="AP224" i="10"/>
  <c r="AM224" i="10"/>
  <c r="AL224" i="10"/>
  <c r="AK224" i="10"/>
  <c r="AJ224" i="10"/>
  <c r="AI224" i="10"/>
  <c r="AF224" i="10"/>
  <c r="AE224" i="10"/>
  <c r="AD224" i="10"/>
  <c r="AC224" i="10"/>
  <c r="AB224" i="10"/>
  <c r="Y224" i="10"/>
  <c r="X224" i="10"/>
  <c r="W224" i="10"/>
  <c r="V224" i="10"/>
  <c r="U224" i="10"/>
  <c r="R224" i="10"/>
  <c r="Q224" i="10"/>
  <c r="P224" i="10"/>
  <c r="O224" i="10"/>
  <c r="N224" i="10"/>
  <c r="K224" i="10"/>
  <c r="J224" i="10"/>
  <c r="I224" i="10"/>
  <c r="H224" i="10"/>
  <c r="G224" i="10"/>
  <c r="E224" i="10"/>
  <c r="D224" i="10"/>
  <c r="C224" i="10"/>
  <c r="CH223" i="10"/>
  <c r="CG223" i="10"/>
  <c r="CF223" i="10"/>
  <c r="CC223" i="10"/>
  <c r="CB223" i="10"/>
  <c r="CA223" i="10"/>
  <c r="BZ223" i="10"/>
  <c r="BY223" i="10"/>
  <c r="BV223" i="10"/>
  <c r="BU223" i="10"/>
  <c r="BT223" i="10"/>
  <c r="BS223" i="10"/>
  <c r="BR223" i="10"/>
  <c r="BO223" i="10"/>
  <c r="BN223" i="10"/>
  <c r="BM223" i="10"/>
  <c r="BL223" i="10"/>
  <c r="BK223" i="10"/>
  <c r="BH223" i="10"/>
  <c r="BG223" i="10"/>
  <c r="BF223" i="10"/>
  <c r="BE223" i="10"/>
  <c r="BD223" i="10"/>
  <c r="BA223" i="10"/>
  <c r="AZ223" i="10"/>
  <c r="AY223" i="10"/>
  <c r="AX223" i="10"/>
  <c r="AW223" i="10"/>
  <c r="AT223" i="10"/>
  <c r="AS223" i="10"/>
  <c r="AR223" i="10"/>
  <c r="AQ223" i="10"/>
  <c r="AP223" i="10"/>
  <c r="AM223" i="10"/>
  <c r="AL223" i="10"/>
  <c r="AK223" i="10"/>
  <c r="AJ223" i="10"/>
  <c r="AI223" i="10"/>
  <c r="AF223" i="10"/>
  <c r="AE223" i="10"/>
  <c r="AD223" i="10"/>
  <c r="AC223" i="10"/>
  <c r="AB223" i="10"/>
  <c r="Y223" i="10"/>
  <c r="X223" i="10"/>
  <c r="W223" i="10"/>
  <c r="V223" i="10"/>
  <c r="U223" i="10"/>
  <c r="R223" i="10"/>
  <c r="Q223" i="10"/>
  <c r="P223" i="10"/>
  <c r="O223" i="10"/>
  <c r="N223" i="10"/>
  <c r="K223" i="10"/>
  <c r="J223" i="10"/>
  <c r="I223" i="10"/>
  <c r="H223" i="10"/>
  <c r="G223" i="10"/>
  <c r="E223" i="10"/>
  <c r="D223" i="10"/>
  <c r="C223" i="10"/>
  <c r="CH222" i="10"/>
  <c r="CG222" i="10"/>
  <c r="CF222" i="10"/>
  <c r="CC222" i="10"/>
  <c r="CB222" i="10"/>
  <c r="CA222" i="10"/>
  <c r="BZ222" i="10"/>
  <c r="BY222" i="10"/>
  <c r="BV222" i="10"/>
  <c r="BU222" i="10"/>
  <c r="BT222" i="10"/>
  <c r="BS222" i="10"/>
  <c r="BR222" i="10"/>
  <c r="BO222" i="10"/>
  <c r="BN222" i="10"/>
  <c r="BM222" i="10"/>
  <c r="BL222" i="10"/>
  <c r="BK222" i="10"/>
  <c r="BH222" i="10"/>
  <c r="BG222" i="10"/>
  <c r="BF222" i="10"/>
  <c r="BE222" i="10"/>
  <c r="BD222" i="10"/>
  <c r="BA222" i="10"/>
  <c r="AZ222" i="10"/>
  <c r="AY222" i="10"/>
  <c r="AX222" i="10"/>
  <c r="AW222" i="10"/>
  <c r="AT222" i="10"/>
  <c r="AS222" i="10"/>
  <c r="AR222" i="10"/>
  <c r="AQ222" i="10"/>
  <c r="AP222" i="10"/>
  <c r="AM222" i="10"/>
  <c r="AL222" i="10"/>
  <c r="AK222" i="10"/>
  <c r="AJ222" i="10"/>
  <c r="AI222" i="10"/>
  <c r="AF222" i="10"/>
  <c r="AE222" i="10"/>
  <c r="AD222" i="10"/>
  <c r="AC222" i="10"/>
  <c r="AB222" i="10"/>
  <c r="Y222" i="10"/>
  <c r="X222" i="10"/>
  <c r="W222" i="10"/>
  <c r="V222" i="10"/>
  <c r="U222" i="10"/>
  <c r="R222" i="10"/>
  <c r="Q222" i="10"/>
  <c r="P222" i="10"/>
  <c r="O222" i="10"/>
  <c r="N222" i="10"/>
  <c r="K222" i="10"/>
  <c r="J222" i="10"/>
  <c r="I222" i="10"/>
  <c r="H222" i="10"/>
  <c r="G222" i="10"/>
  <c r="E222" i="10"/>
  <c r="D222" i="10"/>
  <c r="C222" i="10"/>
  <c r="CH221" i="10"/>
  <c r="CG221" i="10"/>
  <c r="CF221" i="10"/>
  <c r="CC221" i="10"/>
  <c r="CB221" i="10"/>
  <c r="CA221" i="10"/>
  <c r="BZ221" i="10"/>
  <c r="BY221" i="10"/>
  <c r="BV221" i="10"/>
  <c r="BU221" i="10"/>
  <c r="BT221" i="10"/>
  <c r="BS221" i="10"/>
  <c r="BR221" i="10"/>
  <c r="BO221" i="10"/>
  <c r="BN221" i="10"/>
  <c r="BM221" i="10"/>
  <c r="BL221" i="10"/>
  <c r="BK221" i="10"/>
  <c r="BH221" i="10"/>
  <c r="BG221" i="10"/>
  <c r="BF221" i="10"/>
  <c r="BE221" i="10"/>
  <c r="BD221" i="10"/>
  <c r="BA221" i="10"/>
  <c r="AZ221" i="10"/>
  <c r="AY221" i="10"/>
  <c r="AX221" i="10"/>
  <c r="AW221" i="10"/>
  <c r="AT221" i="10"/>
  <c r="AS221" i="10"/>
  <c r="AR221" i="10"/>
  <c r="AQ221" i="10"/>
  <c r="AP221" i="10"/>
  <c r="AM221" i="10"/>
  <c r="AL221" i="10"/>
  <c r="AK221" i="10"/>
  <c r="AJ221" i="10"/>
  <c r="AI221" i="10"/>
  <c r="AF221" i="10"/>
  <c r="AE221" i="10"/>
  <c r="AD221" i="10"/>
  <c r="AC221" i="10"/>
  <c r="AB221" i="10"/>
  <c r="Y221" i="10"/>
  <c r="X221" i="10"/>
  <c r="W221" i="10"/>
  <c r="V221" i="10"/>
  <c r="U221" i="10"/>
  <c r="R221" i="10"/>
  <c r="Q221" i="10"/>
  <c r="P221" i="10"/>
  <c r="O221" i="10"/>
  <c r="N221" i="10"/>
  <c r="K221" i="10"/>
  <c r="J221" i="10"/>
  <c r="I221" i="10"/>
  <c r="H221" i="10"/>
  <c r="G221" i="10"/>
  <c r="E221" i="10"/>
  <c r="D221" i="10"/>
  <c r="C221" i="10"/>
  <c r="CH220" i="10"/>
  <c r="CG220" i="10"/>
  <c r="CF220" i="10"/>
  <c r="CC220" i="10"/>
  <c r="CB220" i="10"/>
  <c r="CA220" i="10"/>
  <c r="BZ220" i="10"/>
  <c r="BY220" i="10"/>
  <c r="BV220" i="10"/>
  <c r="BU220" i="10"/>
  <c r="BT220" i="10"/>
  <c r="BS220" i="10"/>
  <c r="BR220" i="10"/>
  <c r="BO220" i="10"/>
  <c r="BN220" i="10"/>
  <c r="BM220" i="10"/>
  <c r="BL220" i="10"/>
  <c r="BK220" i="10"/>
  <c r="BH220" i="10"/>
  <c r="BG220" i="10"/>
  <c r="BF220" i="10"/>
  <c r="BE220" i="10"/>
  <c r="BD220" i="10"/>
  <c r="BA220" i="10"/>
  <c r="AZ220" i="10"/>
  <c r="AY220" i="10"/>
  <c r="AX220" i="10"/>
  <c r="AW220" i="10"/>
  <c r="AT220" i="10"/>
  <c r="AS220" i="10"/>
  <c r="AR220" i="10"/>
  <c r="AQ220" i="10"/>
  <c r="AP220" i="10"/>
  <c r="AM220" i="10"/>
  <c r="AL220" i="10"/>
  <c r="AK220" i="10"/>
  <c r="AJ220" i="10"/>
  <c r="AI220" i="10"/>
  <c r="AF220" i="10"/>
  <c r="AE220" i="10"/>
  <c r="AD220" i="10"/>
  <c r="AC220" i="10"/>
  <c r="AB220" i="10"/>
  <c r="Y220" i="10"/>
  <c r="X220" i="10"/>
  <c r="W220" i="10"/>
  <c r="V220" i="10"/>
  <c r="U220" i="10"/>
  <c r="R220" i="10"/>
  <c r="Q220" i="10"/>
  <c r="P220" i="10"/>
  <c r="O220" i="10"/>
  <c r="N220" i="10"/>
  <c r="K220" i="10"/>
  <c r="J220" i="10"/>
  <c r="I220" i="10"/>
  <c r="H220" i="10"/>
  <c r="G220" i="10"/>
  <c r="E220" i="10"/>
  <c r="D220" i="10"/>
  <c r="C220" i="10"/>
  <c r="CH219" i="10"/>
  <c r="CG219" i="10"/>
  <c r="CF219" i="10"/>
  <c r="CC219" i="10"/>
  <c r="CB219" i="10"/>
  <c r="CA219" i="10"/>
  <c r="BZ219" i="10"/>
  <c r="BY219" i="10"/>
  <c r="BV219" i="10"/>
  <c r="BU219" i="10"/>
  <c r="BT219" i="10"/>
  <c r="BS219" i="10"/>
  <c r="BR219" i="10"/>
  <c r="BO219" i="10"/>
  <c r="BN219" i="10"/>
  <c r="BM219" i="10"/>
  <c r="BL219" i="10"/>
  <c r="BK219" i="10"/>
  <c r="BH219" i="10"/>
  <c r="BG219" i="10"/>
  <c r="BF219" i="10"/>
  <c r="BE219" i="10"/>
  <c r="BD219" i="10"/>
  <c r="BA219" i="10"/>
  <c r="AZ219" i="10"/>
  <c r="AY219" i="10"/>
  <c r="AX219" i="10"/>
  <c r="AW219" i="10"/>
  <c r="AT219" i="10"/>
  <c r="AS219" i="10"/>
  <c r="AR219" i="10"/>
  <c r="AQ219" i="10"/>
  <c r="AP219" i="10"/>
  <c r="AM219" i="10"/>
  <c r="AL219" i="10"/>
  <c r="AK219" i="10"/>
  <c r="AJ219" i="10"/>
  <c r="AI219" i="10"/>
  <c r="AF219" i="10"/>
  <c r="AE219" i="10"/>
  <c r="AD219" i="10"/>
  <c r="AC219" i="10"/>
  <c r="AB219" i="10"/>
  <c r="Y219" i="10"/>
  <c r="X219" i="10"/>
  <c r="W219" i="10"/>
  <c r="V219" i="10"/>
  <c r="U219" i="10"/>
  <c r="R219" i="10"/>
  <c r="Q219" i="10"/>
  <c r="P219" i="10"/>
  <c r="O219" i="10"/>
  <c r="N219" i="10"/>
  <c r="K219" i="10"/>
  <c r="J219" i="10"/>
  <c r="I219" i="10"/>
  <c r="H219" i="10"/>
  <c r="G219" i="10"/>
  <c r="E219" i="10"/>
  <c r="D219" i="10"/>
  <c r="C219" i="10"/>
  <c r="CH218" i="10"/>
  <c r="CG218" i="10"/>
  <c r="CF218" i="10"/>
  <c r="CC218" i="10"/>
  <c r="CB218" i="10"/>
  <c r="CA218" i="10"/>
  <c r="BZ218" i="10"/>
  <c r="BY218" i="10"/>
  <c r="BV218" i="10"/>
  <c r="BU218" i="10"/>
  <c r="BT218" i="10"/>
  <c r="BS218" i="10"/>
  <c r="BR218" i="10"/>
  <c r="BO218" i="10"/>
  <c r="BN218" i="10"/>
  <c r="BM218" i="10"/>
  <c r="BL218" i="10"/>
  <c r="BK218" i="10"/>
  <c r="BH218" i="10"/>
  <c r="BG218" i="10"/>
  <c r="BF218" i="10"/>
  <c r="BE218" i="10"/>
  <c r="BD218" i="10"/>
  <c r="BA218" i="10"/>
  <c r="AZ218" i="10"/>
  <c r="AY218" i="10"/>
  <c r="AX218" i="10"/>
  <c r="AW218" i="10"/>
  <c r="AT218" i="10"/>
  <c r="AS218" i="10"/>
  <c r="AR218" i="10"/>
  <c r="AQ218" i="10"/>
  <c r="AP218" i="10"/>
  <c r="AM218" i="10"/>
  <c r="AL218" i="10"/>
  <c r="AK218" i="10"/>
  <c r="AJ218" i="10"/>
  <c r="AI218" i="10"/>
  <c r="AF218" i="10"/>
  <c r="AE218" i="10"/>
  <c r="AD218" i="10"/>
  <c r="AC218" i="10"/>
  <c r="AB218" i="10"/>
  <c r="Y218" i="10"/>
  <c r="X218" i="10"/>
  <c r="W218" i="10"/>
  <c r="V218" i="10"/>
  <c r="U218" i="10"/>
  <c r="R218" i="10"/>
  <c r="Q218" i="10"/>
  <c r="P218" i="10"/>
  <c r="O218" i="10"/>
  <c r="N218" i="10"/>
  <c r="K218" i="10"/>
  <c r="J218" i="10"/>
  <c r="I218" i="10"/>
  <c r="H218" i="10"/>
  <c r="G218" i="10"/>
  <c r="E218" i="10"/>
  <c r="D218" i="10"/>
  <c r="C218" i="10"/>
  <c r="CH217" i="10"/>
  <c r="CG217" i="10"/>
  <c r="CF217" i="10"/>
  <c r="CC217" i="10"/>
  <c r="CB217" i="10"/>
  <c r="CA217" i="10"/>
  <c r="BZ217" i="10"/>
  <c r="BY217" i="10"/>
  <c r="BV217" i="10"/>
  <c r="BU217" i="10"/>
  <c r="BT217" i="10"/>
  <c r="BS217" i="10"/>
  <c r="BR217" i="10"/>
  <c r="BO217" i="10"/>
  <c r="BN217" i="10"/>
  <c r="BM217" i="10"/>
  <c r="BL217" i="10"/>
  <c r="BK217" i="10"/>
  <c r="BH217" i="10"/>
  <c r="BG217" i="10"/>
  <c r="BF217" i="10"/>
  <c r="BE217" i="10"/>
  <c r="BD217" i="10"/>
  <c r="BA217" i="10"/>
  <c r="AZ217" i="10"/>
  <c r="AY217" i="10"/>
  <c r="AX217" i="10"/>
  <c r="AW217" i="10"/>
  <c r="AT217" i="10"/>
  <c r="AS217" i="10"/>
  <c r="AR217" i="10"/>
  <c r="AQ217" i="10"/>
  <c r="AP217" i="10"/>
  <c r="AM217" i="10"/>
  <c r="AL217" i="10"/>
  <c r="AK217" i="10"/>
  <c r="AJ217" i="10"/>
  <c r="AI217" i="10"/>
  <c r="AF217" i="10"/>
  <c r="AE217" i="10"/>
  <c r="AD217" i="10"/>
  <c r="AC217" i="10"/>
  <c r="AB217" i="10"/>
  <c r="Y217" i="10"/>
  <c r="X217" i="10"/>
  <c r="W217" i="10"/>
  <c r="V217" i="10"/>
  <c r="U217" i="10"/>
  <c r="R217" i="10"/>
  <c r="Q217" i="10"/>
  <c r="P217" i="10"/>
  <c r="O217" i="10"/>
  <c r="N217" i="10"/>
  <c r="K217" i="10"/>
  <c r="J217" i="10"/>
  <c r="I217" i="10"/>
  <c r="H217" i="10"/>
  <c r="G217" i="10"/>
  <c r="E217" i="10"/>
  <c r="D217" i="10"/>
  <c r="C217" i="10"/>
  <c r="CH216" i="10"/>
  <c r="CG216" i="10"/>
  <c r="CF216" i="10"/>
  <c r="CC216" i="10"/>
  <c r="CB216" i="10"/>
  <c r="CA216" i="10"/>
  <c r="BZ216" i="10"/>
  <c r="BY216" i="10"/>
  <c r="BV216" i="10"/>
  <c r="BU216" i="10"/>
  <c r="BT216" i="10"/>
  <c r="BS216" i="10"/>
  <c r="BR216" i="10"/>
  <c r="BO216" i="10"/>
  <c r="BN216" i="10"/>
  <c r="BM216" i="10"/>
  <c r="BL216" i="10"/>
  <c r="BK216" i="10"/>
  <c r="BH216" i="10"/>
  <c r="BG216" i="10"/>
  <c r="BF216" i="10"/>
  <c r="BE216" i="10"/>
  <c r="BD216" i="10"/>
  <c r="BA216" i="10"/>
  <c r="AZ216" i="10"/>
  <c r="AY216" i="10"/>
  <c r="AX216" i="10"/>
  <c r="AW216" i="10"/>
  <c r="AT216" i="10"/>
  <c r="AS216" i="10"/>
  <c r="AR216" i="10"/>
  <c r="AQ216" i="10"/>
  <c r="AP216" i="10"/>
  <c r="AM216" i="10"/>
  <c r="AL216" i="10"/>
  <c r="AK216" i="10"/>
  <c r="AJ216" i="10"/>
  <c r="AI216" i="10"/>
  <c r="AF216" i="10"/>
  <c r="AE216" i="10"/>
  <c r="AD216" i="10"/>
  <c r="AC216" i="10"/>
  <c r="AB216" i="10"/>
  <c r="Y216" i="10"/>
  <c r="X216" i="10"/>
  <c r="W216" i="10"/>
  <c r="V216" i="10"/>
  <c r="U216" i="10"/>
  <c r="R216" i="10"/>
  <c r="Q216" i="10"/>
  <c r="P216" i="10"/>
  <c r="O216" i="10"/>
  <c r="N216" i="10"/>
  <c r="K216" i="10"/>
  <c r="J216" i="10"/>
  <c r="I216" i="10"/>
  <c r="H216" i="10"/>
  <c r="G216" i="10"/>
  <c r="E216" i="10"/>
  <c r="D216" i="10"/>
  <c r="C216" i="10"/>
  <c r="CH215" i="10"/>
  <c r="CG215" i="10"/>
  <c r="CF215" i="10"/>
  <c r="CC215" i="10"/>
  <c r="CB215" i="10"/>
  <c r="CA215" i="10"/>
  <c r="BZ215" i="10"/>
  <c r="BY215" i="10"/>
  <c r="BV215" i="10"/>
  <c r="BU215" i="10"/>
  <c r="BT215" i="10"/>
  <c r="BS215" i="10"/>
  <c r="BR215" i="10"/>
  <c r="BO215" i="10"/>
  <c r="BN215" i="10"/>
  <c r="BM215" i="10"/>
  <c r="BL215" i="10"/>
  <c r="BK215" i="10"/>
  <c r="BH215" i="10"/>
  <c r="BG215" i="10"/>
  <c r="BF215" i="10"/>
  <c r="BE215" i="10"/>
  <c r="BD215" i="10"/>
  <c r="BA215" i="10"/>
  <c r="AZ215" i="10"/>
  <c r="AY215" i="10"/>
  <c r="AX215" i="10"/>
  <c r="AW215" i="10"/>
  <c r="AT215" i="10"/>
  <c r="AS215" i="10"/>
  <c r="AR215" i="10"/>
  <c r="AQ215" i="10"/>
  <c r="AP215" i="10"/>
  <c r="AM215" i="10"/>
  <c r="AL215" i="10"/>
  <c r="AK215" i="10"/>
  <c r="AJ215" i="10"/>
  <c r="AI215" i="10"/>
  <c r="AF215" i="10"/>
  <c r="AE215" i="10"/>
  <c r="AD215" i="10"/>
  <c r="AC215" i="10"/>
  <c r="AB215" i="10"/>
  <c r="Y215" i="10"/>
  <c r="X215" i="10"/>
  <c r="W215" i="10"/>
  <c r="V215" i="10"/>
  <c r="U215" i="10"/>
  <c r="R215" i="10"/>
  <c r="Q215" i="10"/>
  <c r="P215" i="10"/>
  <c r="O215" i="10"/>
  <c r="N215" i="10"/>
  <c r="K215" i="10"/>
  <c r="J215" i="10"/>
  <c r="I215" i="10"/>
  <c r="H215" i="10"/>
  <c r="G215" i="10"/>
  <c r="E215" i="10"/>
  <c r="D215" i="10"/>
  <c r="C215" i="10"/>
  <c r="CH214" i="10"/>
  <c r="CG214" i="10"/>
  <c r="CF214" i="10"/>
  <c r="CC214" i="10"/>
  <c r="CB214" i="10"/>
  <c r="CA214" i="10"/>
  <c r="BZ214" i="10"/>
  <c r="BY214" i="10"/>
  <c r="BV214" i="10"/>
  <c r="BU214" i="10"/>
  <c r="BT214" i="10"/>
  <c r="BS214" i="10"/>
  <c r="BR214" i="10"/>
  <c r="BO214" i="10"/>
  <c r="BN214" i="10"/>
  <c r="BM214" i="10"/>
  <c r="BL214" i="10"/>
  <c r="BK214" i="10"/>
  <c r="BH214" i="10"/>
  <c r="BG214" i="10"/>
  <c r="BF214" i="10"/>
  <c r="BE214" i="10"/>
  <c r="BD214" i="10"/>
  <c r="BA214" i="10"/>
  <c r="AZ214" i="10"/>
  <c r="AY214" i="10"/>
  <c r="AX214" i="10"/>
  <c r="AW214" i="10"/>
  <c r="AT214" i="10"/>
  <c r="AS214" i="10"/>
  <c r="AR214" i="10"/>
  <c r="AQ214" i="10"/>
  <c r="AP214" i="10"/>
  <c r="AM214" i="10"/>
  <c r="AL214" i="10"/>
  <c r="AK214" i="10"/>
  <c r="AJ214" i="10"/>
  <c r="AI214" i="10"/>
  <c r="AF214" i="10"/>
  <c r="AE214" i="10"/>
  <c r="AD214" i="10"/>
  <c r="AC214" i="10"/>
  <c r="AB214" i="10"/>
  <c r="Y214" i="10"/>
  <c r="X214" i="10"/>
  <c r="W214" i="10"/>
  <c r="V214" i="10"/>
  <c r="U214" i="10"/>
  <c r="R214" i="10"/>
  <c r="Q214" i="10"/>
  <c r="P214" i="10"/>
  <c r="O214" i="10"/>
  <c r="N214" i="10"/>
  <c r="K214" i="10"/>
  <c r="J214" i="10"/>
  <c r="I214" i="10"/>
  <c r="H214" i="10"/>
  <c r="G214" i="10"/>
  <c r="E214" i="10"/>
  <c r="D214" i="10"/>
  <c r="C214" i="10"/>
  <c r="CH213" i="10"/>
  <c r="CG213" i="10"/>
  <c r="CF213" i="10"/>
  <c r="CC213" i="10"/>
  <c r="CB213" i="10"/>
  <c r="CA213" i="10"/>
  <c r="BZ213" i="10"/>
  <c r="BY213" i="10"/>
  <c r="BV213" i="10"/>
  <c r="BU213" i="10"/>
  <c r="BT213" i="10"/>
  <c r="BS213" i="10"/>
  <c r="BR213" i="10"/>
  <c r="BO213" i="10"/>
  <c r="BN213" i="10"/>
  <c r="BM213" i="10"/>
  <c r="BL213" i="10"/>
  <c r="BK213" i="10"/>
  <c r="BH213" i="10"/>
  <c r="BG213" i="10"/>
  <c r="BF213" i="10"/>
  <c r="BE213" i="10"/>
  <c r="BD213" i="10"/>
  <c r="BA213" i="10"/>
  <c r="AZ213" i="10"/>
  <c r="AY213" i="10"/>
  <c r="AX213" i="10"/>
  <c r="AW213" i="10"/>
  <c r="AT213" i="10"/>
  <c r="AS213" i="10"/>
  <c r="AR213" i="10"/>
  <c r="AQ213" i="10"/>
  <c r="AP213" i="10"/>
  <c r="AM213" i="10"/>
  <c r="AL213" i="10"/>
  <c r="AK213" i="10"/>
  <c r="AJ213" i="10"/>
  <c r="AI213" i="10"/>
  <c r="AF213" i="10"/>
  <c r="AE213" i="10"/>
  <c r="AD213" i="10"/>
  <c r="AC213" i="10"/>
  <c r="AB213" i="10"/>
  <c r="Y213" i="10"/>
  <c r="X213" i="10"/>
  <c r="W213" i="10"/>
  <c r="V213" i="10"/>
  <c r="U213" i="10"/>
  <c r="R213" i="10"/>
  <c r="Q213" i="10"/>
  <c r="P213" i="10"/>
  <c r="O213" i="10"/>
  <c r="N213" i="10"/>
  <c r="K213" i="10"/>
  <c r="J213" i="10"/>
  <c r="I213" i="10"/>
  <c r="H213" i="10"/>
  <c r="G213" i="10"/>
  <c r="E213" i="10"/>
  <c r="D213" i="10"/>
  <c r="C213" i="10"/>
  <c r="CH212" i="10"/>
  <c r="CG212" i="10"/>
  <c r="CF212" i="10"/>
  <c r="CC212" i="10"/>
  <c r="CB212" i="10"/>
  <c r="CA212" i="10"/>
  <c r="BZ212" i="10"/>
  <c r="BY212" i="10"/>
  <c r="BV212" i="10"/>
  <c r="BU212" i="10"/>
  <c r="BT212" i="10"/>
  <c r="BS212" i="10"/>
  <c r="BR212" i="10"/>
  <c r="BO212" i="10"/>
  <c r="BN212" i="10"/>
  <c r="BM212" i="10"/>
  <c r="BL212" i="10"/>
  <c r="BK212" i="10"/>
  <c r="BH212" i="10"/>
  <c r="BG212" i="10"/>
  <c r="BF212" i="10"/>
  <c r="BE212" i="10"/>
  <c r="BD212" i="10"/>
  <c r="BA212" i="10"/>
  <c r="AZ212" i="10"/>
  <c r="AY212" i="10"/>
  <c r="AX212" i="10"/>
  <c r="AW212" i="10"/>
  <c r="AT212" i="10"/>
  <c r="AS212" i="10"/>
  <c r="AR212" i="10"/>
  <c r="AQ212" i="10"/>
  <c r="AP212" i="10"/>
  <c r="AM212" i="10"/>
  <c r="AL212" i="10"/>
  <c r="AK212" i="10"/>
  <c r="AJ212" i="10"/>
  <c r="AI212" i="10"/>
  <c r="AF212" i="10"/>
  <c r="AE212" i="10"/>
  <c r="AD212" i="10"/>
  <c r="AC212" i="10"/>
  <c r="AB212" i="10"/>
  <c r="Y212" i="10"/>
  <c r="X212" i="10"/>
  <c r="W212" i="10"/>
  <c r="V212" i="10"/>
  <c r="U212" i="10"/>
  <c r="R212" i="10"/>
  <c r="Q212" i="10"/>
  <c r="P212" i="10"/>
  <c r="O212" i="10"/>
  <c r="N212" i="10"/>
  <c r="K212" i="10"/>
  <c r="J212" i="10"/>
  <c r="I212" i="10"/>
  <c r="H212" i="10"/>
  <c r="G212" i="10"/>
  <c r="E212" i="10"/>
  <c r="D212" i="10"/>
  <c r="C212" i="10"/>
  <c r="CH211" i="10"/>
  <c r="CG211" i="10"/>
  <c r="CF211" i="10"/>
  <c r="CC211" i="10"/>
  <c r="CB211" i="10"/>
  <c r="CA211" i="10"/>
  <c r="BZ211" i="10"/>
  <c r="BY211" i="10"/>
  <c r="BV211" i="10"/>
  <c r="BU211" i="10"/>
  <c r="BT211" i="10"/>
  <c r="BS211" i="10"/>
  <c r="BR211" i="10"/>
  <c r="BO211" i="10"/>
  <c r="BN211" i="10"/>
  <c r="BM211" i="10"/>
  <c r="BL211" i="10"/>
  <c r="BK211" i="10"/>
  <c r="BH211" i="10"/>
  <c r="BG211" i="10"/>
  <c r="BF211" i="10"/>
  <c r="BE211" i="10"/>
  <c r="BD211" i="10"/>
  <c r="BA211" i="10"/>
  <c r="AZ211" i="10"/>
  <c r="AY211" i="10"/>
  <c r="AX211" i="10"/>
  <c r="AW211" i="10"/>
  <c r="AT211" i="10"/>
  <c r="AS211" i="10"/>
  <c r="AR211" i="10"/>
  <c r="AQ211" i="10"/>
  <c r="AP211" i="10"/>
  <c r="AM211" i="10"/>
  <c r="AL211" i="10"/>
  <c r="AK211" i="10"/>
  <c r="AJ211" i="10"/>
  <c r="AI211" i="10"/>
  <c r="AF211" i="10"/>
  <c r="AE211" i="10"/>
  <c r="AD211" i="10"/>
  <c r="AC211" i="10"/>
  <c r="AB211" i="10"/>
  <c r="Y211" i="10"/>
  <c r="X211" i="10"/>
  <c r="W211" i="10"/>
  <c r="V211" i="10"/>
  <c r="U211" i="10"/>
  <c r="R211" i="10"/>
  <c r="Q211" i="10"/>
  <c r="P211" i="10"/>
  <c r="O211" i="10"/>
  <c r="N211" i="10"/>
  <c r="K211" i="10"/>
  <c r="J211" i="10"/>
  <c r="I211" i="10"/>
  <c r="H211" i="10"/>
  <c r="G211" i="10"/>
  <c r="E211" i="10"/>
  <c r="D211" i="10"/>
  <c r="C211" i="10"/>
  <c r="CH210" i="10"/>
  <c r="CG210" i="10"/>
  <c r="CF210" i="10"/>
  <c r="CC210" i="10"/>
  <c r="CB210" i="10"/>
  <c r="CA210" i="10"/>
  <c r="BZ210" i="10"/>
  <c r="BY210" i="10"/>
  <c r="BV210" i="10"/>
  <c r="BU210" i="10"/>
  <c r="BT210" i="10"/>
  <c r="BS210" i="10"/>
  <c r="BR210" i="10"/>
  <c r="BO210" i="10"/>
  <c r="BN210" i="10"/>
  <c r="BM210" i="10"/>
  <c r="BL210" i="10"/>
  <c r="BK210" i="10"/>
  <c r="BH210" i="10"/>
  <c r="BG210" i="10"/>
  <c r="BF210" i="10"/>
  <c r="BE210" i="10"/>
  <c r="BD210" i="10"/>
  <c r="BA210" i="10"/>
  <c r="AZ210" i="10"/>
  <c r="AY210" i="10"/>
  <c r="AX210" i="10"/>
  <c r="AW210" i="10"/>
  <c r="AT210" i="10"/>
  <c r="AS210" i="10"/>
  <c r="AR210" i="10"/>
  <c r="AQ210" i="10"/>
  <c r="AP210" i="10"/>
  <c r="AM210" i="10"/>
  <c r="AL210" i="10"/>
  <c r="AK210" i="10"/>
  <c r="AJ210" i="10"/>
  <c r="AI210" i="10"/>
  <c r="AF210" i="10"/>
  <c r="AE210" i="10"/>
  <c r="AD210" i="10"/>
  <c r="AC210" i="10"/>
  <c r="AB210" i="10"/>
  <c r="Y210" i="10"/>
  <c r="X210" i="10"/>
  <c r="W210" i="10"/>
  <c r="V210" i="10"/>
  <c r="U210" i="10"/>
  <c r="R210" i="10"/>
  <c r="Q210" i="10"/>
  <c r="P210" i="10"/>
  <c r="O210" i="10"/>
  <c r="N210" i="10"/>
  <c r="K210" i="10"/>
  <c r="J210" i="10"/>
  <c r="I210" i="10"/>
  <c r="H210" i="10"/>
  <c r="G210" i="10"/>
  <c r="E210" i="10"/>
  <c r="D210" i="10"/>
  <c r="C210" i="10"/>
  <c r="CH209" i="10"/>
  <c r="CG209" i="10"/>
  <c r="CF209" i="10"/>
  <c r="CC209" i="10"/>
  <c r="CB209" i="10"/>
  <c r="CA209" i="10"/>
  <c r="BZ209" i="10"/>
  <c r="BY209" i="10"/>
  <c r="BV209" i="10"/>
  <c r="BU209" i="10"/>
  <c r="BT209" i="10"/>
  <c r="BS209" i="10"/>
  <c r="BR209" i="10"/>
  <c r="BO209" i="10"/>
  <c r="BN209" i="10"/>
  <c r="BM209" i="10"/>
  <c r="BL209" i="10"/>
  <c r="BK209" i="10"/>
  <c r="BH209" i="10"/>
  <c r="BG209" i="10"/>
  <c r="BF209" i="10"/>
  <c r="BE209" i="10"/>
  <c r="BD209" i="10"/>
  <c r="BA209" i="10"/>
  <c r="AZ209" i="10"/>
  <c r="AY209" i="10"/>
  <c r="AX209" i="10"/>
  <c r="AW209" i="10"/>
  <c r="AT209" i="10"/>
  <c r="AS209" i="10"/>
  <c r="AR209" i="10"/>
  <c r="AQ209" i="10"/>
  <c r="AP209" i="10"/>
  <c r="AM209" i="10"/>
  <c r="AL209" i="10"/>
  <c r="AK209" i="10"/>
  <c r="AJ209" i="10"/>
  <c r="AI209" i="10"/>
  <c r="AF209" i="10"/>
  <c r="AE209" i="10"/>
  <c r="AD209" i="10"/>
  <c r="AC209" i="10"/>
  <c r="AB209" i="10"/>
  <c r="Y209" i="10"/>
  <c r="X209" i="10"/>
  <c r="W209" i="10"/>
  <c r="V209" i="10"/>
  <c r="U209" i="10"/>
  <c r="R209" i="10"/>
  <c r="Q209" i="10"/>
  <c r="P209" i="10"/>
  <c r="O209" i="10"/>
  <c r="N209" i="10"/>
  <c r="K209" i="10"/>
  <c r="J209" i="10"/>
  <c r="I209" i="10"/>
  <c r="H209" i="10"/>
  <c r="G209" i="10"/>
  <c r="E209" i="10"/>
  <c r="D209" i="10"/>
  <c r="C209" i="10"/>
  <c r="CH208" i="10"/>
  <c r="CG208" i="10"/>
  <c r="CF208" i="10"/>
  <c r="CC208" i="10"/>
  <c r="CB208" i="10"/>
  <c r="CA208" i="10"/>
  <c r="BZ208" i="10"/>
  <c r="BY208" i="10"/>
  <c r="BV208" i="10"/>
  <c r="BU208" i="10"/>
  <c r="BT208" i="10"/>
  <c r="BS208" i="10"/>
  <c r="BR208" i="10"/>
  <c r="BO208" i="10"/>
  <c r="BN208" i="10"/>
  <c r="BM208" i="10"/>
  <c r="BL208" i="10"/>
  <c r="BK208" i="10"/>
  <c r="BH208" i="10"/>
  <c r="BG208" i="10"/>
  <c r="BF208" i="10"/>
  <c r="BE208" i="10"/>
  <c r="BD208" i="10"/>
  <c r="BA208" i="10"/>
  <c r="AZ208" i="10"/>
  <c r="AY208" i="10"/>
  <c r="AX208" i="10"/>
  <c r="AW208" i="10"/>
  <c r="AT208" i="10"/>
  <c r="AS208" i="10"/>
  <c r="AR208" i="10"/>
  <c r="AQ208" i="10"/>
  <c r="AP208" i="10"/>
  <c r="AM208" i="10"/>
  <c r="AL208" i="10"/>
  <c r="AK208" i="10"/>
  <c r="AJ208" i="10"/>
  <c r="AI208" i="10"/>
  <c r="AF208" i="10"/>
  <c r="AE208" i="10"/>
  <c r="AD208" i="10"/>
  <c r="AC208" i="10"/>
  <c r="AB208" i="10"/>
  <c r="Y208" i="10"/>
  <c r="X208" i="10"/>
  <c r="W208" i="10"/>
  <c r="V208" i="10"/>
  <c r="U208" i="10"/>
  <c r="R208" i="10"/>
  <c r="Q208" i="10"/>
  <c r="P208" i="10"/>
  <c r="O208" i="10"/>
  <c r="N208" i="10"/>
  <c r="K208" i="10"/>
  <c r="J208" i="10"/>
  <c r="I208" i="10"/>
  <c r="H208" i="10"/>
  <c r="G208" i="10"/>
  <c r="E208" i="10"/>
  <c r="D208" i="10"/>
  <c r="C208" i="10"/>
  <c r="CH207" i="10"/>
  <c r="CG207" i="10"/>
  <c r="CF207" i="10"/>
  <c r="CC207" i="10"/>
  <c r="CB207" i="10"/>
  <c r="CA207" i="10"/>
  <c r="BZ207" i="10"/>
  <c r="BY207" i="10"/>
  <c r="BV207" i="10"/>
  <c r="BU207" i="10"/>
  <c r="BT207" i="10"/>
  <c r="BS207" i="10"/>
  <c r="BR207" i="10"/>
  <c r="BO207" i="10"/>
  <c r="BN207" i="10"/>
  <c r="BM207" i="10"/>
  <c r="BL207" i="10"/>
  <c r="BK207" i="10"/>
  <c r="BH207" i="10"/>
  <c r="BG207" i="10"/>
  <c r="BF207" i="10"/>
  <c r="BE207" i="10"/>
  <c r="BD207" i="10"/>
  <c r="BA207" i="10"/>
  <c r="AZ207" i="10"/>
  <c r="AY207" i="10"/>
  <c r="AX207" i="10"/>
  <c r="AW207" i="10"/>
  <c r="AT207" i="10"/>
  <c r="AS207" i="10"/>
  <c r="AR207" i="10"/>
  <c r="AQ207" i="10"/>
  <c r="AP207" i="10"/>
  <c r="AM207" i="10"/>
  <c r="AL207" i="10"/>
  <c r="AK207" i="10"/>
  <c r="AJ207" i="10"/>
  <c r="AI207" i="10"/>
  <c r="AF207" i="10"/>
  <c r="AE207" i="10"/>
  <c r="AD207" i="10"/>
  <c r="AC207" i="10"/>
  <c r="AB207" i="10"/>
  <c r="Y207" i="10"/>
  <c r="X207" i="10"/>
  <c r="W207" i="10"/>
  <c r="V207" i="10"/>
  <c r="U207" i="10"/>
  <c r="R207" i="10"/>
  <c r="Q207" i="10"/>
  <c r="P207" i="10"/>
  <c r="O207" i="10"/>
  <c r="N207" i="10"/>
  <c r="K207" i="10"/>
  <c r="J207" i="10"/>
  <c r="I207" i="10"/>
  <c r="H207" i="10"/>
  <c r="G207" i="10"/>
  <c r="E207" i="10"/>
  <c r="D207" i="10"/>
  <c r="C207" i="10"/>
  <c r="CH206" i="10"/>
  <c r="CG206" i="10"/>
  <c r="CF206" i="10"/>
  <c r="CC206" i="10"/>
  <c r="CB206" i="10"/>
  <c r="CA206" i="10"/>
  <c r="BZ206" i="10"/>
  <c r="BY206" i="10"/>
  <c r="BV206" i="10"/>
  <c r="BU206" i="10"/>
  <c r="BT206" i="10"/>
  <c r="BS206" i="10"/>
  <c r="BR206" i="10"/>
  <c r="BO206" i="10"/>
  <c r="BN206" i="10"/>
  <c r="BM206" i="10"/>
  <c r="BL206" i="10"/>
  <c r="BK206" i="10"/>
  <c r="BH206" i="10"/>
  <c r="BG206" i="10"/>
  <c r="BF206" i="10"/>
  <c r="BE206" i="10"/>
  <c r="BD206" i="10"/>
  <c r="BA206" i="10"/>
  <c r="AZ206" i="10"/>
  <c r="AY206" i="10"/>
  <c r="AX206" i="10"/>
  <c r="AW206" i="10"/>
  <c r="AT206" i="10"/>
  <c r="AS206" i="10"/>
  <c r="AR206" i="10"/>
  <c r="AQ206" i="10"/>
  <c r="AP206" i="10"/>
  <c r="AM206" i="10"/>
  <c r="AL206" i="10"/>
  <c r="AK206" i="10"/>
  <c r="AJ206" i="10"/>
  <c r="AI206" i="10"/>
  <c r="AF206" i="10"/>
  <c r="AE206" i="10"/>
  <c r="AD206" i="10"/>
  <c r="AC206" i="10"/>
  <c r="AB206" i="10"/>
  <c r="Y206" i="10"/>
  <c r="X206" i="10"/>
  <c r="W206" i="10"/>
  <c r="V206" i="10"/>
  <c r="U206" i="10"/>
  <c r="R206" i="10"/>
  <c r="Q206" i="10"/>
  <c r="P206" i="10"/>
  <c r="O206" i="10"/>
  <c r="N206" i="10"/>
  <c r="K206" i="10"/>
  <c r="J206" i="10"/>
  <c r="I206" i="10"/>
  <c r="H206" i="10"/>
  <c r="G206" i="10"/>
  <c r="E206" i="10"/>
  <c r="D206" i="10"/>
  <c r="C206" i="10"/>
  <c r="CH205" i="10"/>
  <c r="CG205" i="10"/>
  <c r="CF205" i="10"/>
  <c r="CC205" i="10"/>
  <c r="CB205" i="10"/>
  <c r="CA205" i="10"/>
  <c r="BZ205" i="10"/>
  <c r="BY205" i="10"/>
  <c r="BV205" i="10"/>
  <c r="BU205" i="10"/>
  <c r="BT205" i="10"/>
  <c r="BS205" i="10"/>
  <c r="BR205" i="10"/>
  <c r="BO205" i="10"/>
  <c r="BN205" i="10"/>
  <c r="BM205" i="10"/>
  <c r="BL205" i="10"/>
  <c r="BK205" i="10"/>
  <c r="BH205" i="10"/>
  <c r="BG205" i="10"/>
  <c r="BF205" i="10"/>
  <c r="BE205" i="10"/>
  <c r="BD205" i="10"/>
  <c r="BA205" i="10"/>
  <c r="AZ205" i="10"/>
  <c r="AY205" i="10"/>
  <c r="AX205" i="10"/>
  <c r="AW205" i="10"/>
  <c r="AT205" i="10"/>
  <c r="AS205" i="10"/>
  <c r="AR205" i="10"/>
  <c r="AQ205" i="10"/>
  <c r="AP205" i="10"/>
  <c r="AM205" i="10"/>
  <c r="AL205" i="10"/>
  <c r="AK205" i="10"/>
  <c r="AJ205" i="10"/>
  <c r="AI205" i="10"/>
  <c r="AF205" i="10"/>
  <c r="AE205" i="10"/>
  <c r="AD205" i="10"/>
  <c r="AC205" i="10"/>
  <c r="AB205" i="10"/>
  <c r="Y205" i="10"/>
  <c r="X205" i="10"/>
  <c r="W205" i="10"/>
  <c r="V205" i="10"/>
  <c r="U205" i="10"/>
  <c r="R205" i="10"/>
  <c r="Q205" i="10"/>
  <c r="P205" i="10"/>
  <c r="O205" i="10"/>
  <c r="N205" i="10"/>
  <c r="K205" i="10"/>
  <c r="J205" i="10"/>
  <c r="I205" i="10"/>
  <c r="H205" i="10"/>
  <c r="G205" i="10"/>
  <c r="E205" i="10"/>
  <c r="D205" i="10"/>
  <c r="C205" i="10"/>
  <c r="CH204" i="10"/>
  <c r="CG204" i="10"/>
  <c r="CF204" i="10"/>
  <c r="CC204" i="10"/>
  <c r="CB204" i="10"/>
  <c r="CA204" i="10"/>
  <c r="BZ204" i="10"/>
  <c r="BY204" i="10"/>
  <c r="BV204" i="10"/>
  <c r="BU204" i="10"/>
  <c r="BT204" i="10"/>
  <c r="BS204" i="10"/>
  <c r="BR204" i="10"/>
  <c r="BO204" i="10"/>
  <c r="BN204" i="10"/>
  <c r="BM204" i="10"/>
  <c r="BL204" i="10"/>
  <c r="BK204" i="10"/>
  <c r="BH204" i="10"/>
  <c r="BG204" i="10"/>
  <c r="BF204" i="10"/>
  <c r="BE204" i="10"/>
  <c r="BD204" i="10"/>
  <c r="BA204" i="10"/>
  <c r="AZ204" i="10"/>
  <c r="AY204" i="10"/>
  <c r="AX204" i="10"/>
  <c r="AW204" i="10"/>
  <c r="AT204" i="10"/>
  <c r="AS204" i="10"/>
  <c r="AR204" i="10"/>
  <c r="AQ204" i="10"/>
  <c r="AP204" i="10"/>
  <c r="AM204" i="10"/>
  <c r="AL204" i="10"/>
  <c r="AK204" i="10"/>
  <c r="AJ204" i="10"/>
  <c r="AI204" i="10"/>
  <c r="AF204" i="10"/>
  <c r="AE204" i="10"/>
  <c r="AD204" i="10"/>
  <c r="AC204" i="10"/>
  <c r="AB204" i="10"/>
  <c r="Y204" i="10"/>
  <c r="X204" i="10"/>
  <c r="W204" i="10"/>
  <c r="V204" i="10"/>
  <c r="U204" i="10"/>
  <c r="R204" i="10"/>
  <c r="Q204" i="10"/>
  <c r="P204" i="10"/>
  <c r="O204" i="10"/>
  <c r="N204" i="10"/>
  <c r="K204" i="10"/>
  <c r="J204" i="10"/>
  <c r="I204" i="10"/>
  <c r="H204" i="10"/>
  <c r="G204" i="10"/>
  <c r="E204" i="10"/>
  <c r="D204" i="10"/>
  <c r="C204" i="10"/>
  <c r="CH198" i="10"/>
  <c r="CG198" i="10"/>
  <c r="CF198" i="10"/>
  <c r="CC198" i="10"/>
  <c r="CB198" i="10"/>
  <c r="CA198" i="10"/>
  <c r="BZ198" i="10"/>
  <c r="BY198" i="10"/>
  <c r="BV198" i="10"/>
  <c r="BU198" i="10"/>
  <c r="BT198" i="10"/>
  <c r="BS198" i="10"/>
  <c r="BR198" i="10"/>
  <c r="BO198" i="10"/>
  <c r="BN198" i="10"/>
  <c r="BM198" i="10"/>
  <c r="BL198" i="10"/>
  <c r="BK198" i="10"/>
  <c r="BH198" i="10"/>
  <c r="BG198" i="10"/>
  <c r="BF198" i="10"/>
  <c r="BE198" i="10"/>
  <c r="BD198" i="10"/>
  <c r="BA198" i="10"/>
  <c r="AZ198" i="10"/>
  <c r="AY198" i="10"/>
  <c r="AX198" i="10"/>
  <c r="AW198" i="10"/>
  <c r="AT198" i="10"/>
  <c r="AS198" i="10"/>
  <c r="AR198" i="10"/>
  <c r="AQ198" i="10"/>
  <c r="AP198" i="10"/>
  <c r="AM198" i="10"/>
  <c r="AL198" i="10"/>
  <c r="AK198" i="10"/>
  <c r="AJ198" i="10"/>
  <c r="AI198" i="10"/>
  <c r="AF198" i="10"/>
  <c r="AE198" i="10"/>
  <c r="AD198" i="10"/>
  <c r="AC198" i="10"/>
  <c r="AB198" i="10"/>
  <c r="Y198" i="10"/>
  <c r="X198" i="10"/>
  <c r="W198" i="10"/>
  <c r="V198" i="10"/>
  <c r="U198" i="10"/>
  <c r="R198" i="10"/>
  <c r="Q198" i="10"/>
  <c r="P198" i="10"/>
  <c r="O198" i="10"/>
  <c r="N198" i="10"/>
  <c r="K198" i="10"/>
  <c r="J198" i="10"/>
  <c r="I198" i="10"/>
  <c r="H198" i="10"/>
  <c r="G198" i="10"/>
  <c r="D198" i="10"/>
  <c r="C198" i="10"/>
  <c r="AD189" i="10"/>
  <c r="AC189" i="10"/>
  <c r="AB189" i="10"/>
  <c r="AA189" i="10"/>
  <c r="Z189" i="10"/>
  <c r="Y189" i="10"/>
  <c r="X189" i="10"/>
  <c r="W189" i="10"/>
  <c r="V189" i="10"/>
  <c r="U189" i="10"/>
  <c r="T189" i="10"/>
  <c r="S189" i="10"/>
  <c r="R189" i="10"/>
  <c r="AD188" i="10"/>
  <c r="AC188" i="10"/>
  <c r="AB188" i="10"/>
  <c r="AA188" i="10"/>
  <c r="Z188" i="10"/>
  <c r="Y188" i="10"/>
  <c r="X188" i="10"/>
  <c r="W188" i="10"/>
  <c r="V188" i="10"/>
  <c r="U188" i="10"/>
  <c r="T188" i="10"/>
  <c r="S188" i="10"/>
  <c r="R188" i="10"/>
  <c r="AD187" i="10"/>
  <c r="AC187" i="10"/>
  <c r="AB187" i="10"/>
  <c r="AA187" i="10"/>
  <c r="Z187" i="10"/>
  <c r="Y187" i="10"/>
  <c r="X187" i="10"/>
  <c r="W187" i="10"/>
  <c r="V187" i="10"/>
  <c r="U187" i="10"/>
  <c r="T187" i="10"/>
  <c r="S187" i="10"/>
  <c r="R187" i="10"/>
  <c r="AD186" i="10"/>
  <c r="AC186" i="10"/>
  <c r="AB186" i="10"/>
  <c r="AA186" i="10"/>
  <c r="Z186" i="10"/>
  <c r="Y186" i="10"/>
  <c r="X186" i="10"/>
  <c r="W186" i="10"/>
  <c r="V186" i="10"/>
  <c r="U186" i="10"/>
  <c r="T186" i="10"/>
  <c r="S186" i="10"/>
  <c r="R186" i="10"/>
  <c r="AD185" i="10"/>
  <c r="AC185" i="10"/>
  <c r="AB185" i="10"/>
  <c r="AA185" i="10"/>
  <c r="Z185" i="10"/>
  <c r="Y185" i="10"/>
  <c r="X185" i="10"/>
  <c r="W185" i="10"/>
  <c r="V185" i="10"/>
  <c r="U185" i="10"/>
  <c r="T185" i="10"/>
  <c r="S185" i="10"/>
  <c r="R185" i="10"/>
  <c r="AD184" i="10"/>
  <c r="AC184" i="10"/>
  <c r="AB184" i="10"/>
  <c r="AA184" i="10"/>
  <c r="Z184" i="10"/>
  <c r="Y184" i="10"/>
  <c r="X184" i="10"/>
  <c r="W184" i="10"/>
  <c r="V184" i="10"/>
  <c r="U184" i="10"/>
  <c r="T184" i="10"/>
  <c r="S184" i="10"/>
  <c r="R184" i="10"/>
  <c r="AD183" i="10"/>
  <c r="AC183" i="10"/>
  <c r="AB183" i="10"/>
  <c r="AA183" i="10"/>
  <c r="Z183" i="10"/>
  <c r="Y183" i="10"/>
  <c r="X183" i="10"/>
  <c r="W183" i="10"/>
  <c r="V183" i="10"/>
  <c r="U183" i="10"/>
  <c r="T183" i="10"/>
  <c r="S183" i="10"/>
  <c r="R183" i="10"/>
  <c r="AD182" i="10"/>
  <c r="AC182" i="10"/>
  <c r="AB182" i="10"/>
  <c r="AA182" i="10"/>
  <c r="Z182" i="10"/>
  <c r="Y182" i="10"/>
  <c r="X182" i="10"/>
  <c r="W182" i="10"/>
  <c r="V182" i="10"/>
  <c r="U182" i="10"/>
  <c r="T182" i="10"/>
  <c r="S182" i="10"/>
  <c r="R182" i="10"/>
  <c r="AD181" i="10"/>
  <c r="AC181" i="10"/>
  <c r="AB181" i="10"/>
  <c r="AA181" i="10"/>
  <c r="Z181" i="10"/>
  <c r="Y181" i="10"/>
  <c r="X181" i="10"/>
  <c r="W181" i="10"/>
  <c r="V181" i="10"/>
  <c r="U181" i="10"/>
  <c r="T181" i="10"/>
  <c r="S181" i="10"/>
  <c r="R181" i="10"/>
  <c r="AD180" i="10"/>
  <c r="AC180" i="10"/>
  <c r="AB180" i="10"/>
  <c r="AA180" i="10"/>
  <c r="Z180" i="10"/>
  <c r="Y180" i="10"/>
  <c r="X180" i="10"/>
  <c r="W180" i="10"/>
  <c r="V180" i="10"/>
  <c r="U180" i="10"/>
  <c r="T180" i="10"/>
  <c r="S180" i="10"/>
  <c r="R180" i="10"/>
  <c r="AD179" i="10"/>
  <c r="AC179" i="10"/>
  <c r="AB179" i="10"/>
  <c r="AA179" i="10"/>
  <c r="Z179" i="10"/>
  <c r="Y179" i="10"/>
  <c r="X179" i="10"/>
  <c r="W179" i="10"/>
  <c r="V179" i="10"/>
  <c r="U179" i="10"/>
  <c r="T179" i="10"/>
  <c r="S179" i="10"/>
  <c r="R179" i="10"/>
  <c r="AD178" i="10"/>
  <c r="AC178" i="10"/>
  <c r="AB178" i="10"/>
  <c r="AA178" i="10"/>
  <c r="Z178" i="10"/>
  <c r="Y178" i="10"/>
  <c r="X178" i="10"/>
  <c r="W178" i="10"/>
  <c r="V178" i="10"/>
  <c r="U178" i="10"/>
  <c r="T178" i="10"/>
  <c r="S178" i="10"/>
  <c r="R178" i="10"/>
  <c r="AD177" i="10"/>
  <c r="AC177" i="10"/>
  <c r="AB177" i="10"/>
  <c r="AA177" i="10"/>
  <c r="Z177" i="10"/>
  <c r="Y177" i="10"/>
  <c r="X177" i="10"/>
  <c r="W177" i="10"/>
  <c r="V177" i="10"/>
  <c r="U177" i="10"/>
  <c r="T177" i="10"/>
  <c r="S177" i="10"/>
  <c r="R177" i="10"/>
  <c r="AD174" i="10"/>
  <c r="AC174" i="10"/>
  <c r="AB174" i="10"/>
  <c r="AA174" i="10"/>
  <c r="Z174" i="10"/>
  <c r="Y174" i="10"/>
  <c r="X174" i="10"/>
  <c r="W174" i="10"/>
  <c r="V174" i="10"/>
  <c r="U174" i="10"/>
  <c r="T174" i="10"/>
  <c r="S174" i="10"/>
  <c r="R174" i="10"/>
  <c r="AD173" i="10"/>
  <c r="AC173" i="10"/>
  <c r="AB173" i="10"/>
  <c r="AA173" i="10"/>
  <c r="Z173" i="10"/>
  <c r="Y173" i="10"/>
  <c r="X173" i="10"/>
  <c r="W173" i="10"/>
  <c r="V173" i="10"/>
  <c r="U173" i="10"/>
  <c r="T173" i="10"/>
  <c r="S173" i="10"/>
  <c r="R173" i="10"/>
  <c r="AD172" i="10"/>
  <c r="AC172" i="10"/>
  <c r="AB172" i="10"/>
  <c r="AA172" i="10"/>
  <c r="Z172" i="10"/>
  <c r="Y172" i="10"/>
  <c r="X172" i="10"/>
  <c r="W172" i="10"/>
  <c r="V172" i="10"/>
  <c r="U172" i="10"/>
  <c r="T172" i="10"/>
  <c r="S172" i="10"/>
  <c r="R172" i="10"/>
  <c r="AD171" i="10"/>
  <c r="AC171" i="10"/>
  <c r="AB171" i="10"/>
  <c r="AA171" i="10"/>
  <c r="Z171" i="10"/>
  <c r="Y171" i="10"/>
  <c r="X171" i="10"/>
  <c r="W171" i="10"/>
  <c r="V171" i="10"/>
  <c r="U171" i="10"/>
  <c r="T171" i="10"/>
  <c r="S171" i="10"/>
  <c r="R171" i="10"/>
  <c r="AD170" i="10"/>
  <c r="AC170" i="10"/>
  <c r="AB170" i="10"/>
  <c r="AA170" i="10"/>
  <c r="Z170" i="10"/>
  <c r="Y170" i="10"/>
  <c r="X170" i="10"/>
  <c r="W170" i="10"/>
  <c r="V170" i="10"/>
  <c r="U170" i="10"/>
  <c r="T170" i="10"/>
  <c r="S170" i="10"/>
  <c r="R170" i="10"/>
  <c r="AD169" i="10"/>
  <c r="AC169" i="10"/>
  <c r="AB169" i="10"/>
  <c r="AA169" i="10"/>
  <c r="Z169" i="10"/>
  <c r="Y169" i="10"/>
  <c r="X169" i="10"/>
  <c r="W169" i="10"/>
  <c r="V169" i="10"/>
  <c r="U169" i="10"/>
  <c r="T169" i="10"/>
  <c r="S169" i="10"/>
  <c r="R169" i="10"/>
  <c r="AD168" i="10"/>
  <c r="AC168" i="10"/>
  <c r="AB168" i="10"/>
  <c r="AA168" i="10"/>
  <c r="Z168" i="10"/>
  <c r="Y168" i="10"/>
  <c r="X168" i="10"/>
  <c r="W168" i="10"/>
  <c r="V168" i="10"/>
  <c r="U168" i="10"/>
  <c r="T168" i="10"/>
  <c r="S168" i="10"/>
  <c r="R168" i="10"/>
  <c r="AD167" i="10"/>
  <c r="AC167" i="10"/>
  <c r="AB167" i="10"/>
  <c r="AA167" i="10"/>
  <c r="Z167" i="10"/>
  <c r="Y167" i="10"/>
  <c r="X167" i="10"/>
  <c r="W167" i="10"/>
  <c r="V167" i="10"/>
  <c r="U167" i="10"/>
  <c r="T167" i="10"/>
  <c r="S167" i="10"/>
  <c r="R167" i="10"/>
  <c r="AD166" i="10"/>
  <c r="AC166" i="10"/>
  <c r="AB166" i="10"/>
  <c r="AA166" i="10"/>
  <c r="Z166" i="10"/>
  <c r="Y166" i="10"/>
  <c r="X166" i="10"/>
  <c r="W166" i="10"/>
  <c r="V166" i="10"/>
  <c r="U166" i="10"/>
  <c r="T166" i="10"/>
  <c r="S166" i="10"/>
  <c r="R166" i="10"/>
  <c r="AD165" i="10"/>
  <c r="AC165" i="10"/>
  <c r="AB165" i="10"/>
  <c r="AA165" i="10"/>
  <c r="Z165" i="10"/>
  <c r="Y165" i="10"/>
  <c r="X165" i="10"/>
  <c r="W165" i="10"/>
  <c r="V165" i="10"/>
  <c r="U165" i="10"/>
  <c r="T165" i="10"/>
  <c r="S165" i="10"/>
  <c r="R165" i="10"/>
  <c r="AD164" i="10"/>
  <c r="AC164" i="10"/>
  <c r="AB164" i="10"/>
  <c r="AA164" i="10"/>
  <c r="Z164" i="10"/>
  <c r="Y164" i="10"/>
  <c r="X164" i="10"/>
  <c r="W164" i="10"/>
  <c r="V164" i="10"/>
  <c r="U164" i="10"/>
  <c r="T164" i="10"/>
  <c r="S164" i="10"/>
  <c r="R164" i="10"/>
  <c r="AD163" i="10"/>
  <c r="AC163" i="10"/>
  <c r="AB163" i="10"/>
  <c r="AA163" i="10"/>
  <c r="Z163" i="10"/>
  <c r="Y163" i="10"/>
  <c r="X163" i="10"/>
  <c r="W163" i="10"/>
  <c r="V163" i="10"/>
  <c r="U163" i="10"/>
  <c r="T163" i="10"/>
  <c r="S163" i="10"/>
  <c r="R163" i="10"/>
  <c r="AD162" i="10"/>
  <c r="AC162" i="10"/>
  <c r="AB162" i="10"/>
  <c r="AA162" i="10"/>
  <c r="Z162" i="10"/>
  <c r="Y162" i="10"/>
  <c r="X162" i="10"/>
  <c r="W162" i="10"/>
  <c r="V162" i="10"/>
  <c r="U162" i="10"/>
  <c r="T162" i="10"/>
  <c r="S162" i="10"/>
  <c r="R162" i="10"/>
  <c r="AD161" i="10"/>
  <c r="AC161" i="10"/>
  <c r="AB161" i="10"/>
  <c r="AA161" i="10"/>
  <c r="Z161" i="10"/>
  <c r="Y161" i="10"/>
  <c r="X161" i="10"/>
  <c r="W161" i="10"/>
  <c r="V161" i="10"/>
  <c r="U161" i="10"/>
  <c r="T161" i="10"/>
  <c r="S161" i="10"/>
  <c r="R161" i="10"/>
  <c r="AD160" i="10"/>
  <c r="AC160" i="10"/>
  <c r="AB160" i="10"/>
  <c r="AA160" i="10"/>
  <c r="Z160" i="10"/>
  <c r="Y160" i="10"/>
  <c r="X160" i="10"/>
  <c r="W160" i="10"/>
  <c r="V160" i="10"/>
  <c r="U160" i="10"/>
  <c r="T160" i="10"/>
  <c r="S160" i="10"/>
  <c r="R160" i="10"/>
  <c r="AD159" i="10"/>
  <c r="AC159" i="10"/>
  <c r="AB159" i="10"/>
  <c r="AA159" i="10"/>
  <c r="Z159" i="10"/>
  <c r="Y159" i="10"/>
  <c r="X159" i="10"/>
  <c r="W159" i="10"/>
  <c r="V159" i="10"/>
  <c r="U159" i="10"/>
  <c r="T159" i="10"/>
  <c r="S159" i="10"/>
  <c r="R159" i="10"/>
  <c r="AD158" i="10"/>
  <c r="AC158" i="10"/>
  <c r="AB158" i="10"/>
  <c r="AA158" i="10"/>
  <c r="Z158" i="10"/>
  <c r="Y158" i="10"/>
  <c r="X158" i="10"/>
  <c r="W158" i="10"/>
  <c r="V158" i="10"/>
  <c r="U158" i="10"/>
  <c r="T158" i="10"/>
  <c r="S158" i="10"/>
  <c r="R158" i="10"/>
  <c r="AD157" i="10"/>
  <c r="AC157" i="10"/>
  <c r="AB157" i="10"/>
  <c r="AA157" i="10"/>
  <c r="Z157" i="10"/>
  <c r="Y157" i="10"/>
  <c r="X157" i="10"/>
  <c r="W157" i="10"/>
  <c r="V157" i="10"/>
  <c r="U157" i="10"/>
  <c r="T157" i="10"/>
  <c r="S157" i="10"/>
  <c r="R157" i="10"/>
  <c r="AD156" i="10"/>
  <c r="AC156" i="10"/>
  <c r="AB156" i="10"/>
  <c r="AA156" i="10"/>
  <c r="Z156" i="10"/>
  <c r="Y156" i="10"/>
  <c r="X156" i="10"/>
  <c r="W156" i="10"/>
  <c r="V156" i="10"/>
  <c r="U156" i="10"/>
  <c r="T156" i="10"/>
  <c r="S156" i="10"/>
  <c r="R156" i="10"/>
  <c r="AD144" i="10"/>
  <c r="AC144" i="10"/>
  <c r="AB144" i="10"/>
  <c r="AA144" i="10"/>
  <c r="Z144" i="10"/>
  <c r="Y144" i="10"/>
  <c r="X144" i="10"/>
  <c r="W144" i="10"/>
  <c r="V144" i="10"/>
  <c r="U144" i="10"/>
  <c r="T144" i="10"/>
  <c r="S144" i="10"/>
  <c r="R144" i="10"/>
  <c r="AD143" i="10"/>
  <c r="AC143" i="10"/>
  <c r="AB143" i="10"/>
  <c r="AA143" i="10"/>
  <c r="Z143" i="10"/>
  <c r="Y143" i="10"/>
  <c r="X143" i="10"/>
  <c r="W143" i="10"/>
  <c r="V143" i="10"/>
  <c r="U143" i="10"/>
  <c r="T143" i="10"/>
  <c r="S143" i="10"/>
  <c r="R143" i="10"/>
  <c r="AD142" i="10"/>
  <c r="AC142" i="10"/>
  <c r="AB142" i="10"/>
  <c r="AA142" i="10"/>
  <c r="Z142" i="10"/>
  <c r="Y142" i="10"/>
  <c r="X142" i="10"/>
  <c r="W142" i="10"/>
  <c r="V142" i="10"/>
  <c r="U142" i="10"/>
  <c r="T142" i="10"/>
  <c r="S142" i="10"/>
  <c r="R142" i="10"/>
  <c r="AD141" i="10"/>
  <c r="AC141" i="10"/>
  <c r="AB141" i="10"/>
  <c r="AA141" i="10"/>
  <c r="Z141" i="10"/>
  <c r="Y141" i="10"/>
  <c r="X141" i="10"/>
  <c r="W141" i="10"/>
  <c r="V141" i="10"/>
  <c r="U141" i="10"/>
  <c r="T141" i="10"/>
  <c r="S141" i="10"/>
  <c r="R141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AD139" i="10"/>
  <c r="AC139" i="10"/>
  <c r="AB139" i="10"/>
  <c r="AA139" i="10"/>
  <c r="Z139" i="10"/>
  <c r="Y139" i="10"/>
  <c r="X139" i="10"/>
  <c r="W139" i="10"/>
  <c r="V139" i="10"/>
  <c r="U139" i="10"/>
  <c r="T139" i="10"/>
  <c r="S139" i="10"/>
  <c r="R139" i="10"/>
  <c r="AD138" i="10"/>
  <c r="AC138" i="10"/>
  <c r="AB138" i="10"/>
  <c r="AA138" i="10"/>
  <c r="Z138" i="10"/>
  <c r="Y138" i="10"/>
  <c r="X138" i="10"/>
  <c r="W138" i="10"/>
  <c r="V138" i="10"/>
  <c r="U138" i="10"/>
  <c r="T138" i="10"/>
  <c r="S138" i="10"/>
  <c r="R138" i="10"/>
  <c r="AD137" i="10"/>
  <c r="AC137" i="10"/>
  <c r="AB137" i="10"/>
  <c r="AA137" i="10"/>
  <c r="Z137" i="10"/>
  <c r="Y137" i="10"/>
  <c r="X137" i="10"/>
  <c r="W137" i="10"/>
  <c r="V137" i="10"/>
  <c r="U137" i="10"/>
  <c r="T137" i="10"/>
  <c r="S137" i="10"/>
  <c r="R137" i="10"/>
  <c r="AD136" i="10"/>
  <c r="AC136" i="10"/>
  <c r="AB136" i="10"/>
  <c r="AA136" i="10"/>
  <c r="Z136" i="10"/>
  <c r="Y136" i="10"/>
  <c r="X136" i="10"/>
  <c r="W136" i="10"/>
  <c r="V136" i="10"/>
  <c r="U136" i="10"/>
  <c r="T136" i="10"/>
  <c r="S136" i="10"/>
  <c r="R136" i="10"/>
  <c r="AD135" i="10"/>
  <c r="AC135" i="10"/>
  <c r="AB135" i="10"/>
  <c r="AA135" i="10"/>
  <c r="Z135" i="10"/>
  <c r="Y135" i="10"/>
  <c r="X135" i="10"/>
  <c r="W135" i="10"/>
  <c r="V135" i="10"/>
  <c r="U135" i="10"/>
  <c r="T135" i="10"/>
  <c r="S135" i="10"/>
  <c r="R135" i="10"/>
  <c r="AD134" i="10"/>
  <c r="AC134" i="10"/>
  <c r="AB134" i="10"/>
  <c r="AA134" i="10"/>
  <c r="Z134" i="10"/>
  <c r="Y134" i="10"/>
  <c r="X134" i="10"/>
  <c r="W134" i="10"/>
  <c r="V134" i="10"/>
  <c r="U134" i="10"/>
  <c r="T134" i="10"/>
  <c r="S134" i="10"/>
  <c r="R134" i="10"/>
  <c r="AD133" i="10"/>
  <c r="AC133" i="10"/>
  <c r="AB133" i="10"/>
  <c r="AA133" i="10"/>
  <c r="Z133" i="10"/>
  <c r="Y133" i="10"/>
  <c r="X133" i="10"/>
  <c r="W133" i="10"/>
  <c r="V133" i="10"/>
  <c r="U133" i="10"/>
  <c r="T133" i="10"/>
  <c r="S133" i="10"/>
  <c r="R133" i="10"/>
  <c r="AD132" i="10"/>
  <c r="AC132" i="10"/>
  <c r="AB132" i="10"/>
  <c r="AA132" i="10"/>
  <c r="Z132" i="10"/>
  <c r="Y132" i="10"/>
  <c r="X132" i="10"/>
  <c r="W132" i="10"/>
  <c r="V132" i="10"/>
  <c r="U132" i="10"/>
  <c r="T132" i="10"/>
  <c r="S132" i="10"/>
  <c r="R132" i="10"/>
  <c r="AD131" i="10"/>
  <c r="AC131" i="10"/>
  <c r="AB131" i="10"/>
  <c r="AA131" i="10"/>
  <c r="Z131" i="10"/>
  <c r="Y131" i="10"/>
  <c r="X131" i="10"/>
  <c r="W131" i="10"/>
  <c r="V131" i="10"/>
  <c r="U131" i="10"/>
  <c r="T131" i="10"/>
  <c r="S131" i="10"/>
  <c r="R131" i="10"/>
  <c r="AD130" i="10"/>
  <c r="AC130" i="10"/>
  <c r="AB130" i="10"/>
  <c r="AA130" i="10"/>
  <c r="Z130" i="10"/>
  <c r="Y130" i="10"/>
  <c r="X130" i="10"/>
  <c r="W130" i="10"/>
  <c r="V130" i="10"/>
  <c r="U130" i="10"/>
  <c r="T130" i="10"/>
  <c r="S130" i="10"/>
  <c r="R130" i="10"/>
  <c r="AD129" i="10"/>
  <c r="AC129" i="10"/>
  <c r="AB129" i="10"/>
  <c r="AA129" i="10"/>
  <c r="Z129" i="10"/>
  <c r="Y129" i="10"/>
  <c r="X129" i="10"/>
  <c r="W129" i="10"/>
  <c r="V129" i="10"/>
  <c r="U129" i="10"/>
  <c r="T129" i="10"/>
  <c r="S129" i="10"/>
  <c r="R129" i="10"/>
  <c r="AD128" i="10"/>
  <c r="AC128" i="10"/>
  <c r="AB128" i="10"/>
  <c r="AA128" i="10"/>
  <c r="Z128" i="10"/>
  <c r="Y128" i="10"/>
  <c r="X128" i="10"/>
  <c r="W128" i="10"/>
  <c r="V128" i="10"/>
  <c r="U128" i="10"/>
  <c r="T128" i="10"/>
  <c r="S128" i="10"/>
  <c r="R128" i="10"/>
  <c r="AD127" i="10"/>
  <c r="AC127" i="10"/>
  <c r="AB127" i="10"/>
  <c r="AA127" i="10"/>
  <c r="Z127" i="10"/>
  <c r="Y127" i="10"/>
  <c r="X127" i="10"/>
  <c r="W127" i="10"/>
  <c r="V127" i="10"/>
  <c r="U127" i="10"/>
  <c r="T127" i="10"/>
  <c r="S127" i="10"/>
  <c r="R127" i="10"/>
  <c r="AD126" i="10"/>
  <c r="AC126" i="10"/>
  <c r="AB126" i="10"/>
  <c r="AA126" i="10"/>
  <c r="Z126" i="10"/>
  <c r="Y126" i="10"/>
  <c r="X126" i="10"/>
  <c r="W126" i="10"/>
  <c r="V126" i="10"/>
  <c r="U126" i="10"/>
  <c r="T126" i="10"/>
  <c r="S126" i="10"/>
  <c r="R126" i="10"/>
  <c r="AD125" i="10"/>
  <c r="AC125" i="10"/>
  <c r="AB125" i="10"/>
  <c r="AA125" i="10"/>
  <c r="Z125" i="10"/>
  <c r="Y125" i="10"/>
  <c r="X125" i="10"/>
  <c r="W125" i="10"/>
  <c r="V125" i="10"/>
  <c r="U125" i="10"/>
  <c r="T125" i="10"/>
  <c r="S125" i="10"/>
  <c r="R125" i="10"/>
  <c r="AD124" i="10"/>
  <c r="AC124" i="10"/>
  <c r="AB124" i="10"/>
  <c r="AA124" i="10"/>
  <c r="Z124" i="10"/>
  <c r="Y124" i="10"/>
  <c r="X124" i="10"/>
  <c r="W124" i="10"/>
  <c r="V124" i="10"/>
  <c r="U124" i="10"/>
  <c r="T124" i="10"/>
  <c r="S124" i="10"/>
  <c r="R124" i="10"/>
  <c r="AD123" i="10"/>
  <c r="AC123" i="10"/>
  <c r="AB123" i="10"/>
  <c r="AA123" i="10"/>
  <c r="Z123" i="10"/>
  <c r="Y123" i="10"/>
  <c r="X123" i="10"/>
  <c r="W123" i="10"/>
  <c r="V123" i="10"/>
  <c r="U123" i="10"/>
  <c r="T123" i="10"/>
  <c r="S123" i="10"/>
  <c r="R123" i="10"/>
  <c r="AD113" i="10"/>
  <c r="AC113" i="10"/>
  <c r="AB113" i="10"/>
  <c r="AA113" i="10"/>
  <c r="Z113" i="10"/>
  <c r="Y113" i="10"/>
  <c r="X113" i="10"/>
  <c r="W113" i="10"/>
  <c r="V113" i="10"/>
  <c r="U113" i="10"/>
  <c r="T113" i="10"/>
  <c r="S113" i="10"/>
  <c r="R113" i="10"/>
  <c r="AD112" i="10"/>
  <c r="AC112" i="10"/>
  <c r="AB112" i="10"/>
  <c r="AA112" i="10"/>
  <c r="Z112" i="10"/>
  <c r="Y112" i="10"/>
  <c r="X112" i="10"/>
  <c r="W112" i="10"/>
  <c r="V112" i="10"/>
  <c r="U112" i="10"/>
  <c r="T112" i="10"/>
  <c r="S112" i="10"/>
  <c r="R112" i="10"/>
  <c r="AD111" i="10"/>
  <c r="AC111" i="10"/>
  <c r="AB111" i="10"/>
  <c r="AA111" i="10"/>
  <c r="Z111" i="10"/>
  <c r="Y111" i="10"/>
  <c r="X111" i="10"/>
  <c r="W111" i="10"/>
  <c r="V111" i="10"/>
  <c r="U111" i="10"/>
  <c r="T111" i="10"/>
  <c r="S111" i="10"/>
  <c r="R111" i="10"/>
  <c r="AD109" i="10"/>
  <c r="AC109" i="10"/>
  <c r="AB109" i="10"/>
  <c r="AA109" i="10"/>
  <c r="Z109" i="10"/>
  <c r="Y109" i="10"/>
  <c r="X109" i="10"/>
  <c r="W109" i="10"/>
  <c r="V109" i="10"/>
  <c r="U109" i="10"/>
  <c r="T109" i="10"/>
  <c r="S109" i="10"/>
  <c r="R109" i="10"/>
  <c r="AD108" i="10"/>
  <c r="AC108" i="10"/>
  <c r="AB108" i="10"/>
  <c r="AA108" i="10"/>
  <c r="Z108" i="10"/>
  <c r="Y108" i="10"/>
  <c r="X108" i="10"/>
  <c r="W108" i="10"/>
  <c r="V108" i="10"/>
  <c r="U108" i="10"/>
  <c r="T108" i="10"/>
  <c r="S108" i="10"/>
  <c r="R108" i="10"/>
  <c r="AD107" i="10"/>
  <c r="AC107" i="10"/>
  <c r="AB107" i="10"/>
  <c r="AA107" i="10"/>
  <c r="Z107" i="10"/>
  <c r="Y107" i="10"/>
  <c r="X107" i="10"/>
  <c r="W107" i="10"/>
  <c r="V107" i="10"/>
  <c r="U107" i="10"/>
  <c r="T107" i="10"/>
  <c r="S107" i="10"/>
  <c r="R107" i="10"/>
  <c r="AD106" i="10"/>
  <c r="AC106" i="10"/>
  <c r="AB106" i="10"/>
  <c r="AA106" i="10"/>
  <c r="Z106" i="10"/>
  <c r="Y106" i="10"/>
  <c r="X106" i="10"/>
  <c r="W106" i="10"/>
  <c r="V106" i="10"/>
  <c r="U106" i="10"/>
  <c r="T106" i="10"/>
  <c r="S106" i="10"/>
  <c r="R106" i="10"/>
  <c r="AD105" i="10"/>
  <c r="AC105" i="10"/>
  <c r="AB105" i="10"/>
  <c r="AA105" i="10"/>
  <c r="Z105" i="10"/>
  <c r="Y105" i="10"/>
  <c r="X105" i="10"/>
  <c r="W105" i="10"/>
  <c r="V105" i="10"/>
  <c r="U105" i="10"/>
  <c r="T105" i="10"/>
  <c r="S105" i="10"/>
  <c r="R105" i="10"/>
  <c r="AD104" i="10"/>
  <c r="AC104" i="10"/>
  <c r="AB104" i="10"/>
  <c r="AA104" i="10"/>
  <c r="Z104" i="10"/>
  <c r="Y104" i="10"/>
  <c r="X104" i="10"/>
  <c r="W104" i="10"/>
  <c r="V104" i="10"/>
  <c r="U104" i="10"/>
  <c r="T104" i="10"/>
  <c r="S104" i="10"/>
  <c r="R104" i="10"/>
  <c r="AD103" i="10"/>
  <c r="AC103" i="10"/>
  <c r="AB103" i="10"/>
  <c r="AA103" i="10"/>
  <c r="Z103" i="10"/>
  <c r="Y103" i="10"/>
  <c r="X103" i="10"/>
  <c r="W103" i="10"/>
  <c r="V103" i="10"/>
  <c r="U103" i="10"/>
  <c r="T103" i="10"/>
  <c r="S103" i="10"/>
  <c r="R103" i="10"/>
  <c r="AD102" i="10"/>
  <c r="AC102" i="10"/>
  <c r="AB102" i="10"/>
  <c r="AA102" i="10"/>
  <c r="Z102" i="10"/>
  <c r="Y102" i="10"/>
  <c r="X102" i="10"/>
  <c r="W102" i="10"/>
  <c r="V102" i="10"/>
  <c r="U102" i="10"/>
  <c r="T102" i="10"/>
  <c r="S102" i="10"/>
  <c r="R102" i="10"/>
  <c r="AD101" i="10"/>
  <c r="AC101" i="10"/>
  <c r="AB101" i="10"/>
  <c r="AA101" i="10"/>
  <c r="Z101" i="10"/>
  <c r="Y101" i="10"/>
  <c r="X101" i="10"/>
  <c r="W101" i="10"/>
  <c r="V101" i="10"/>
  <c r="U101" i="10"/>
  <c r="T101" i="10"/>
  <c r="S101" i="10"/>
  <c r="R101" i="10"/>
  <c r="AD100" i="10"/>
  <c r="AC100" i="10"/>
  <c r="AB100" i="10"/>
  <c r="AA100" i="10"/>
  <c r="Z100" i="10"/>
  <c r="Y100" i="10"/>
  <c r="X100" i="10"/>
  <c r="W100" i="10"/>
  <c r="V100" i="10"/>
  <c r="U100" i="10"/>
  <c r="T100" i="10"/>
  <c r="S100" i="10"/>
  <c r="R100" i="10"/>
  <c r="AD99" i="10"/>
  <c r="AC99" i="10"/>
  <c r="AB99" i="10"/>
  <c r="AA99" i="10"/>
  <c r="Z99" i="10"/>
  <c r="Y99" i="10"/>
  <c r="X99" i="10"/>
  <c r="W99" i="10"/>
  <c r="V99" i="10"/>
  <c r="U99" i="10"/>
  <c r="T99" i="10"/>
  <c r="S99" i="10"/>
  <c r="R99" i="10"/>
  <c r="AD98" i="10"/>
  <c r="AC98" i="10"/>
  <c r="AB98" i="10"/>
  <c r="AA98" i="10"/>
  <c r="Z98" i="10"/>
  <c r="Y98" i="10"/>
  <c r="X98" i="10"/>
  <c r="W98" i="10"/>
  <c r="V98" i="10"/>
  <c r="U98" i="10"/>
  <c r="T98" i="10"/>
  <c r="S98" i="10"/>
  <c r="R98" i="10"/>
  <c r="AD97" i="10"/>
  <c r="AC97" i="10"/>
  <c r="AB97" i="10"/>
  <c r="AA97" i="10"/>
  <c r="Z97" i="10"/>
  <c r="Y97" i="10"/>
  <c r="X97" i="10"/>
  <c r="W97" i="10"/>
  <c r="V97" i="10"/>
  <c r="U97" i="10"/>
  <c r="T97" i="10"/>
  <c r="S97" i="10"/>
  <c r="R97" i="10"/>
  <c r="AD96" i="10"/>
  <c r="AC96" i="10"/>
  <c r="AB96" i="10"/>
  <c r="AA96" i="10"/>
  <c r="Z96" i="10"/>
  <c r="Y96" i="10"/>
  <c r="X96" i="10"/>
  <c r="W96" i="10"/>
  <c r="V96" i="10"/>
  <c r="U96" i="10"/>
  <c r="T96" i="10"/>
  <c r="S96" i="10"/>
  <c r="R96" i="10"/>
  <c r="AD95" i="10"/>
  <c r="AC95" i="10"/>
  <c r="AB95" i="10"/>
  <c r="AA95" i="10"/>
  <c r="Z95" i="10"/>
  <c r="Y95" i="10"/>
  <c r="X95" i="10"/>
  <c r="W95" i="10"/>
  <c r="V95" i="10"/>
  <c r="U95" i="10"/>
  <c r="T95" i="10"/>
  <c r="S95" i="10"/>
  <c r="R95" i="10"/>
  <c r="AD94" i="10"/>
  <c r="AC94" i="10"/>
  <c r="AB94" i="10"/>
  <c r="AA94" i="10"/>
  <c r="Z94" i="10"/>
  <c r="Y94" i="10"/>
  <c r="X94" i="10"/>
  <c r="W94" i="10"/>
  <c r="V94" i="10"/>
  <c r="U94" i="10"/>
  <c r="T94" i="10"/>
  <c r="S94" i="10"/>
  <c r="R94" i="10"/>
  <c r="AD93" i="10"/>
  <c r="AC93" i="10"/>
  <c r="AB93" i="10"/>
  <c r="AA93" i="10"/>
  <c r="Z93" i="10"/>
  <c r="Y93" i="10"/>
  <c r="X93" i="10"/>
  <c r="W93" i="10"/>
  <c r="V93" i="10"/>
  <c r="U93" i="10"/>
  <c r="T93" i="10"/>
  <c r="S93" i="10"/>
  <c r="R93" i="10"/>
  <c r="AD92" i="10"/>
  <c r="AC92" i="10"/>
  <c r="AB92" i="10"/>
  <c r="AA92" i="10"/>
  <c r="Z92" i="10"/>
  <c r="Y92" i="10"/>
  <c r="X92" i="10"/>
  <c r="W92" i="10"/>
  <c r="V92" i="10"/>
  <c r="U92" i="10"/>
  <c r="T92" i="10"/>
  <c r="S92" i="10"/>
  <c r="R92" i="10"/>
  <c r="AD91" i="10"/>
  <c r="AC91" i="10"/>
  <c r="AB91" i="10"/>
  <c r="AA91" i="10"/>
  <c r="Z91" i="10"/>
  <c r="Y91" i="10"/>
  <c r="X91" i="10"/>
  <c r="W91" i="10"/>
  <c r="V91" i="10"/>
  <c r="U91" i="10"/>
  <c r="T91" i="10"/>
  <c r="S91" i="10"/>
  <c r="R91" i="10"/>
  <c r="AD90" i="10"/>
  <c r="AC90" i="10"/>
  <c r="AB90" i="10"/>
  <c r="AA90" i="10"/>
  <c r="Z90" i="10"/>
  <c r="Y90" i="10"/>
  <c r="X90" i="10"/>
  <c r="W90" i="10"/>
  <c r="V90" i="10"/>
  <c r="U90" i="10"/>
  <c r="T90" i="10"/>
  <c r="S90" i="10"/>
  <c r="R90" i="10"/>
  <c r="AD89" i="10"/>
  <c r="AC89" i="10"/>
  <c r="AB89" i="10"/>
  <c r="AA89" i="10"/>
  <c r="Z89" i="10"/>
  <c r="Y89" i="10"/>
  <c r="X89" i="10"/>
  <c r="W89" i="10"/>
  <c r="V89" i="10"/>
  <c r="U89" i="10"/>
  <c r="T89" i="10"/>
  <c r="S89" i="10"/>
  <c r="R89" i="10"/>
  <c r="AD88" i="10"/>
  <c r="AC88" i="10"/>
  <c r="AB88" i="10"/>
  <c r="AA88" i="10"/>
  <c r="Z88" i="10"/>
  <c r="Y88" i="10"/>
  <c r="X88" i="10"/>
  <c r="W88" i="10"/>
  <c r="V88" i="10"/>
  <c r="U88" i="10"/>
  <c r="T88" i="10"/>
  <c r="S88" i="10"/>
  <c r="R88" i="10"/>
  <c r="AD87" i="10"/>
  <c r="AC87" i="10"/>
  <c r="AB87" i="10"/>
  <c r="AA87" i="10"/>
  <c r="Z87" i="10"/>
  <c r="Y87" i="10"/>
  <c r="X87" i="10"/>
  <c r="W87" i="10"/>
  <c r="V87" i="10"/>
  <c r="U87" i="10"/>
  <c r="T87" i="10"/>
  <c r="S87" i="10"/>
  <c r="R87" i="10"/>
  <c r="AD85" i="10"/>
  <c r="AC85" i="10"/>
  <c r="AB85" i="10"/>
  <c r="AA85" i="10"/>
  <c r="Z85" i="10"/>
  <c r="Y85" i="10"/>
  <c r="X85" i="10"/>
  <c r="W85" i="10"/>
  <c r="V85" i="10"/>
  <c r="U85" i="10"/>
  <c r="T85" i="10"/>
  <c r="S85" i="10"/>
  <c r="R85" i="10"/>
  <c r="AD84" i="10"/>
  <c r="AC84" i="10"/>
  <c r="AB84" i="10"/>
  <c r="AA84" i="10"/>
  <c r="Z84" i="10"/>
  <c r="Y84" i="10"/>
  <c r="X84" i="10"/>
  <c r="W84" i="10"/>
  <c r="V84" i="10"/>
  <c r="U84" i="10"/>
  <c r="T84" i="10"/>
  <c r="S84" i="10"/>
  <c r="R84" i="10"/>
  <c r="AD83" i="10"/>
  <c r="AC83" i="10"/>
  <c r="AB83" i="10"/>
  <c r="AA83" i="10"/>
  <c r="Z83" i="10"/>
  <c r="Y83" i="10"/>
  <c r="X83" i="10"/>
  <c r="W83" i="10"/>
  <c r="V83" i="10"/>
  <c r="U83" i="10"/>
  <c r="T83" i="10"/>
  <c r="S83" i="10"/>
  <c r="R83" i="10"/>
  <c r="AD82" i="10"/>
  <c r="AC82" i="10"/>
  <c r="AB82" i="10"/>
  <c r="AA82" i="10"/>
  <c r="Z82" i="10"/>
  <c r="Y82" i="10"/>
  <c r="X82" i="10"/>
  <c r="W82" i="10"/>
  <c r="V82" i="10"/>
  <c r="U82" i="10"/>
  <c r="T82" i="10"/>
  <c r="S82" i="10"/>
  <c r="R82" i="10"/>
  <c r="AD81" i="10"/>
  <c r="AC81" i="10"/>
  <c r="AB81" i="10"/>
  <c r="AA81" i="10"/>
  <c r="Z81" i="10"/>
  <c r="Y81" i="10"/>
  <c r="X81" i="10"/>
  <c r="W81" i="10"/>
  <c r="V81" i="10"/>
  <c r="U81" i="10"/>
  <c r="T81" i="10"/>
  <c r="S81" i="10"/>
  <c r="R81" i="10"/>
  <c r="AD80" i="10"/>
  <c r="AC80" i="10"/>
  <c r="AB80" i="10"/>
  <c r="AA80" i="10"/>
  <c r="Z80" i="10"/>
  <c r="Y80" i="10"/>
  <c r="X80" i="10"/>
  <c r="W80" i="10"/>
  <c r="V80" i="10"/>
  <c r="U80" i="10"/>
  <c r="T80" i="10"/>
  <c r="S80" i="10"/>
  <c r="R80" i="10"/>
  <c r="AD79" i="10"/>
  <c r="AC79" i="10"/>
  <c r="AB79" i="10"/>
  <c r="AA79" i="10"/>
  <c r="Z79" i="10"/>
  <c r="Y79" i="10"/>
  <c r="X79" i="10"/>
  <c r="W79" i="10"/>
  <c r="V79" i="10"/>
  <c r="U79" i="10"/>
  <c r="T79" i="10"/>
  <c r="S79" i="10"/>
  <c r="R79" i="10"/>
  <c r="AD78" i="10"/>
  <c r="AC78" i="10"/>
  <c r="AB78" i="10"/>
  <c r="AA78" i="10"/>
  <c r="Z78" i="10"/>
  <c r="Y78" i="10"/>
  <c r="X78" i="10"/>
  <c r="W78" i="10"/>
  <c r="V78" i="10"/>
  <c r="U78" i="10"/>
  <c r="T78" i="10"/>
  <c r="S78" i="10"/>
  <c r="R78" i="10"/>
  <c r="AD77" i="10"/>
  <c r="AC77" i="10"/>
  <c r="AB77" i="10"/>
  <c r="AA77" i="10"/>
  <c r="Z77" i="10"/>
  <c r="Y77" i="10"/>
  <c r="X77" i="10"/>
  <c r="W77" i="10"/>
  <c r="V77" i="10"/>
  <c r="U77" i="10"/>
  <c r="T77" i="10"/>
  <c r="S77" i="10"/>
  <c r="R77" i="10"/>
  <c r="AD76" i="10"/>
  <c r="AC76" i="10"/>
  <c r="AB76" i="10"/>
  <c r="AA76" i="10"/>
  <c r="Z76" i="10"/>
  <c r="Y76" i="10"/>
  <c r="X76" i="10"/>
  <c r="W76" i="10"/>
  <c r="V76" i="10"/>
  <c r="U76" i="10"/>
  <c r="T76" i="10"/>
  <c r="S76" i="10"/>
  <c r="R76" i="10"/>
  <c r="AD75" i="10"/>
  <c r="AC75" i="10"/>
  <c r="AB75" i="10"/>
  <c r="AA75" i="10"/>
  <c r="Z75" i="10"/>
  <c r="Y75" i="10"/>
  <c r="X75" i="10"/>
  <c r="W75" i="10"/>
  <c r="V75" i="10"/>
  <c r="U75" i="10"/>
  <c r="T75" i="10"/>
  <c r="S75" i="10"/>
  <c r="R75" i="10"/>
  <c r="AD74" i="10"/>
  <c r="AC74" i="10"/>
  <c r="AB74" i="10"/>
  <c r="AA74" i="10"/>
  <c r="Z74" i="10"/>
  <c r="Y74" i="10"/>
  <c r="X74" i="10"/>
  <c r="W74" i="10"/>
  <c r="V74" i="10"/>
  <c r="U74" i="10"/>
  <c r="T74" i="10"/>
  <c r="S74" i="10"/>
  <c r="R74" i="10"/>
  <c r="AD71" i="10"/>
  <c r="AC71" i="10"/>
  <c r="AB71" i="10"/>
  <c r="AA71" i="10"/>
  <c r="Z71" i="10"/>
  <c r="Y71" i="10"/>
  <c r="X71" i="10"/>
  <c r="W71" i="10"/>
  <c r="V71" i="10"/>
  <c r="U71" i="10"/>
  <c r="T71" i="10"/>
  <c r="S71" i="10"/>
  <c r="R71" i="10"/>
  <c r="AD70" i="10"/>
  <c r="AC70" i="10"/>
  <c r="AB70" i="10"/>
  <c r="AA70" i="10"/>
  <c r="Z70" i="10"/>
  <c r="Y70" i="10"/>
  <c r="X70" i="10"/>
  <c r="W70" i="10"/>
  <c r="V70" i="10"/>
  <c r="U70" i="10"/>
  <c r="T70" i="10"/>
  <c r="S70" i="10"/>
  <c r="R70" i="10"/>
  <c r="AD69" i="10"/>
  <c r="AC69" i="10"/>
  <c r="AB69" i="10"/>
  <c r="AA69" i="10"/>
  <c r="Z69" i="10"/>
  <c r="Y69" i="10"/>
  <c r="X69" i="10"/>
  <c r="W69" i="10"/>
  <c r="V69" i="10"/>
  <c r="U69" i="10"/>
  <c r="T69" i="10"/>
  <c r="S69" i="10"/>
  <c r="R69" i="10"/>
  <c r="AD68" i="10"/>
  <c r="AC68" i="10"/>
  <c r="AB68" i="10"/>
  <c r="AA68" i="10"/>
  <c r="Z68" i="10"/>
  <c r="Y68" i="10"/>
  <c r="X68" i="10"/>
  <c r="W68" i="10"/>
  <c r="V68" i="10"/>
  <c r="U68" i="10"/>
  <c r="T68" i="10"/>
  <c r="S68" i="10"/>
  <c r="R68" i="10"/>
  <c r="AD67" i="10"/>
  <c r="AC67" i="10"/>
  <c r="AB67" i="10"/>
  <c r="AA67" i="10"/>
  <c r="Z67" i="10"/>
  <c r="Y67" i="10"/>
  <c r="X67" i="10"/>
  <c r="W67" i="10"/>
  <c r="V67" i="10"/>
  <c r="U67" i="10"/>
  <c r="T67" i="10"/>
  <c r="S67" i="10"/>
  <c r="R67" i="10"/>
  <c r="AD65" i="10"/>
  <c r="AC65" i="10"/>
  <c r="AB65" i="10"/>
  <c r="AA65" i="10"/>
  <c r="Z65" i="10"/>
  <c r="Y65" i="10"/>
  <c r="X65" i="10"/>
  <c r="W65" i="10"/>
  <c r="V65" i="10"/>
  <c r="U65" i="10"/>
  <c r="T65" i="10"/>
  <c r="S65" i="10"/>
  <c r="R65" i="10"/>
  <c r="AD64" i="10"/>
  <c r="AC64" i="10"/>
  <c r="AB64" i="10"/>
  <c r="AA64" i="10"/>
  <c r="Z64" i="10"/>
  <c r="Y64" i="10"/>
  <c r="X64" i="10"/>
  <c r="W64" i="10"/>
  <c r="V64" i="10"/>
  <c r="U64" i="10"/>
  <c r="T64" i="10"/>
  <c r="S64" i="10"/>
  <c r="R64" i="10"/>
  <c r="AD63" i="10"/>
  <c r="AC63" i="10"/>
  <c r="AB63" i="10"/>
  <c r="AA63" i="10"/>
  <c r="Z63" i="10"/>
  <c r="Y63" i="10"/>
  <c r="X63" i="10"/>
  <c r="W63" i="10"/>
  <c r="V63" i="10"/>
  <c r="U63" i="10"/>
  <c r="T63" i="10"/>
  <c r="S63" i="10"/>
  <c r="R63" i="10"/>
  <c r="AD62" i="10"/>
  <c r="AC62" i="10"/>
  <c r="AB62" i="10"/>
  <c r="AA62" i="10"/>
  <c r="Z62" i="10"/>
  <c r="Y62" i="10"/>
  <c r="X62" i="10"/>
  <c r="W62" i="10"/>
  <c r="V62" i="10"/>
  <c r="U62" i="10"/>
  <c r="T62" i="10"/>
  <c r="S62" i="10"/>
  <c r="R62" i="10"/>
  <c r="AD61" i="10"/>
  <c r="AC61" i="10"/>
  <c r="AB61" i="10"/>
  <c r="AA61" i="10"/>
  <c r="Z61" i="10"/>
  <c r="Y61" i="10"/>
  <c r="X61" i="10"/>
  <c r="W61" i="10"/>
  <c r="V61" i="10"/>
  <c r="U61" i="10"/>
  <c r="T61" i="10"/>
  <c r="S61" i="10"/>
  <c r="R61" i="10"/>
  <c r="AD60" i="10"/>
  <c r="AC60" i="10"/>
  <c r="AB60" i="10"/>
  <c r="AA60" i="10"/>
  <c r="Z60" i="10"/>
  <c r="Y60" i="10"/>
  <c r="X60" i="10"/>
  <c r="W60" i="10"/>
  <c r="V60" i="10"/>
  <c r="U60" i="10"/>
  <c r="T60" i="10"/>
  <c r="S60" i="10"/>
  <c r="R60" i="10"/>
  <c r="AD59" i="10"/>
  <c r="AC59" i="10"/>
  <c r="AB59" i="10"/>
  <c r="AA59" i="10"/>
  <c r="Z59" i="10"/>
  <c r="Y59" i="10"/>
  <c r="X59" i="10"/>
  <c r="W59" i="10"/>
  <c r="V59" i="10"/>
  <c r="U59" i="10"/>
  <c r="T59" i="10"/>
  <c r="S59" i="10"/>
  <c r="R59" i="10"/>
  <c r="AD58" i="10"/>
  <c r="AC58" i="10"/>
  <c r="AB58" i="10"/>
  <c r="AA58" i="10"/>
  <c r="Z58" i="10"/>
  <c r="Y58" i="10"/>
  <c r="X58" i="10"/>
  <c r="W58" i="10"/>
  <c r="V58" i="10"/>
  <c r="U58" i="10"/>
  <c r="T58" i="10"/>
  <c r="S58" i="10"/>
  <c r="R58" i="10"/>
  <c r="AD57" i="10"/>
  <c r="AC57" i="10"/>
  <c r="AB57" i="10"/>
  <c r="AA57" i="10"/>
  <c r="Z57" i="10"/>
  <c r="Y57" i="10"/>
  <c r="X57" i="10"/>
  <c r="W57" i="10"/>
  <c r="V57" i="10"/>
  <c r="U57" i="10"/>
  <c r="T57" i="10"/>
  <c r="S57" i="10"/>
  <c r="R57" i="10"/>
  <c r="AD56" i="10"/>
  <c r="AC56" i="10"/>
  <c r="AB56" i="10"/>
  <c r="AA56" i="10"/>
  <c r="Z56" i="10"/>
  <c r="Y56" i="10"/>
  <c r="X56" i="10"/>
  <c r="W56" i="10"/>
  <c r="V56" i="10"/>
  <c r="U56" i="10"/>
  <c r="T56" i="10"/>
  <c r="S56" i="10"/>
  <c r="R56" i="10"/>
  <c r="AD55" i="10"/>
  <c r="AC55" i="10"/>
  <c r="AB55" i="10"/>
  <c r="AA55" i="10"/>
  <c r="Z55" i="10"/>
  <c r="Y55" i="10"/>
  <c r="X55" i="10"/>
  <c r="W55" i="10"/>
  <c r="V55" i="10"/>
  <c r="U55" i="10"/>
  <c r="T55" i="10"/>
  <c r="S55" i="10"/>
  <c r="R55" i="10"/>
  <c r="AD54" i="10"/>
  <c r="AC54" i="10"/>
  <c r="AB54" i="10"/>
  <c r="AA54" i="10"/>
  <c r="Z54" i="10"/>
  <c r="Y54" i="10"/>
  <c r="X54" i="10"/>
  <c r="W54" i="10"/>
  <c r="V54" i="10"/>
  <c r="U54" i="10"/>
  <c r="T54" i="10"/>
  <c r="S54" i="10"/>
  <c r="R54" i="10"/>
  <c r="AD53" i="10"/>
  <c r="AC53" i="10"/>
  <c r="AB53" i="10"/>
  <c r="AA53" i="10"/>
  <c r="Z53" i="10"/>
  <c r="Y53" i="10"/>
  <c r="X53" i="10"/>
  <c r="W53" i="10"/>
  <c r="V53" i="10"/>
  <c r="U53" i="10"/>
  <c r="T53" i="10"/>
  <c r="S53" i="10"/>
  <c r="R53" i="10"/>
  <c r="AD52" i="10"/>
  <c r="AC52" i="10"/>
  <c r="AB52" i="10"/>
  <c r="AA52" i="10"/>
  <c r="Z52" i="10"/>
  <c r="Y52" i="10"/>
  <c r="X52" i="10"/>
  <c r="W52" i="10"/>
  <c r="V52" i="10"/>
  <c r="U52" i="10"/>
  <c r="T52" i="10"/>
  <c r="S52" i="10"/>
  <c r="R52" i="10"/>
  <c r="AD51" i="10"/>
  <c r="AC51" i="10"/>
  <c r="AB51" i="10"/>
  <c r="AA51" i="10"/>
  <c r="Z51" i="10"/>
  <c r="Y51" i="10"/>
  <c r="X51" i="10"/>
  <c r="W51" i="10"/>
  <c r="V51" i="10"/>
  <c r="U51" i="10"/>
  <c r="T51" i="10"/>
  <c r="S51" i="10"/>
  <c r="R51" i="10"/>
  <c r="AD50" i="10"/>
  <c r="AC50" i="10"/>
  <c r="AB50" i="10"/>
  <c r="AA50" i="10"/>
  <c r="Z50" i="10"/>
  <c r="Y50" i="10"/>
  <c r="X50" i="10"/>
  <c r="W50" i="10"/>
  <c r="V50" i="10"/>
  <c r="U50" i="10"/>
  <c r="T50" i="10"/>
  <c r="S50" i="10"/>
  <c r="R50" i="10"/>
  <c r="AD49" i="10"/>
  <c r="AC49" i="10"/>
  <c r="AB49" i="10"/>
  <c r="AA49" i="10"/>
  <c r="Z49" i="10"/>
  <c r="Y49" i="10"/>
  <c r="X49" i="10"/>
  <c r="W49" i="10"/>
  <c r="V49" i="10"/>
  <c r="U49" i="10"/>
  <c r="T49" i="10"/>
  <c r="S49" i="10"/>
  <c r="R49" i="10"/>
  <c r="AD48" i="10"/>
  <c r="AC48" i="10"/>
  <c r="AB48" i="10"/>
  <c r="AA48" i="10"/>
  <c r="Z48" i="10"/>
  <c r="Y48" i="10"/>
  <c r="X48" i="10"/>
  <c r="W48" i="10"/>
  <c r="V48" i="10"/>
  <c r="U48" i="10"/>
  <c r="T48" i="10"/>
  <c r="S48" i="10"/>
  <c r="R48" i="10"/>
  <c r="AD47" i="10"/>
  <c r="AC47" i="10"/>
  <c r="AB47" i="10"/>
  <c r="AA47" i="10"/>
  <c r="Z47" i="10"/>
  <c r="Y47" i="10"/>
  <c r="X47" i="10"/>
  <c r="W47" i="10"/>
  <c r="V47" i="10"/>
  <c r="U47" i="10"/>
  <c r="T47" i="10"/>
  <c r="S47" i="10"/>
  <c r="R47" i="10"/>
  <c r="AD46" i="10"/>
  <c r="AC46" i="10"/>
  <c r="AB46" i="10"/>
  <c r="AA46" i="10"/>
  <c r="Z46" i="10"/>
  <c r="Y46" i="10"/>
  <c r="X46" i="10"/>
  <c r="W46" i="10"/>
  <c r="V46" i="10"/>
  <c r="U46" i="10"/>
  <c r="T46" i="10"/>
  <c r="S46" i="10"/>
  <c r="R46" i="10"/>
  <c r="AD44" i="10"/>
  <c r="AC44" i="10"/>
  <c r="AB44" i="10"/>
  <c r="AA44" i="10"/>
  <c r="Z44" i="10"/>
  <c r="Y44" i="10"/>
  <c r="X44" i="10"/>
  <c r="W44" i="10"/>
  <c r="V44" i="10"/>
  <c r="U44" i="10"/>
  <c r="T44" i="10"/>
  <c r="S44" i="10"/>
  <c r="AD38" i="10"/>
  <c r="AC38" i="10"/>
  <c r="AB38" i="10"/>
  <c r="AA38" i="10"/>
  <c r="Z38" i="10"/>
  <c r="Y38" i="10"/>
  <c r="X38" i="10"/>
  <c r="W38" i="10"/>
  <c r="V38" i="10"/>
  <c r="U38" i="10"/>
  <c r="T38" i="10"/>
  <c r="S38" i="10"/>
  <c r="AD37" i="10"/>
  <c r="AC37" i="10"/>
  <c r="AB37" i="10"/>
  <c r="AA37" i="10"/>
  <c r="Z37" i="10"/>
  <c r="Y37" i="10"/>
  <c r="X37" i="10"/>
  <c r="W37" i="10"/>
  <c r="V37" i="10"/>
  <c r="U37" i="10"/>
  <c r="T37" i="10"/>
  <c r="S37" i="10"/>
  <c r="AD36" i="10"/>
  <c r="AC36" i="10"/>
  <c r="AB36" i="10"/>
  <c r="AA36" i="10"/>
  <c r="Z36" i="10"/>
  <c r="Y36" i="10"/>
  <c r="X36" i="10"/>
  <c r="W36" i="10"/>
  <c r="V36" i="10"/>
  <c r="U36" i="10"/>
  <c r="T36" i="10"/>
  <c r="S36" i="10"/>
  <c r="AD35" i="10"/>
  <c r="AC35" i="10"/>
  <c r="AB35" i="10"/>
  <c r="AA35" i="10"/>
  <c r="Z35" i="10"/>
  <c r="Y35" i="10"/>
  <c r="X35" i="10"/>
  <c r="W35" i="10"/>
  <c r="V35" i="10"/>
  <c r="U35" i="10"/>
  <c r="T35" i="10"/>
  <c r="S35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AD33" i="10"/>
  <c r="AC33" i="10"/>
  <c r="AB33" i="10"/>
  <c r="AA33" i="10"/>
  <c r="Z33" i="10"/>
  <c r="Y33" i="10"/>
  <c r="X33" i="10"/>
  <c r="W33" i="10"/>
  <c r="V33" i="10"/>
  <c r="U33" i="10"/>
  <c r="T33" i="10"/>
  <c r="S33" i="10"/>
  <c r="AD31" i="10"/>
  <c r="AC31" i="10"/>
  <c r="AB31" i="10"/>
  <c r="AA31" i="10"/>
  <c r="Z31" i="10"/>
  <c r="Y31" i="10"/>
  <c r="X31" i="10"/>
  <c r="W31" i="10"/>
  <c r="V31" i="10"/>
  <c r="U31" i="10"/>
  <c r="T31" i="10"/>
  <c r="S31" i="10"/>
  <c r="R31" i="10"/>
  <c r="AD30" i="10"/>
  <c r="AC30" i="10"/>
  <c r="AB30" i="10"/>
  <c r="AA30" i="10"/>
  <c r="Z30" i="10"/>
  <c r="Y30" i="10"/>
  <c r="X30" i="10"/>
  <c r="W30" i="10"/>
  <c r="V30" i="10"/>
  <c r="U30" i="10"/>
  <c r="T30" i="10"/>
  <c r="S30" i="10"/>
  <c r="R30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AD28" i="10"/>
  <c r="AC28" i="10"/>
  <c r="AB28" i="10"/>
  <c r="AA28" i="10"/>
  <c r="Z28" i="10"/>
  <c r="Y28" i="10"/>
  <c r="X28" i="10"/>
  <c r="W28" i="10"/>
  <c r="V28" i="10"/>
  <c r="U28" i="10"/>
  <c r="T28" i="10"/>
  <c r="S28" i="10"/>
  <c r="R28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AD25" i="10"/>
  <c r="AC25" i="10"/>
  <c r="AB25" i="10"/>
  <c r="AA25" i="10"/>
  <c r="Z25" i="10"/>
  <c r="Y25" i="10"/>
  <c r="X25" i="10"/>
  <c r="W25" i="10"/>
  <c r="V25" i="10"/>
  <c r="U25" i="10"/>
  <c r="T25" i="10"/>
  <c r="S25" i="10"/>
  <c r="R25" i="10"/>
  <c r="AD24" i="10"/>
  <c r="AC24" i="10"/>
  <c r="AB24" i="10"/>
  <c r="AA24" i="10"/>
  <c r="Z24" i="10"/>
  <c r="Y24" i="10"/>
  <c r="X24" i="10"/>
  <c r="W24" i="10"/>
  <c r="V24" i="10"/>
  <c r="U24" i="10"/>
  <c r="T24" i="10"/>
  <c r="S24" i="10"/>
  <c r="R24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AD19" i="10"/>
  <c r="AC19" i="10"/>
  <c r="AB19" i="10"/>
  <c r="AA19" i="10"/>
  <c r="Z19" i="10"/>
  <c r="Y19" i="10"/>
  <c r="X19" i="10"/>
  <c r="W19" i="10"/>
  <c r="V19" i="10"/>
  <c r="U19" i="10"/>
  <c r="T19" i="10"/>
  <c r="S19" i="10"/>
  <c r="R19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I5" i="10"/>
  <c r="I373" i="10" s="1"/>
  <c r="I374" i="10" s="1"/>
  <c r="G372" i="10" s="1"/>
  <c r="H5" i="10"/>
  <c r="G5" i="10"/>
  <c r="C5" i="10"/>
  <c r="C349" i="9"/>
  <c r="B349" i="9"/>
  <c r="C348" i="9"/>
  <c r="B348" i="9"/>
  <c r="C347" i="9"/>
  <c r="B347" i="9"/>
  <c r="C346" i="9"/>
  <c r="B346" i="9"/>
  <c r="C345" i="9"/>
  <c r="B345" i="9"/>
  <c r="C344" i="9"/>
  <c r="B344" i="9"/>
  <c r="C342" i="9"/>
  <c r="B342" i="9"/>
  <c r="C341" i="9"/>
  <c r="B341" i="9"/>
  <c r="C340" i="9"/>
  <c r="B340" i="9"/>
  <c r="C339" i="9"/>
  <c r="B339" i="9"/>
  <c r="C338" i="9"/>
  <c r="B338" i="9"/>
  <c r="C337" i="9"/>
  <c r="B337" i="9"/>
  <c r="C335" i="9"/>
  <c r="B335" i="9"/>
  <c r="C334" i="9"/>
  <c r="B334" i="9"/>
  <c r="C333" i="9"/>
  <c r="B333" i="9"/>
  <c r="C332" i="9"/>
  <c r="B332" i="9"/>
  <c r="C331" i="9"/>
  <c r="B331" i="9"/>
  <c r="C330" i="9"/>
  <c r="B330" i="9"/>
  <c r="C329" i="9"/>
  <c r="B329" i="9"/>
  <c r="C328" i="9"/>
  <c r="B328" i="9"/>
  <c r="C327" i="9"/>
  <c r="B327" i="9"/>
  <c r="C326" i="9"/>
  <c r="B326" i="9"/>
  <c r="C325" i="9"/>
  <c r="B325" i="9"/>
  <c r="C324" i="9"/>
  <c r="B324" i="9"/>
  <c r="C323" i="9"/>
  <c r="B323" i="9"/>
  <c r="C322" i="9"/>
  <c r="B322" i="9"/>
  <c r="C321" i="9"/>
  <c r="B321" i="9"/>
  <c r="C320" i="9"/>
  <c r="B320" i="9"/>
  <c r="C319" i="9"/>
  <c r="B319" i="9"/>
  <c r="C317" i="9"/>
  <c r="B317" i="9"/>
  <c r="C316" i="9"/>
  <c r="B316" i="9"/>
  <c r="C315" i="9"/>
  <c r="B315" i="9"/>
  <c r="C314" i="9"/>
  <c r="B314" i="9"/>
  <c r="C313" i="9"/>
  <c r="B313" i="9"/>
  <c r="C312" i="9"/>
  <c r="B312" i="9"/>
  <c r="C311" i="9"/>
  <c r="B311" i="9"/>
  <c r="C310" i="9"/>
  <c r="B310" i="9"/>
  <c r="C308" i="9"/>
  <c r="B308" i="9"/>
  <c r="C307" i="9"/>
  <c r="B307" i="9"/>
  <c r="C306" i="9"/>
  <c r="B306" i="9"/>
  <c r="C305" i="9"/>
  <c r="B305" i="9"/>
  <c r="C304" i="9"/>
  <c r="B304" i="9"/>
  <c r="C303" i="9"/>
  <c r="B303" i="9"/>
  <c r="C302" i="9"/>
  <c r="B302" i="9"/>
  <c r="C301" i="9"/>
  <c r="B301" i="9"/>
  <c r="C300" i="9"/>
  <c r="B300" i="9"/>
  <c r="C298" i="9"/>
  <c r="B298" i="9"/>
  <c r="C297" i="9"/>
  <c r="B297" i="9"/>
  <c r="C296" i="9"/>
  <c r="B296" i="9"/>
  <c r="C295" i="9"/>
  <c r="B295" i="9"/>
  <c r="C294" i="9"/>
  <c r="B294" i="9"/>
  <c r="C293" i="9"/>
  <c r="B293" i="9"/>
  <c r="C291" i="9"/>
  <c r="B291" i="9"/>
  <c r="C290" i="9"/>
  <c r="B290" i="9"/>
  <c r="C289" i="9"/>
  <c r="B289" i="9"/>
  <c r="C288" i="9"/>
  <c r="B288" i="9"/>
  <c r="C287" i="9"/>
  <c r="B287" i="9"/>
  <c r="C285" i="9"/>
  <c r="B285" i="9"/>
  <c r="C284" i="9"/>
  <c r="B284" i="9"/>
  <c r="C283" i="9"/>
  <c r="B283" i="9"/>
  <c r="C282" i="9"/>
  <c r="B282" i="9"/>
  <c r="C280" i="9"/>
  <c r="B280" i="9"/>
  <c r="C279" i="9"/>
  <c r="B279" i="9"/>
  <c r="C278" i="9"/>
  <c r="B278" i="9"/>
  <c r="C277" i="9"/>
  <c r="B277" i="9"/>
  <c r="C276" i="9"/>
  <c r="B276" i="9"/>
  <c r="C275" i="9"/>
  <c r="B275" i="9"/>
  <c r="C274" i="9"/>
  <c r="B274" i="9"/>
  <c r="C272" i="9"/>
  <c r="B272" i="9"/>
  <c r="C271" i="9"/>
  <c r="B271" i="9"/>
  <c r="C270" i="9"/>
  <c r="B270" i="9"/>
  <c r="C269" i="9"/>
  <c r="B269" i="9"/>
  <c r="C268" i="9"/>
  <c r="B268" i="9"/>
  <c r="C267" i="9"/>
  <c r="B267" i="9"/>
  <c r="C266" i="9"/>
  <c r="B266" i="9"/>
  <c r="C264" i="9"/>
  <c r="B264" i="9"/>
  <c r="C263" i="9"/>
  <c r="B263" i="9"/>
  <c r="C262" i="9"/>
  <c r="B262" i="9"/>
  <c r="C261" i="9"/>
  <c r="B261" i="9"/>
  <c r="C260" i="9"/>
  <c r="B260" i="9"/>
  <c r="C258" i="9"/>
  <c r="B258" i="9"/>
  <c r="C257" i="9"/>
  <c r="B257" i="9"/>
  <c r="C256" i="9"/>
  <c r="B256" i="9"/>
  <c r="C255" i="9"/>
  <c r="B255" i="9"/>
  <c r="C254" i="9"/>
  <c r="B254" i="9"/>
  <c r="C253" i="9"/>
  <c r="B253" i="9"/>
  <c r="C252" i="9"/>
  <c r="B252" i="9"/>
  <c r="C250" i="9"/>
  <c r="B250" i="9"/>
  <c r="C249" i="9"/>
  <c r="B249" i="9"/>
  <c r="C248" i="9"/>
  <c r="B248" i="9"/>
  <c r="C247" i="9"/>
  <c r="B247" i="9"/>
  <c r="C246" i="9"/>
  <c r="B246" i="9"/>
  <c r="C244" i="9"/>
  <c r="B244" i="9"/>
  <c r="C243" i="9"/>
  <c r="B243" i="9"/>
  <c r="C242" i="9"/>
  <c r="B242" i="9"/>
  <c r="C240" i="9"/>
  <c r="B240" i="9"/>
  <c r="C239" i="9"/>
  <c r="B239" i="9"/>
  <c r="C238" i="9"/>
  <c r="B238" i="9"/>
  <c r="C237" i="9"/>
  <c r="B237" i="9"/>
  <c r="C236" i="9"/>
  <c r="B236" i="9"/>
  <c r="C235" i="9"/>
  <c r="B235" i="9"/>
  <c r="C234" i="9"/>
  <c r="B234" i="9"/>
  <c r="O225" i="9"/>
  <c r="C26" i="11"/>
  <c r="B26" i="11"/>
  <c r="D25" i="11"/>
  <c r="D24" i="11"/>
  <c r="D23" i="11"/>
  <c r="D22" i="11"/>
  <c r="D21" i="11"/>
  <c r="D20" i="11"/>
  <c r="D19" i="11"/>
  <c r="E13" i="11"/>
  <c r="D13" i="11"/>
  <c r="D38" i="26" s="1"/>
  <c r="D44" i="26" s="1"/>
  <c r="B13" i="11"/>
  <c r="F12" i="11"/>
  <c r="F11" i="11"/>
  <c r="F10" i="11"/>
  <c r="F9" i="11"/>
  <c r="F8" i="11"/>
  <c r="F7" i="11"/>
  <c r="F6" i="11"/>
  <c r="C139" i="14"/>
  <c r="C138" i="14"/>
  <c r="C137" i="14"/>
  <c r="C136" i="14"/>
  <c r="C135" i="14"/>
  <c r="C134" i="14"/>
  <c r="C133" i="14"/>
  <c r="C132" i="14"/>
  <c r="C131" i="14"/>
  <c r="C130" i="14"/>
  <c r="C129" i="14"/>
  <c r="E114" i="14"/>
  <c r="H109" i="14"/>
  <c r="H108" i="14"/>
  <c r="E107" i="14"/>
  <c r="H101" i="14"/>
  <c r="E89" i="14"/>
  <c r="H86" i="14"/>
  <c r="H82" i="14"/>
  <c r="H81" i="14"/>
  <c r="E80" i="14"/>
  <c r="AC324" i="10" s="1"/>
  <c r="H78" i="14"/>
  <c r="H77" i="14"/>
  <c r="H68" i="14"/>
  <c r="H67" i="14"/>
  <c r="H65" i="14"/>
  <c r="H62" i="14"/>
  <c r="H61" i="14"/>
  <c r="H60" i="14"/>
  <c r="H59" i="14"/>
  <c r="H58" i="14"/>
  <c r="H56" i="14"/>
  <c r="H55" i="14"/>
  <c r="H54" i="14"/>
  <c r="H53" i="14"/>
  <c r="H37" i="14"/>
  <c r="E36" i="14"/>
  <c r="AC279" i="10" s="1"/>
  <c r="D36" i="14"/>
  <c r="AB279" i="10" s="1"/>
  <c r="H34" i="14"/>
  <c r="H32" i="14"/>
  <c r="H31" i="14"/>
  <c r="H28" i="14"/>
  <c r="H27" i="14"/>
  <c r="H26" i="14"/>
  <c r="H21" i="14"/>
  <c r="H20" i="14"/>
  <c r="H19" i="14"/>
  <c r="H18" i="14"/>
  <c r="H13" i="14"/>
  <c r="D12" i="14"/>
  <c r="E4" i="14"/>
  <c r="D42" i="7" s="1"/>
  <c r="K44" i="25"/>
  <c r="G44" i="25"/>
  <c r="M230" i="9"/>
  <c r="M229" i="9"/>
  <c r="M228" i="9"/>
  <c r="M227" i="9"/>
  <c r="M224" i="9"/>
  <c r="M223" i="9"/>
  <c r="M222" i="9"/>
  <c r="M221" i="9"/>
  <c r="M220" i="9"/>
  <c r="M219" i="9"/>
  <c r="M218" i="9"/>
  <c r="M217" i="9"/>
  <c r="M216" i="9"/>
  <c r="M215" i="9"/>
  <c r="M214" i="9"/>
  <c r="M213" i="9"/>
  <c r="M212" i="9"/>
  <c r="M211" i="9"/>
  <c r="M210" i="9"/>
  <c r="M209" i="9"/>
  <c r="M208" i="9"/>
  <c r="M207" i="9"/>
  <c r="M206" i="9"/>
  <c r="M205" i="9"/>
  <c r="M204" i="9"/>
  <c r="M203" i="9"/>
  <c r="M202" i="9"/>
  <c r="M201" i="9"/>
  <c r="M200" i="9"/>
  <c r="M199" i="9"/>
  <c r="M197" i="9"/>
  <c r="M196" i="9"/>
  <c r="M195" i="9"/>
  <c r="M194" i="9"/>
  <c r="M193" i="9"/>
  <c r="D15" i="7"/>
  <c r="C15" i="7"/>
  <c r="K44" i="24"/>
  <c r="G44" i="24"/>
  <c r="L230" i="9"/>
  <c r="L229" i="9"/>
  <c r="L228" i="9"/>
  <c r="L227" i="9"/>
  <c r="L226" i="9"/>
  <c r="L224" i="9"/>
  <c r="L223" i="9"/>
  <c r="L222" i="9"/>
  <c r="L221" i="9"/>
  <c r="L220" i="9"/>
  <c r="L219" i="9"/>
  <c r="L218" i="9"/>
  <c r="L217" i="9"/>
  <c r="L216" i="9"/>
  <c r="L215" i="9"/>
  <c r="L214" i="9"/>
  <c r="L213" i="9"/>
  <c r="L212" i="9"/>
  <c r="L211" i="9"/>
  <c r="L210" i="9"/>
  <c r="L209" i="9"/>
  <c r="L208" i="9"/>
  <c r="L207" i="9"/>
  <c r="L206" i="9"/>
  <c r="L205" i="9"/>
  <c r="L204" i="9"/>
  <c r="L203" i="9"/>
  <c r="L202" i="9"/>
  <c r="L201" i="9"/>
  <c r="L200" i="9"/>
  <c r="L199" i="9"/>
  <c r="L197" i="9"/>
  <c r="L196" i="9"/>
  <c r="L195" i="9"/>
  <c r="L194" i="9"/>
  <c r="L193" i="9"/>
  <c r="D14" i="7"/>
  <c r="C14" i="7"/>
  <c r="K44" i="23"/>
  <c r="G44" i="23"/>
  <c r="K230" i="9"/>
  <c r="K229" i="9"/>
  <c r="K228" i="9"/>
  <c r="K227" i="9"/>
  <c r="K224" i="9"/>
  <c r="K223" i="9"/>
  <c r="K222" i="9"/>
  <c r="K221" i="9"/>
  <c r="K220" i="9"/>
  <c r="K219" i="9"/>
  <c r="K218" i="9"/>
  <c r="K217" i="9"/>
  <c r="K216" i="9"/>
  <c r="K215" i="9"/>
  <c r="K214" i="9"/>
  <c r="K213" i="9"/>
  <c r="K212" i="9"/>
  <c r="K211" i="9"/>
  <c r="K210" i="9"/>
  <c r="K209" i="9"/>
  <c r="K208" i="9"/>
  <c r="K207" i="9"/>
  <c r="K206" i="9"/>
  <c r="K205" i="9"/>
  <c r="K204" i="9"/>
  <c r="K203" i="9"/>
  <c r="K202" i="9"/>
  <c r="K201" i="9"/>
  <c r="K200" i="9"/>
  <c r="K199" i="9"/>
  <c r="K197" i="9"/>
  <c r="N195" i="8"/>
  <c r="K196" i="9"/>
  <c r="K195" i="9"/>
  <c r="K194" i="9"/>
  <c r="K193" i="9"/>
  <c r="N191" i="8"/>
  <c r="D13" i="7"/>
  <c r="C13" i="7"/>
  <c r="K44" i="22"/>
  <c r="G44" i="22"/>
  <c r="J230" i="9"/>
  <c r="J229" i="9"/>
  <c r="J228" i="9"/>
  <c r="J227" i="9"/>
  <c r="J226" i="9"/>
  <c r="J224" i="9"/>
  <c r="J223" i="9"/>
  <c r="J222" i="9"/>
  <c r="J221" i="9"/>
  <c r="J220" i="9"/>
  <c r="J219" i="9"/>
  <c r="J218" i="9"/>
  <c r="J217" i="9"/>
  <c r="J216" i="9"/>
  <c r="J215" i="9"/>
  <c r="J214" i="9"/>
  <c r="J213" i="9"/>
  <c r="J212" i="9"/>
  <c r="J211" i="9"/>
  <c r="J210" i="9"/>
  <c r="J209" i="9"/>
  <c r="J208" i="9"/>
  <c r="J207" i="9"/>
  <c r="J206" i="9"/>
  <c r="J205" i="9"/>
  <c r="J204" i="9"/>
  <c r="J203" i="9"/>
  <c r="J202" i="9"/>
  <c r="J201" i="9"/>
  <c r="J200" i="9"/>
  <c r="J199" i="9"/>
  <c r="J197" i="9"/>
  <c r="M195" i="8"/>
  <c r="J196" i="9"/>
  <c r="J195" i="9"/>
  <c r="J194" i="9"/>
  <c r="J193" i="9"/>
  <c r="M191" i="8"/>
  <c r="D12" i="7"/>
  <c r="C12" i="7"/>
  <c r="K44" i="21"/>
  <c r="G44" i="21"/>
  <c r="I230" i="9"/>
  <c r="I229" i="9"/>
  <c r="I228" i="9"/>
  <c r="I227" i="9"/>
  <c r="I226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7" i="9"/>
  <c r="L195" i="8"/>
  <c r="I196" i="9"/>
  <c r="I195" i="9"/>
  <c r="I194" i="9"/>
  <c r="I193" i="9"/>
  <c r="L191" i="8"/>
  <c r="D11" i="7"/>
  <c r="C11" i="7"/>
  <c r="K44" i="20"/>
  <c r="G44" i="20"/>
  <c r="H230" i="9"/>
  <c r="K228" i="8"/>
  <c r="H229" i="9"/>
  <c r="K227" i="8"/>
  <c r="K226" i="8"/>
  <c r="H227" i="9"/>
  <c r="K225" i="8"/>
  <c r="H226" i="9"/>
  <c r="H224" i="9"/>
  <c r="K222" i="8"/>
  <c r="H223" i="9"/>
  <c r="K221" i="8"/>
  <c r="H222" i="9"/>
  <c r="K220" i="8"/>
  <c r="H221" i="9"/>
  <c r="H220" i="9"/>
  <c r="H219" i="9"/>
  <c r="K217" i="8"/>
  <c r="H218" i="9"/>
  <c r="K216" i="8"/>
  <c r="H217" i="9"/>
  <c r="K215" i="8"/>
  <c r="H216" i="9"/>
  <c r="K214" i="8"/>
  <c r="H215" i="9"/>
  <c r="K213" i="8"/>
  <c r="H214" i="9"/>
  <c r="K212" i="8"/>
  <c r="H213" i="9"/>
  <c r="H212" i="9"/>
  <c r="H211" i="9"/>
  <c r="K209" i="8"/>
  <c r="H210" i="9"/>
  <c r="K208" i="8"/>
  <c r="H209" i="9"/>
  <c r="K207" i="8"/>
  <c r="H208" i="9"/>
  <c r="K206" i="8"/>
  <c r="H207" i="9"/>
  <c r="K205" i="8"/>
  <c r="H206" i="9"/>
  <c r="K204" i="8"/>
  <c r="H205" i="9"/>
  <c r="H204" i="9"/>
  <c r="H203" i="9"/>
  <c r="K201" i="8"/>
  <c r="H202" i="9"/>
  <c r="K200" i="8"/>
  <c r="H201" i="9"/>
  <c r="K199" i="8"/>
  <c r="H200" i="9"/>
  <c r="K198" i="8"/>
  <c r="H199" i="9"/>
  <c r="K197" i="8"/>
  <c r="H197" i="9"/>
  <c r="K195" i="8"/>
  <c r="H196" i="9"/>
  <c r="H195" i="9"/>
  <c r="H194" i="9"/>
  <c r="K192" i="8"/>
  <c r="H193" i="9"/>
  <c r="K191" i="8"/>
  <c r="D10" i="7"/>
  <c r="C10" i="7"/>
  <c r="K44" i="19"/>
  <c r="G44" i="19"/>
  <c r="G230" i="9"/>
  <c r="G229" i="9"/>
  <c r="G228" i="9"/>
  <c r="G227" i="9"/>
  <c r="G226" i="9"/>
  <c r="G224" i="9"/>
  <c r="G223" i="9"/>
  <c r="G222" i="9"/>
  <c r="G221" i="9"/>
  <c r="G220" i="9"/>
  <c r="G219" i="9"/>
  <c r="G218" i="9"/>
  <c r="G217" i="9"/>
  <c r="G216" i="9"/>
  <c r="G215" i="9"/>
  <c r="G214" i="9"/>
  <c r="G213" i="9"/>
  <c r="G212" i="9"/>
  <c r="G211" i="9"/>
  <c r="G210" i="9"/>
  <c r="G209" i="9"/>
  <c r="G208" i="9"/>
  <c r="G207" i="9"/>
  <c r="G206" i="9"/>
  <c r="G205" i="9"/>
  <c r="G204" i="9"/>
  <c r="G203" i="9"/>
  <c r="G202" i="9"/>
  <c r="G201" i="9"/>
  <c r="G200" i="9"/>
  <c r="G199" i="9"/>
  <c r="G197" i="9"/>
  <c r="J195" i="8"/>
  <c r="G196" i="9"/>
  <c r="G195" i="9"/>
  <c r="G194" i="9"/>
  <c r="G193" i="9"/>
  <c r="J191" i="8"/>
  <c r="D9" i="7"/>
  <c r="C9" i="7"/>
  <c r="K44" i="18"/>
  <c r="G44" i="18"/>
  <c r="F230" i="9"/>
  <c r="F229" i="9"/>
  <c r="F227" i="9"/>
  <c r="F226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7" i="9"/>
  <c r="I195" i="8"/>
  <c r="F196" i="9"/>
  <c r="F195" i="9"/>
  <c r="F194" i="9"/>
  <c r="F193" i="9"/>
  <c r="I191" i="8"/>
  <c r="D8" i="7"/>
  <c r="C8" i="7"/>
  <c r="K44" i="17"/>
  <c r="G44" i="17"/>
  <c r="E230" i="9"/>
  <c r="E229" i="9"/>
  <c r="E228" i="9"/>
  <c r="E227" i="9"/>
  <c r="E226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7" i="9"/>
  <c r="H195" i="8"/>
  <c r="E196" i="9"/>
  <c r="E195" i="9"/>
  <c r="E194" i="9"/>
  <c r="E193" i="9"/>
  <c r="H191" i="8"/>
  <c r="D7" i="7"/>
  <c r="C7" i="7"/>
  <c r="D230" i="9"/>
  <c r="D229" i="9"/>
  <c r="D227" i="9"/>
  <c r="D226" i="9"/>
  <c r="F6" i="7"/>
  <c r="E6" i="7"/>
  <c r="D224" i="9"/>
  <c r="D223" i="9"/>
  <c r="D222" i="9"/>
  <c r="D221" i="9"/>
  <c r="D220" i="9"/>
  <c r="D219" i="9"/>
  <c r="D218" i="9"/>
  <c r="D217" i="9"/>
  <c r="D216" i="9"/>
  <c r="D215" i="9"/>
  <c r="D214" i="9"/>
  <c r="D213" i="9"/>
  <c r="D212" i="9"/>
  <c r="D211" i="9"/>
  <c r="D210" i="9"/>
  <c r="D209" i="9"/>
  <c r="D208" i="9"/>
  <c r="D207" i="9"/>
  <c r="D206" i="9"/>
  <c r="D205" i="9"/>
  <c r="D204" i="9"/>
  <c r="D203" i="9"/>
  <c r="D202" i="9"/>
  <c r="D201" i="9"/>
  <c r="D200" i="9"/>
  <c r="D199" i="9"/>
  <c r="D197" i="9"/>
  <c r="D196" i="9"/>
  <c r="D195" i="9"/>
  <c r="D194" i="9"/>
  <c r="D193" i="9"/>
  <c r="D6" i="7"/>
  <c r="C6" i="7"/>
  <c r="K44" i="15"/>
  <c r="G44" i="15"/>
  <c r="C230" i="9"/>
  <c r="C229" i="9"/>
  <c r="C228" i="9"/>
  <c r="F226" i="8"/>
  <c r="C227" i="9"/>
  <c r="F225" i="8"/>
  <c r="C226" i="9"/>
  <c r="F224" i="8"/>
  <c r="F5" i="7"/>
  <c r="E5" i="7"/>
  <c r="C224" i="9"/>
  <c r="C223" i="9"/>
  <c r="F221" i="8"/>
  <c r="C222" i="9"/>
  <c r="F220" i="8"/>
  <c r="C221" i="9"/>
  <c r="F219" i="8"/>
  <c r="C220" i="9"/>
  <c r="F218" i="8"/>
  <c r="C219" i="9"/>
  <c r="F217" i="8"/>
  <c r="C218" i="9"/>
  <c r="F216" i="8"/>
  <c r="C217" i="9"/>
  <c r="C216" i="9"/>
  <c r="C215" i="9"/>
  <c r="F213" i="8"/>
  <c r="C214" i="9"/>
  <c r="F212" i="8"/>
  <c r="C213" i="9"/>
  <c r="F211" i="8"/>
  <c r="C212" i="9"/>
  <c r="F210" i="8"/>
  <c r="C211" i="9"/>
  <c r="F209" i="8"/>
  <c r="C210" i="9"/>
  <c r="F208" i="8"/>
  <c r="C209" i="9"/>
  <c r="C208" i="9"/>
  <c r="C207" i="9"/>
  <c r="F205" i="8"/>
  <c r="C206" i="9"/>
  <c r="F204" i="8"/>
  <c r="C205" i="9"/>
  <c r="F203" i="8"/>
  <c r="C204" i="9"/>
  <c r="F202" i="8"/>
  <c r="C203" i="9"/>
  <c r="F201" i="8"/>
  <c r="C202" i="9"/>
  <c r="F200" i="8"/>
  <c r="C201" i="9"/>
  <c r="C200" i="9"/>
  <c r="C199" i="9"/>
  <c r="F197" i="8"/>
  <c r="C197" i="9"/>
  <c r="F195" i="8"/>
  <c r="C196" i="9"/>
  <c r="F194" i="8"/>
  <c r="C195" i="9"/>
  <c r="F193" i="8"/>
  <c r="C194" i="9"/>
  <c r="F192" i="8"/>
  <c r="C193" i="9"/>
  <c r="F191" i="8"/>
  <c r="D5" i="7"/>
  <c r="C5" i="7"/>
  <c r="K44" i="13"/>
  <c r="G44" i="13"/>
  <c r="M42" i="13"/>
  <c r="B230" i="9" s="1"/>
  <c r="L42" i="13"/>
  <c r="M41" i="13"/>
  <c r="B229" i="9" s="1"/>
  <c r="L41" i="13"/>
  <c r="M40" i="13"/>
  <c r="L40" i="13"/>
  <c r="M39" i="13"/>
  <c r="B227" i="9" s="1"/>
  <c r="L39" i="13"/>
  <c r="M38" i="13"/>
  <c r="B226" i="9" s="1"/>
  <c r="L38" i="13"/>
  <c r="P38" i="13" s="1"/>
  <c r="I37" i="13"/>
  <c r="F4" i="7" s="1"/>
  <c r="E37" i="13"/>
  <c r="M36" i="13"/>
  <c r="B224" i="9" s="1"/>
  <c r="L36" i="13"/>
  <c r="M35" i="13"/>
  <c r="B223" i="9" s="1"/>
  <c r="L35" i="13"/>
  <c r="M34" i="13"/>
  <c r="B222" i="9" s="1"/>
  <c r="L34" i="13"/>
  <c r="M33" i="13"/>
  <c r="B221" i="9" s="1"/>
  <c r="L33" i="13"/>
  <c r="P33" i="13" s="1"/>
  <c r="M32" i="13"/>
  <c r="B220" i="9" s="1"/>
  <c r="L32" i="13"/>
  <c r="P32" i="13" s="1"/>
  <c r="M31" i="13"/>
  <c r="B219" i="9" s="1"/>
  <c r="L31" i="13"/>
  <c r="M30" i="13"/>
  <c r="B218" i="9" s="1"/>
  <c r="L30" i="13"/>
  <c r="M29" i="13"/>
  <c r="B217" i="9" s="1"/>
  <c r="L29" i="13"/>
  <c r="M28" i="13"/>
  <c r="B216" i="9" s="1"/>
  <c r="L28" i="13"/>
  <c r="M27" i="13"/>
  <c r="B215" i="9" s="1"/>
  <c r="L27" i="13"/>
  <c r="M26" i="13"/>
  <c r="B214" i="9" s="1"/>
  <c r="L26" i="13"/>
  <c r="M25" i="13"/>
  <c r="B213" i="9" s="1"/>
  <c r="L25" i="13"/>
  <c r="P25" i="13" s="1"/>
  <c r="M24" i="13"/>
  <c r="B212" i="9" s="1"/>
  <c r="L24" i="13"/>
  <c r="P24" i="13" s="1"/>
  <c r="M23" i="13"/>
  <c r="B211" i="9" s="1"/>
  <c r="L23" i="13"/>
  <c r="M22" i="13"/>
  <c r="B210" i="9" s="1"/>
  <c r="L22" i="13"/>
  <c r="M21" i="13"/>
  <c r="B209" i="9" s="1"/>
  <c r="L21" i="13"/>
  <c r="M20" i="13"/>
  <c r="B208" i="9" s="1"/>
  <c r="L20" i="13"/>
  <c r="M19" i="13"/>
  <c r="B207" i="9" s="1"/>
  <c r="L19" i="13"/>
  <c r="M18" i="13"/>
  <c r="B206" i="9" s="1"/>
  <c r="L18" i="13"/>
  <c r="M17" i="13"/>
  <c r="B205" i="9" s="1"/>
  <c r="L17" i="13"/>
  <c r="P17" i="13" s="1"/>
  <c r="M16" i="13"/>
  <c r="B204" i="9" s="1"/>
  <c r="L16" i="13"/>
  <c r="P16" i="13" s="1"/>
  <c r="M15" i="13"/>
  <c r="B203" i="9" s="1"/>
  <c r="L15" i="13"/>
  <c r="M14" i="13"/>
  <c r="B202" i="9" s="1"/>
  <c r="L14" i="13"/>
  <c r="M13" i="13"/>
  <c r="B201" i="9" s="1"/>
  <c r="L13" i="13"/>
  <c r="M12" i="13"/>
  <c r="B200" i="9" s="1"/>
  <c r="L12" i="13"/>
  <c r="M11" i="13"/>
  <c r="B199" i="9" s="1"/>
  <c r="L11" i="13"/>
  <c r="M9" i="13"/>
  <c r="B197" i="9" s="1"/>
  <c r="L9" i="13"/>
  <c r="M8" i="13"/>
  <c r="B196" i="9" s="1"/>
  <c r="L8" i="13"/>
  <c r="P8" i="13" s="1"/>
  <c r="M7" i="13"/>
  <c r="B195" i="9" s="1"/>
  <c r="L7" i="13"/>
  <c r="P7" i="13" s="1"/>
  <c r="M6" i="13"/>
  <c r="B194" i="9" s="1"/>
  <c r="L6" i="13"/>
  <c r="M5" i="13"/>
  <c r="B193" i="9" s="1"/>
  <c r="L5" i="13"/>
  <c r="E191" i="8" s="1"/>
  <c r="I4" i="13"/>
  <c r="D4" i="7" s="1"/>
  <c r="E4" i="13"/>
  <c r="C4" i="7" s="1"/>
  <c r="M190" i="2"/>
  <c r="B189" i="9" s="1"/>
  <c r="L190" i="2"/>
  <c r="P190" i="2" s="1"/>
  <c r="M189" i="2"/>
  <c r="B188" i="9" s="1"/>
  <c r="L189" i="2"/>
  <c r="P189" i="2" s="1"/>
  <c r="M188" i="2"/>
  <c r="B187" i="9" s="1"/>
  <c r="L188" i="2"/>
  <c r="M187" i="2"/>
  <c r="B186" i="9" s="1"/>
  <c r="L187" i="2"/>
  <c r="I186" i="2"/>
  <c r="E32" i="7" s="1"/>
  <c r="E186" i="2"/>
  <c r="D32" i="7" s="1"/>
  <c r="M185" i="2"/>
  <c r="B184" i="9" s="1"/>
  <c r="L185" i="2"/>
  <c r="P185" i="2" s="1"/>
  <c r="M184" i="2"/>
  <c r="B183" i="9" s="1"/>
  <c r="L184" i="2"/>
  <c r="P184" i="2" s="1"/>
  <c r="M183" i="2"/>
  <c r="B182" i="9" s="1"/>
  <c r="L183" i="2"/>
  <c r="M182" i="2"/>
  <c r="B181" i="9" s="1"/>
  <c r="L182" i="2"/>
  <c r="M181" i="2"/>
  <c r="B180" i="9" s="1"/>
  <c r="L181" i="2"/>
  <c r="M180" i="2"/>
  <c r="B179" i="9" s="1"/>
  <c r="L180" i="2"/>
  <c r="M179" i="2"/>
  <c r="B178" i="9" s="1"/>
  <c r="L179" i="2"/>
  <c r="M178" i="2"/>
  <c r="B177" i="9" s="1"/>
  <c r="L178" i="2"/>
  <c r="M175" i="2"/>
  <c r="B174" i="9" s="1"/>
  <c r="L175" i="2"/>
  <c r="P175" i="2" s="1"/>
  <c r="M174" i="2"/>
  <c r="B173" i="9" s="1"/>
  <c r="L174" i="2"/>
  <c r="P174" i="2" s="1"/>
  <c r="M173" i="2"/>
  <c r="B172" i="9" s="1"/>
  <c r="L173" i="2"/>
  <c r="M172" i="2"/>
  <c r="B171" i="9" s="1"/>
  <c r="L172" i="2"/>
  <c r="I171" i="2"/>
  <c r="E171" i="2"/>
  <c r="M170" i="2"/>
  <c r="B169" i="9" s="1"/>
  <c r="L170" i="2"/>
  <c r="P170" i="2" s="1"/>
  <c r="M169" i="2"/>
  <c r="B168" i="9" s="1"/>
  <c r="L169" i="2"/>
  <c r="P169" i="2" s="1"/>
  <c r="M168" i="2"/>
  <c r="B167" i="9" s="1"/>
  <c r="L168" i="2"/>
  <c r="M167" i="2"/>
  <c r="B166" i="9" s="1"/>
  <c r="L167" i="2"/>
  <c r="M166" i="2"/>
  <c r="B165" i="9" s="1"/>
  <c r="L166" i="2"/>
  <c r="M165" i="2"/>
  <c r="B164" i="9" s="1"/>
  <c r="L165" i="2"/>
  <c r="P165" i="2" s="1"/>
  <c r="M164" i="2"/>
  <c r="B163" i="9" s="1"/>
  <c r="L164" i="2"/>
  <c r="I163" i="2"/>
  <c r="E163" i="2"/>
  <c r="M162" i="2"/>
  <c r="B161" i="9" s="1"/>
  <c r="L162" i="2"/>
  <c r="M161" i="2"/>
  <c r="B160" i="9" s="1"/>
  <c r="L161" i="2"/>
  <c r="M160" i="2"/>
  <c r="B159" i="9" s="1"/>
  <c r="L160" i="2"/>
  <c r="P160" i="2" s="1"/>
  <c r="M159" i="2"/>
  <c r="B158" i="9" s="1"/>
  <c r="L159" i="2"/>
  <c r="I158" i="2"/>
  <c r="E158" i="2"/>
  <c r="M157" i="2"/>
  <c r="B156" i="9" s="1"/>
  <c r="L157" i="2"/>
  <c r="M145" i="2"/>
  <c r="B144" i="9" s="1"/>
  <c r="L145" i="2"/>
  <c r="P145" i="2" s="1"/>
  <c r="M144" i="2"/>
  <c r="B143" i="9" s="1"/>
  <c r="L144" i="2"/>
  <c r="P144" i="2" s="1"/>
  <c r="M143" i="2"/>
  <c r="B142" i="9" s="1"/>
  <c r="L143" i="2"/>
  <c r="M142" i="2"/>
  <c r="B141" i="9" s="1"/>
  <c r="L142" i="2"/>
  <c r="M141" i="2"/>
  <c r="B140" i="9" s="1"/>
  <c r="L141" i="2"/>
  <c r="P141" i="2" s="1"/>
  <c r="M140" i="2"/>
  <c r="B139" i="9" s="1"/>
  <c r="L140" i="2"/>
  <c r="M139" i="2"/>
  <c r="B138" i="9" s="1"/>
  <c r="L139" i="2"/>
  <c r="M138" i="2"/>
  <c r="B137" i="9" s="1"/>
  <c r="L138" i="2"/>
  <c r="P138" i="2" s="1"/>
  <c r="M137" i="2"/>
  <c r="B136" i="9" s="1"/>
  <c r="L137" i="2"/>
  <c r="P137" i="2" s="1"/>
  <c r="M136" i="2"/>
  <c r="B135" i="9" s="1"/>
  <c r="L136" i="2"/>
  <c r="M135" i="2"/>
  <c r="B134" i="9" s="1"/>
  <c r="L135" i="2"/>
  <c r="M134" i="2"/>
  <c r="B133" i="9" s="1"/>
  <c r="L134" i="2"/>
  <c r="I133" i="2"/>
  <c r="E28" i="7" s="1"/>
  <c r="E133" i="2"/>
  <c r="D28" i="7" s="1"/>
  <c r="M132" i="2"/>
  <c r="B131" i="9" s="1"/>
  <c r="L132" i="2"/>
  <c r="P132" i="2" s="1"/>
  <c r="M131" i="2"/>
  <c r="B130" i="9" s="1"/>
  <c r="L131" i="2"/>
  <c r="M130" i="2"/>
  <c r="B129" i="9" s="1"/>
  <c r="L130" i="2"/>
  <c r="M129" i="2"/>
  <c r="B128" i="9" s="1"/>
  <c r="L129" i="2"/>
  <c r="M128" i="2"/>
  <c r="B127" i="9" s="1"/>
  <c r="L128" i="2"/>
  <c r="P128" i="2" s="1"/>
  <c r="M127" i="2"/>
  <c r="B126" i="9" s="1"/>
  <c r="L127" i="2"/>
  <c r="M126" i="2"/>
  <c r="B125" i="9" s="1"/>
  <c r="L126" i="2"/>
  <c r="I125" i="2"/>
  <c r="E27" i="7" s="1"/>
  <c r="E125" i="2"/>
  <c r="D27" i="7" s="1"/>
  <c r="M124" i="2"/>
  <c r="B123" i="9" s="1"/>
  <c r="L124" i="2"/>
  <c r="M114" i="2"/>
  <c r="B113" i="9" s="1"/>
  <c r="L114" i="2"/>
  <c r="P114" i="2" s="1"/>
  <c r="M113" i="2"/>
  <c r="B112" i="9" s="1"/>
  <c r="L113" i="2"/>
  <c r="E111" i="8"/>
  <c r="M110" i="2"/>
  <c r="B109" i="9" s="1"/>
  <c r="L110" i="2"/>
  <c r="P110" i="2" s="1"/>
  <c r="M109" i="2"/>
  <c r="B108" i="9" s="1"/>
  <c r="L109" i="2"/>
  <c r="M108" i="2"/>
  <c r="B107" i="9" s="1"/>
  <c r="L108" i="2"/>
  <c r="M107" i="2"/>
  <c r="B106" i="9" s="1"/>
  <c r="L107" i="2"/>
  <c r="M106" i="2"/>
  <c r="B105" i="9" s="1"/>
  <c r="L106" i="2"/>
  <c r="M105" i="2"/>
  <c r="B104" i="9" s="1"/>
  <c r="L105" i="2"/>
  <c r="P105" i="2" s="1"/>
  <c r="M104" i="2"/>
  <c r="B103" i="9" s="1"/>
  <c r="L104" i="2"/>
  <c r="M103" i="2"/>
  <c r="B102" i="9" s="1"/>
  <c r="L103" i="2"/>
  <c r="M102" i="2"/>
  <c r="B101" i="9" s="1"/>
  <c r="L102" i="2"/>
  <c r="P102" i="2" s="1"/>
  <c r="M101" i="2"/>
  <c r="B100" i="9" s="1"/>
  <c r="L101" i="2"/>
  <c r="M100" i="2"/>
  <c r="B99" i="9" s="1"/>
  <c r="L100" i="2"/>
  <c r="M99" i="2"/>
  <c r="B98" i="9" s="1"/>
  <c r="L99" i="2"/>
  <c r="M98" i="2"/>
  <c r="B97" i="9" s="1"/>
  <c r="L98" i="2"/>
  <c r="M97" i="2"/>
  <c r="B96" i="9" s="1"/>
  <c r="L97" i="2"/>
  <c r="P97" i="2" s="1"/>
  <c r="M96" i="2"/>
  <c r="B95" i="9" s="1"/>
  <c r="L96" i="2"/>
  <c r="M95" i="2"/>
  <c r="B94" i="9" s="1"/>
  <c r="L95" i="2"/>
  <c r="M94" i="2"/>
  <c r="B93" i="9" s="1"/>
  <c r="L94" i="2"/>
  <c r="P94" i="2" s="1"/>
  <c r="M93" i="2"/>
  <c r="B92" i="9" s="1"/>
  <c r="L93" i="2"/>
  <c r="M92" i="2"/>
  <c r="B91" i="9" s="1"/>
  <c r="L92" i="2"/>
  <c r="M91" i="2"/>
  <c r="B90" i="9" s="1"/>
  <c r="L91" i="2"/>
  <c r="M90" i="2"/>
  <c r="B89" i="9" s="1"/>
  <c r="L90" i="2"/>
  <c r="I89" i="2"/>
  <c r="E26" i="7" s="1"/>
  <c r="E89" i="2"/>
  <c r="M88" i="2"/>
  <c r="B87" i="9" s="1"/>
  <c r="L88" i="2"/>
  <c r="M86" i="2"/>
  <c r="B85" i="9" s="1"/>
  <c r="L86" i="2"/>
  <c r="M85" i="2"/>
  <c r="B84" i="9" s="1"/>
  <c r="L85" i="2"/>
  <c r="P85" i="2" s="1"/>
  <c r="M84" i="2"/>
  <c r="B83" i="9" s="1"/>
  <c r="L84" i="2"/>
  <c r="M83" i="2"/>
  <c r="B82" i="9" s="1"/>
  <c r="L83" i="2"/>
  <c r="M82" i="2"/>
  <c r="B81" i="9" s="1"/>
  <c r="L82" i="2"/>
  <c r="M81" i="2"/>
  <c r="B80" i="9" s="1"/>
  <c r="L81" i="2"/>
  <c r="M80" i="2"/>
  <c r="B79" i="9" s="1"/>
  <c r="L80" i="2"/>
  <c r="P80" i="2" s="1"/>
  <c r="M79" i="2"/>
  <c r="B78" i="9" s="1"/>
  <c r="L79" i="2"/>
  <c r="I78" i="2"/>
  <c r="E25" i="7" s="1"/>
  <c r="E78" i="2"/>
  <c r="D25" i="7" s="1"/>
  <c r="M77" i="2"/>
  <c r="B76" i="9" s="1"/>
  <c r="L77" i="2"/>
  <c r="M76" i="2"/>
  <c r="B75" i="9" s="1"/>
  <c r="L76" i="2"/>
  <c r="M75" i="2"/>
  <c r="B74" i="9" s="1"/>
  <c r="L75" i="2"/>
  <c r="P75" i="2" s="1"/>
  <c r="M72" i="2"/>
  <c r="B71" i="9" s="1"/>
  <c r="L72" i="2"/>
  <c r="M71" i="2"/>
  <c r="B70" i="9" s="1"/>
  <c r="L71" i="2"/>
  <c r="M70" i="2"/>
  <c r="B69" i="9" s="1"/>
  <c r="L70" i="2"/>
  <c r="P70" i="2" s="1"/>
  <c r="M69" i="2"/>
  <c r="B68" i="9" s="1"/>
  <c r="L69" i="2"/>
  <c r="M68" i="2"/>
  <c r="B67" i="9" s="1"/>
  <c r="L68" i="2"/>
  <c r="M66" i="2"/>
  <c r="B65" i="9" s="1"/>
  <c r="L66" i="2"/>
  <c r="I65" i="2"/>
  <c r="E24" i="7" s="1"/>
  <c r="E65" i="2"/>
  <c r="D24" i="7" s="1"/>
  <c r="M64" i="2"/>
  <c r="B63" i="9" s="1"/>
  <c r="L64" i="2"/>
  <c r="P64" i="2" s="1"/>
  <c r="M63" i="2"/>
  <c r="B62" i="9" s="1"/>
  <c r="L63" i="2"/>
  <c r="M62" i="2"/>
  <c r="B61" i="9" s="1"/>
  <c r="L62" i="2"/>
  <c r="M61" i="2"/>
  <c r="B60" i="9" s="1"/>
  <c r="L61" i="2"/>
  <c r="M60" i="2"/>
  <c r="B59" i="9" s="1"/>
  <c r="L60" i="2"/>
  <c r="M59" i="2"/>
  <c r="B58" i="9" s="1"/>
  <c r="L59" i="2"/>
  <c r="M58" i="2"/>
  <c r="B57" i="9" s="1"/>
  <c r="L58" i="2"/>
  <c r="M57" i="2"/>
  <c r="B56" i="9" s="1"/>
  <c r="L57" i="2"/>
  <c r="M56" i="2"/>
  <c r="B55" i="9" s="1"/>
  <c r="L56" i="2"/>
  <c r="M55" i="2"/>
  <c r="B54" i="9" s="1"/>
  <c r="L55" i="2"/>
  <c r="M54" i="2"/>
  <c r="B53" i="9" s="1"/>
  <c r="L54" i="2"/>
  <c r="M53" i="2"/>
  <c r="B52" i="9" s="1"/>
  <c r="L53" i="2"/>
  <c r="M52" i="2"/>
  <c r="B51" i="9" s="1"/>
  <c r="L52" i="2"/>
  <c r="M51" i="2"/>
  <c r="B50" i="9" s="1"/>
  <c r="L51" i="2"/>
  <c r="M50" i="2"/>
  <c r="B49" i="9" s="1"/>
  <c r="L50" i="2"/>
  <c r="M49" i="2"/>
  <c r="B48" i="9" s="1"/>
  <c r="L49" i="2"/>
  <c r="M48" i="2"/>
  <c r="B47" i="9" s="1"/>
  <c r="L48" i="2"/>
  <c r="M47" i="2"/>
  <c r="B46" i="9" s="1"/>
  <c r="L47" i="2"/>
  <c r="M45" i="2"/>
  <c r="B44" i="9" s="1"/>
  <c r="L45" i="2"/>
  <c r="M39" i="2"/>
  <c r="B38" i="9" s="1"/>
  <c r="L39" i="2"/>
  <c r="P39" i="2" s="1"/>
  <c r="M38" i="2"/>
  <c r="B37" i="9" s="1"/>
  <c r="L38" i="2"/>
  <c r="M37" i="2"/>
  <c r="B36" i="9" s="1"/>
  <c r="L37" i="2"/>
  <c r="M36" i="2"/>
  <c r="B35" i="9" s="1"/>
  <c r="L36" i="2"/>
  <c r="M35" i="2"/>
  <c r="B34" i="9" s="1"/>
  <c r="L35" i="2"/>
  <c r="M34" i="2"/>
  <c r="L34" i="2"/>
  <c r="M33" i="2"/>
  <c r="B32" i="9" s="1"/>
  <c r="L33" i="2"/>
  <c r="M31" i="2"/>
  <c r="B30" i="9" s="1"/>
  <c r="L31" i="2"/>
  <c r="M30" i="2"/>
  <c r="B29" i="9" s="1"/>
  <c r="L30" i="2"/>
  <c r="M29" i="2"/>
  <c r="B28" i="9" s="1"/>
  <c r="L29" i="2"/>
  <c r="M28" i="2"/>
  <c r="B27" i="9" s="1"/>
  <c r="L28" i="2"/>
  <c r="M27" i="2"/>
  <c r="B26" i="9" s="1"/>
  <c r="L27" i="2"/>
  <c r="M26" i="2"/>
  <c r="B25" i="9" s="1"/>
  <c r="L26" i="2"/>
  <c r="M25" i="2"/>
  <c r="B24" i="9" s="1"/>
  <c r="L25" i="2"/>
  <c r="M22" i="2"/>
  <c r="B21" i="9" s="1"/>
  <c r="L22" i="2"/>
  <c r="M21" i="2"/>
  <c r="B20" i="9" s="1"/>
  <c r="L21" i="2"/>
  <c r="I20" i="2"/>
  <c r="E23" i="7" s="1"/>
  <c r="E20" i="2"/>
  <c r="M19" i="2"/>
  <c r="B18" i="9" s="1"/>
  <c r="L19" i="2"/>
  <c r="M18" i="2"/>
  <c r="B17" i="9" s="1"/>
  <c r="L18" i="2"/>
  <c r="M17" i="2"/>
  <c r="B16" i="9" s="1"/>
  <c r="L17" i="2"/>
  <c r="M16" i="2"/>
  <c r="B15" i="9" s="1"/>
  <c r="L16" i="2"/>
  <c r="M15" i="2"/>
  <c r="B14" i="9" s="1"/>
  <c r="L15" i="2"/>
  <c r="M14" i="2"/>
  <c r="B13" i="9" s="1"/>
  <c r="L14" i="2"/>
  <c r="M13" i="2"/>
  <c r="B12" i="9" s="1"/>
  <c r="L13" i="2"/>
  <c r="I12" i="2"/>
  <c r="E12" i="2"/>
  <c r="M11" i="2"/>
  <c r="B10" i="9" s="1"/>
  <c r="L11" i="2"/>
  <c r="M10" i="2"/>
  <c r="B9" i="9" s="1"/>
  <c r="L10" i="2"/>
  <c r="M9" i="2"/>
  <c r="B8" i="9" s="1"/>
  <c r="L9" i="2"/>
  <c r="M8" i="2"/>
  <c r="B7" i="9" s="1"/>
  <c r="L8" i="2"/>
  <c r="M7" i="2"/>
  <c r="L7" i="2"/>
  <c r="M6" i="2"/>
  <c r="L6" i="2"/>
  <c r="P6" i="2" s="1"/>
  <c r="E21" i="7"/>
  <c r="D21" i="7"/>
  <c r="H259" i="1"/>
  <c r="H25" i="14" s="1"/>
  <c r="H258" i="1"/>
  <c r="H24" i="14" s="1"/>
  <c r="H257" i="1"/>
  <c r="H23" i="14" s="1"/>
  <c r="H254" i="1"/>
  <c r="H253" i="1"/>
  <c r="H252" i="1"/>
  <c r="H251" i="1"/>
  <c r="H17" i="14" s="1"/>
  <c r="H218" i="1"/>
  <c r="H8" i="14" s="1"/>
  <c r="H217" i="1"/>
  <c r="F39" i="1"/>
  <c r="E39" i="1"/>
  <c r="G39" i="2" s="1"/>
  <c r="F38" i="1"/>
  <c r="E38" i="1"/>
  <c r="G38" i="2" s="1"/>
  <c r="F37" i="1"/>
  <c r="E37" i="1"/>
  <c r="F36" i="1"/>
  <c r="E36" i="1"/>
  <c r="F35" i="1"/>
  <c r="E35" i="1"/>
  <c r="F34" i="1"/>
  <c r="E34" i="1"/>
  <c r="G34" i="2" s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2" i="1"/>
  <c r="E22" i="1"/>
  <c r="F21" i="1"/>
  <c r="E21" i="1"/>
  <c r="F19" i="1"/>
  <c r="E19" i="1"/>
  <c r="F18" i="1"/>
  <c r="E18" i="1"/>
  <c r="F17" i="1"/>
  <c r="E17" i="1"/>
  <c r="F16" i="1"/>
  <c r="E16" i="1"/>
  <c r="F15" i="1"/>
  <c r="E15" i="1"/>
  <c r="F14" i="1"/>
  <c r="E14" i="1"/>
  <c r="G14" i="2" s="1"/>
  <c r="F13" i="1"/>
  <c r="K13" i="2" s="1"/>
  <c r="E13" i="1"/>
  <c r="G13" i="2" s="1"/>
  <c r="F11" i="1"/>
  <c r="K11" i="2" s="1"/>
  <c r="E11" i="1"/>
  <c r="G11" i="2" s="1"/>
  <c r="F10" i="1"/>
  <c r="K10" i="2" s="1"/>
  <c r="E10" i="1"/>
  <c r="G10" i="2" s="1"/>
  <c r="F9" i="1"/>
  <c r="K9" i="2" s="1"/>
  <c r="E9" i="1"/>
  <c r="G9" i="2" s="1"/>
  <c r="F8" i="1"/>
  <c r="E8" i="1"/>
  <c r="G8" i="2" s="1"/>
  <c r="F7" i="1"/>
  <c r="K7" i="2" s="1"/>
  <c r="E7" i="1"/>
  <c r="F6" i="1"/>
  <c r="E6" i="1"/>
  <c r="J4" i="1"/>
  <c r="F237" i="9" l="1"/>
  <c r="G5" i="9"/>
  <c r="M5" i="9"/>
  <c r="O5" i="9"/>
  <c r="K5" i="9"/>
  <c r="I5" i="9"/>
  <c r="E30" i="7"/>
  <c r="D30" i="7"/>
  <c r="D29" i="7"/>
  <c r="E29" i="7"/>
  <c r="B5" i="9"/>
  <c r="M5" i="2"/>
  <c r="AC333" i="10"/>
  <c r="O19" i="29"/>
  <c r="F19" i="29"/>
  <c r="M78" i="2"/>
  <c r="F25" i="7" s="1"/>
  <c r="AC358" i="10"/>
  <c r="D391" i="10"/>
  <c r="I54" i="11" s="1"/>
  <c r="J54" i="11" s="1"/>
  <c r="R365" i="10"/>
  <c r="D403" i="10"/>
  <c r="F240" i="9"/>
  <c r="I116" i="14" s="1"/>
  <c r="AA291" i="10"/>
  <c r="W293" i="10"/>
  <c r="AA297" i="10"/>
  <c r="AA298" i="10"/>
  <c r="AA305" i="10"/>
  <c r="F234" i="9"/>
  <c r="I6" i="14" s="1"/>
  <c r="AA292" i="10"/>
  <c r="W294" i="10"/>
  <c r="AA299" i="10"/>
  <c r="W301" i="10"/>
  <c r="AA306" i="10"/>
  <c r="AA288" i="10"/>
  <c r="W290" i="10"/>
  <c r="AA294" i="10"/>
  <c r="W296" i="10"/>
  <c r="AA301" i="10"/>
  <c r="W304" i="10"/>
  <c r="W289" i="10"/>
  <c r="W315" i="10"/>
  <c r="AA289" i="10"/>
  <c r="W291" i="10"/>
  <c r="W297" i="10"/>
  <c r="W298" i="10"/>
  <c r="AA302" i="10"/>
  <c r="W305" i="10"/>
  <c r="AA293" i="10"/>
  <c r="W302" i="10"/>
  <c r="AA290" i="10"/>
  <c r="W292" i="10"/>
  <c r="AA296" i="10"/>
  <c r="W299" i="10"/>
  <c r="AA304" i="10"/>
  <c r="W306" i="10"/>
  <c r="AA315" i="10"/>
  <c r="B6" i="9"/>
  <c r="F239" i="9"/>
  <c r="I91" i="14" s="1"/>
  <c r="I51" i="14"/>
  <c r="F235" i="9"/>
  <c r="I18" i="14" s="1"/>
  <c r="E5" i="8"/>
  <c r="E141" i="8"/>
  <c r="P142" i="2"/>
  <c r="E199" i="8"/>
  <c r="P13" i="13"/>
  <c r="H201" i="8"/>
  <c r="H221" i="8"/>
  <c r="I197" i="8"/>
  <c r="I213" i="8"/>
  <c r="J192" i="8"/>
  <c r="J209" i="8"/>
  <c r="O205" i="8"/>
  <c r="E15" i="8"/>
  <c r="P16" i="2"/>
  <c r="E25" i="8"/>
  <c r="P26" i="2"/>
  <c r="E29" i="8"/>
  <c r="P30" i="2"/>
  <c r="E48" i="8"/>
  <c r="P49" i="2"/>
  <c r="E52" i="8"/>
  <c r="P53" i="2"/>
  <c r="E56" i="8"/>
  <c r="P57" i="2"/>
  <c r="E60" i="8"/>
  <c r="P61" i="2"/>
  <c r="E75" i="8"/>
  <c r="P76" i="2"/>
  <c r="E83" i="8"/>
  <c r="P84" i="2"/>
  <c r="E92" i="8"/>
  <c r="P93" i="2"/>
  <c r="E100" i="8"/>
  <c r="P101" i="2"/>
  <c r="E108" i="8"/>
  <c r="P109" i="2"/>
  <c r="E126" i="8"/>
  <c r="P127" i="2"/>
  <c r="E130" i="8"/>
  <c r="P131" i="2"/>
  <c r="G227" i="8"/>
  <c r="L192" i="8"/>
  <c r="L197" i="8"/>
  <c r="L201" i="8"/>
  <c r="L205" i="8"/>
  <c r="L209" i="8"/>
  <c r="L213" i="8"/>
  <c r="L217" i="8"/>
  <c r="L221" i="8"/>
  <c r="L225" i="8"/>
  <c r="M192" i="8"/>
  <c r="M197" i="8"/>
  <c r="M201" i="8"/>
  <c r="M205" i="8"/>
  <c r="M209" i="8"/>
  <c r="M213" i="8"/>
  <c r="M217" i="8"/>
  <c r="M221" i="8"/>
  <c r="M225" i="8"/>
  <c r="N192" i="8"/>
  <c r="N197" i="8"/>
  <c r="N201" i="8"/>
  <c r="N205" i="8"/>
  <c r="N209" i="8"/>
  <c r="N217" i="8"/>
  <c r="P199" i="8"/>
  <c r="P203" i="8"/>
  <c r="P207" i="8"/>
  <c r="P211" i="8"/>
  <c r="P215" i="8"/>
  <c r="P219" i="8"/>
  <c r="P227" i="8"/>
  <c r="E182" i="8"/>
  <c r="P183" i="2"/>
  <c r="H209" i="8"/>
  <c r="I209" i="8"/>
  <c r="J205" i="8"/>
  <c r="O213" i="8"/>
  <c r="P193" i="8"/>
  <c r="E134" i="8"/>
  <c r="P135" i="2"/>
  <c r="E138" i="8"/>
  <c r="P139" i="2"/>
  <c r="E142" i="8"/>
  <c r="P143" i="2"/>
  <c r="E165" i="8"/>
  <c r="P166" i="2"/>
  <c r="E179" i="8"/>
  <c r="P180" i="2"/>
  <c r="E187" i="8"/>
  <c r="P188" i="2"/>
  <c r="E195" i="8"/>
  <c r="P9" i="13"/>
  <c r="E200" i="8"/>
  <c r="P14" i="13"/>
  <c r="E204" i="8"/>
  <c r="P18" i="13"/>
  <c r="E208" i="8"/>
  <c r="P22" i="13"/>
  <c r="E212" i="8"/>
  <c r="P26" i="13"/>
  <c r="E216" i="8"/>
  <c r="P30" i="13"/>
  <c r="E220" i="8"/>
  <c r="P34" i="13"/>
  <c r="H193" i="8"/>
  <c r="H202" i="8"/>
  <c r="H210" i="8"/>
  <c r="H218" i="8"/>
  <c r="H226" i="8"/>
  <c r="I198" i="8"/>
  <c r="I206" i="8"/>
  <c r="I214" i="8"/>
  <c r="I222" i="8"/>
  <c r="I226" i="8"/>
  <c r="J193" i="8"/>
  <c r="J202" i="8"/>
  <c r="J210" i="8"/>
  <c r="J218" i="8"/>
  <c r="J226" i="8"/>
  <c r="O198" i="8"/>
  <c r="O202" i="8"/>
  <c r="O206" i="8"/>
  <c r="O210" i="8"/>
  <c r="O214" i="8"/>
  <c r="O218" i="8"/>
  <c r="O222" i="8"/>
  <c r="O226" i="8"/>
  <c r="P194" i="8"/>
  <c r="E215" i="8"/>
  <c r="P29" i="13"/>
  <c r="J221" i="8"/>
  <c r="O221" i="8"/>
  <c r="E16" i="8"/>
  <c r="P17" i="2"/>
  <c r="E20" i="8"/>
  <c r="P21" i="2"/>
  <c r="E26" i="8"/>
  <c r="P27" i="2"/>
  <c r="E30" i="8"/>
  <c r="P31" i="2"/>
  <c r="E35" i="8"/>
  <c r="P36" i="2"/>
  <c r="E49" i="8"/>
  <c r="P50" i="2"/>
  <c r="E53" i="8"/>
  <c r="P54" i="2"/>
  <c r="E57" i="8"/>
  <c r="P58" i="2"/>
  <c r="E61" i="8"/>
  <c r="P62" i="2"/>
  <c r="E65" i="8"/>
  <c r="P66" i="2"/>
  <c r="E70" i="8"/>
  <c r="P71" i="2"/>
  <c r="E76" i="8"/>
  <c r="P77" i="2"/>
  <c r="E80" i="8"/>
  <c r="P81" i="2"/>
  <c r="E89" i="8"/>
  <c r="P90" i="2"/>
  <c r="E97" i="8"/>
  <c r="P98" i="2"/>
  <c r="E123" i="8"/>
  <c r="P124" i="2"/>
  <c r="G222" i="8"/>
  <c r="G225" i="8"/>
  <c r="L193" i="8"/>
  <c r="L202" i="8"/>
  <c r="L210" i="8"/>
  <c r="L218" i="8"/>
  <c r="L226" i="8"/>
  <c r="M198" i="8"/>
  <c r="M206" i="8"/>
  <c r="M214" i="8"/>
  <c r="M222" i="8"/>
  <c r="M226" i="8"/>
  <c r="N193" i="8"/>
  <c r="N198" i="8"/>
  <c r="N202" i="8"/>
  <c r="N206" i="8"/>
  <c r="N210" i="8"/>
  <c r="N214" i="8"/>
  <c r="N218" i="8"/>
  <c r="N222" i="8"/>
  <c r="O193" i="8"/>
  <c r="P228" i="8"/>
  <c r="E156" i="8"/>
  <c r="P157" i="2"/>
  <c r="H205" i="8"/>
  <c r="I201" i="8"/>
  <c r="J197" i="8"/>
  <c r="E135" i="8"/>
  <c r="P136" i="2"/>
  <c r="E139" i="8"/>
  <c r="P140" i="2"/>
  <c r="E166" i="8"/>
  <c r="P167" i="2"/>
  <c r="E180" i="8"/>
  <c r="P181" i="2"/>
  <c r="E197" i="8"/>
  <c r="P11" i="13"/>
  <c r="E201" i="8"/>
  <c r="P15" i="13"/>
  <c r="E205" i="8"/>
  <c r="P19" i="13"/>
  <c r="E209" i="8"/>
  <c r="P23" i="13"/>
  <c r="E213" i="8"/>
  <c r="P27" i="13"/>
  <c r="E217" i="8"/>
  <c r="P31" i="13"/>
  <c r="E221" i="8"/>
  <c r="P35" i="13"/>
  <c r="E225" i="8"/>
  <c r="P39" i="13"/>
  <c r="G228" i="8"/>
  <c r="H194" i="8"/>
  <c r="H203" i="8"/>
  <c r="H211" i="8"/>
  <c r="H219" i="8"/>
  <c r="E7" i="7"/>
  <c r="G76" i="17"/>
  <c r="I199" i="8"/>
  <c r="I207" i="8"/>
  <c r="I215" i="8"/>
  <c r="I227" i="8"/>
  <c r="J194" i="8"/>
  <c r="J203" i="8"/>
  <c r="J211" i="8"/>
  <c r="J219" i="8"/>
  <c r="E9" i="7"/>
  <c r="G76" i="19"/>
  <c r="E10" i="7"/>
  <c r="G76" i="20"/>
  <c r="O199" i="8"/>
  <c r="O203" i="8"/>
  <c r="O207" i="8"/>
  <c r="O211" i="8"/>
  <c r="O215" i="8"/>
  <c r="O219" i="8"/>
  <c r="O227" i="8"/>
  <c r="E172" i="8"/>
  <c r="P173" i="2"/>
  <c r="H192" i="8"/>
  <c r="I225" i="8"/>
  <c r="J217" i="8"/>
  <c r="E13" i="8"/>
  <c r="P14" i="2"/>
  <c r="E17" i="8"/>
  <c r="P18" i="2"/>
  <c r="E27" i="8"/>
  <c r="P28" i="2"/>
  <c r="E46" i="8"/>
  <c r="P47" i="2"/>
  <c r="E50" i="8"/>
  <c r="P51" i="2"/>
  <c r="E54" i="8"/>
  <c r="P55" i="2"/>
  <c r="E58" i="8"/>
  <c r="P59" i="2"/>
  <c r="E62" i="8"/>
  <c r="P63" i="2"/>
  <c r="E67" i="8"/>
  <c r="P68" i="2"/>
  <c r="E71" i="8"/>
  <c r="P72" i="2"/>
  <c r="E81" i="8"/>
  <c r="P82" i="2"/>
  <c r="E85" i="8"/>
  <c r="P86" i="2"/>
  <c r="E90" i="8"/>
  <c r="P91" i="2"/>
  <c r="E94" i="8"/>
  <c r="P95" i="2"/>
  <c r="E98" i="8"/>
  <c r="P99" i="2"/>
  <c r="E102" i="8"/>
  <c r="P103" i="2"/>
  <c r="E106" i="8"/>
  <c r="P107" i="2"/>
  <c r="E128" i="8"/>
  <c r="P129" i="2"/>
  <c r="F7" i="7"/>
  <c r="K76" i="17"/>
  <c r="F8" i="7"/>
  <c r="K76" i="18"/>
  <c r="F9" i="7"/>
  <c r="K76" i="19"/>
  <c r="F10" i="7"/>
  <c r="K76" i="20"/>
  <c r="L194" i="8"/>
  <c r="L203" i="8"/>
  <c r="L211" i="8"/>
  <c r="L219" i="8"/>
  <c r="E11" i="7"/>
  <c r="G76" i="21"/>
  <c r="M199" i="8"/>
  <c r="M207" i="8"/>
  <c r="M215" i="8"/>
  <c r="E12" i="7"/>
  <c r="G76" i="22"/>
  <c r="M227" i="8"/>
  <c r="N194" i="8"/>
  <c r="N203" i="8"/>
  <c r="N211" i="8"/>
  <c r="N215" i="8"/>
  <c r="N219" i="8"/>
  <c r="E13" i="7"/>
  <c r="G76" i="23"/>
  <c r="N227" i="8"/>
  <c r="O194" i="8"/>
  <c r="P201" i="8"/>
  <c r="P209" i="8"/>
  <c r="P217" i="8"/>
  <c r="H197" i="8"/>
  <c r="H217" i="8"/>
  <c r="I192" i="8"/>
  <c r="I205" i="8"/>
  <c r="I221" i="8"/>
  <c r="J201" i="8"/>
  <c r="J225" i="8"/>
  <c r="E163" i="8"/>
  <c r="P164" i="2"/>
  <c r="E167" i="8"/>
  <c r="P168" i="2"/>
  <c r="E171" i="8"/>
  <c r="P172" i="2"/>
  <c r="E181" i="8"/>
  <c r="P182" i="2"/>
  <c r="E198" i="8"/>
  <c r="P12" i="13"/>
  <c r="E206" i="8"/>
  <c r="P20" i="13"/>
  <c r="E214" i="8"/>
  <c r="P28" i="13"/>
  <c r="G226" i="8"/>
  <c r="H200" i="8"/>
  <c r="H204" i="8"/>
  <c r="H208" i="8"/>
  <c r="H212" i="8"/>
  <c r="H216" i="8"/>
  <c r="H220" i="8"/>
  <c r="H224" i="8"/>
  <c r="I200" i="8"/>
  <c r="I204" i="8"/>
  <c r="I208" i="8"/>
  <c r="I212" i="8"/>
  <c r="I216" i="8"/>
  <c r="I220" i="8"/>
  <c r="I228" i="8"/>
  <c r="J200" i="8"/>
  <c r="J204" i="8"/>
  <c r="J208" i="8"/>
  <c r="J212" i="8"/>
  <c r="J216" i="8"/>
  <c r="J220" i="8"/>
  <c r="J224" i="8"/>
  <c r="F11" i="7"/>
  <c r="K76" i="21"/>
  <c r="F12" i="7"/>
  <c r="K76" i="22"/>
  <c r="F13" i="7"/>
  <c r="K76" i="23"/>
  <c r="O224" i="8"/>
  <c r="O228" i="8"/>
  <c r="P192" i="8"/>
  <c r="E133" i="8"/>
  <c r="P134" i="2"/>
  <c r="E178" i="8"/>
  <c r="P179" i="2"/>
  <c r="E207" i="8"/>
  <c r="P21" i="13"/>
  <c r="H213" i="8"/>
  <c r="I217" i="8"/>
  <c r="J213" i="8"/>
  <c r="E14" i="8"/>
  <c r="P15" i="2"/>
  <c r="E18" i="8"/>
  <c r="P19" i="2"/>
  <c r="E24" i="8"/>
  <c r="P25" i="2"/>
  <c r="E28" i="8"/>
  <c r="P29" i="2"/>
  <c r="E47" i="8"/>
  <c r="P48" i="2"/>
  <c r="E51" i="8"/>
  <c r="P52" i="2"/>
  <c r="E55" i="8"/>
  <c r="P56" i="2"/>
  <c r="E59" i="8"/>
  <c r="P60" i="2"/>
  <c r="E68" i="8"/>
  <c r="P69" i="2"/>
  <c r="E78" i="8"/>
  <c r="P79" i="2"/>
  <c r="E82" i="8"/>
  <c r="P83" i="2"/>
  <c r="E87" i="8"/>
  <c r="P88" i="2"/>
  <c r="E91" i="8"/>
  <c r="P92" i="2"/>
  <c r="E95" i="8"/>
  <c r="P96" i="2"/>
  <c r="E99" i="8"/>
  <c r="P100" i="2"/>
  <c r="E103" i="8"/>
  <c r="P104" i="2"/>
  <c r="E107" i="8"/>
  <c r="P108" i="2"/>
  <c r="E112" i="8"/>
  <c r="P113" i="2"/>
  <c r="E125" i="8"/>
  <c r="P126" i="2"/>
  <c r="E129" i="8"/>
  <c r="P130" i="2"/>
  <c r="M133" i="2"/>
  <c r="F28" i="7" s="1"/>
  <c r="L200" i="8"/>
  <c r="L204" i="8"/>
  <c r="L208" i="8"/>
  <c r="L212" i="8"/>
  <c r="L216" i="8"/>
  <c r="L220" i="8"/>
  <c r="L224" i="8"/>
  <c r="M200" i="8"/>
  <c r="M204" i="8"/>
  <c r="M208" i="8"/>
  <c r="M212" i="8"/>
  <c r="M216" i="8"/>
  <c r="M220" i="8"/>
  <c r="M228" i="8"/>
  <c r="N200" i="8"/>
  <c r="N204" i="8"/>
  <c r="N220" i="8"/>
  <c r="N228" i="8"/>
  <c r="P198" i="8"/>
  <c r="P202" i="8"/>
  <c r="P206" i="8"/>
  <c r="P210" i="8"/>
  <c r="P214" i="8"/>
  <c r="P218" i="8"/>
  <c r="P222" i="8"/>
  <c r="E34" i="8"/>
  <c r="P35" i="2"/>
  <c r="F15" i="7"/>
  <c r="K76" i="25"/>
  <c r="E15" i="7"/>
  <c r="G76" i="25"/>
  <c r="P224" i="8"/>
  <c r="E186" i="8"/>
  <c r="P187" i="2"/>
  <c r="H225" i="8"/>
  <c r="N224" i="8"/>
  <c r="E44" i="8"/>
  <c r="P45" i="2"/>
  <c r="E36" i="8"/>
  <c r="P37" i="2"/>
  <c r="E161" i="8"/>
  <c r="P162" i="2"/>
  <c r="E160" i="8"/>
  <c r="P161" i="2"/>
  <c r="E158" i="8"/>
  <c r="P159" i="2"/>
  <c r="E37" i="8"/>
  <c r="P38" i="2"/>
  <c r="E38" i="8"/>
  <c r="E8" i="7"/>
  <c r="G76" i="18"/>
  <c r="F14" i="7"/>
  <c r="K76" i="24"/>
  <c r="E14" i="7"/>
  <c r="G76" i="24"/>
  <c r="E227" i="8"/>
  <c r="P41" i="13"/>
  <c r="E228" i="8"/>
  <c r="P42" i="13"/>
  <c r="E222" i="8"/>
  <c r="P36" i="13"/>
  <c r="E4" i="7"/>
  <c r="E226" i="8"/>
  <c r="P40" i="13"/>
  <c r="E22" i="7"/>
  <c r="D22" i="7"/>
  <c r="E12" i="8"/>
  <c r="P13" i="2"/>
  <c r="E10" i="8"/>
  <c r="P11" i="2"/>
  <c r="E9" i="8"/>
  <c r="P10" i="2"/>
  <c r="E8" i="8"/>
  <c r="P9" i="2"/>
  <c r="E7" i="8"/>
  <c r="P8" i="2"/>
  <c r="E6" i="8"/>
  <c r="P7" i="2"/>
  <c r="D31" i="7"/>
  <c r="E177" i="8"/>
  <c r="P178" i="2"/>
  <c r="D26" i="7"/>
  <c r="E105" i="8"/>
  <c r="P106" i="2"/>
  <c r="E32" i="8"/>
  <c r="P33" i="2"/>
  <c r="E33" i="8"/>
  <c r="P34" i="2"/>
  <c r="E21" i="8"/>
  <c r="P22" i="2"/>
  <c r="D23" i="7"/>
  <c r="E192" i="8"/>
  <c r="P6" i="13"/>
  <c r="E31" i="7"/>
  <c r="K236" i="10"/>
  <c r="W236" i="10"/>
  <c r="AI236" i="10"/>
  <c r="AS236" i="10"/>
  <c r="BE236" i="10"/>
  <c r="BO236" i="10"/>
  <c r="CA236" i="10"/>
  <c r="E236" i="10"/>
  <c r="N236" i="10"/>
  <c r="AT236" i="10"/>
  <c r="BR236" i="10"/>
  <c r="O236" i="10"/>
  <c r="Y236" i="10"/>
  <c r="AK236" i="10"/>
  <c r="AW236" i="10"/>
  <c r="BG236" i="10"/>
  <c r="BS236" i="10"/>
  <c r="CC236" i="10"/>
  <c r="D236" i="10"/>
  <c r="AX236" i="10"/>
  <c r="AY236" i="10"/>
  <c r="P236" i="10"/>
  <c r="BH236" i="10"/>
  <c r="AM236" i="10"/>
  <c r="BK236" i="10"/>
  <c r="H236" i="10"/>
  <c r="R236" i="10"/>
  <c r="AD236" i="10"/>
  <c r="AP236" i="10"/>
  <c r="AZ236" i="10"/>
  <c r="BL236" i="10"/>
  <c r="BV236" i="10"/>
  <c r="CH236" i="10"/>
  <c r="AJ236" i="10"/>
  <c r="CB236" i="10"/>
  <c r="AB236" i="10"/>
  <c r="BT236" i="10"/>
  <c r="G236" i="10"/>
  <c r="AC236" i="10"/>
  <c r="BU236" i="10"/>
  <c r="I236" i="10"/>
  <c r="U236" i="10"/>
  <c r="AE236" i="10"/>
  <c r="AQ236" i="10"/>
  <c r="BA236" i="10"/>
  <c r="BM236" i="10"/>
  <c r="BY236" i="10"/>
  <c r="X236" i="10"/>
  <c r="BF236" i="10"/>
  <c r="AL236" i="10"/>
  <c r="CF236" i="10"/>
  <c r="Q236" i="10"/>
  <c r="CG236" i="10"/>
  <c r="J236" i="10"/>
  <c r="V236" i="10"/>
  <c r="AF236" i="10"/>
  <c r="AR236" i="10"/>
  <c r="BD236" i="10"/>
  <c r="BN236" i="10"/>
  <c r="BZ236" i="10"/>
  <c r="AM249" i="10"/>
  <c r="AM365" i="10" s="1"/>
  <c r="AJ249" i="10"/>
  <c r="AJ365" i="10" s="1"/>
  <c r="AJ366" i="10" s="1"/>
  <c r="B33" i="9"/>
  <c r="C236" i="10"/>
  <c r="N217" i="9"/>
  <c r="O217" i="9" s="1"/>
  <c r="N230" i="9"/>
  <c r="O230" i="9" s="1"/>
  <c r="N214" i="9"/>
  <c r="O214" i="9" s="1"/>
  <c r="N207" i="9"/>
  <c r="O207" i="9" s="1"/>
  <c r="N223" i="9"/>
  <c r="O223" i="9" s="1"/>
  <c r="N229" i="9"/>
  <c r="O229" i="9" s="1"/>
  <c r="N200" i="9"/>
  <c r="O200" i="9" s="1"/>
  <c r="N216" i="9"/>
  <c r="O216" i="9" s="1"/>
  <c r="D46" i="7"/>
  <c r="C16" i="7"/>
  <c r="D33" i="7" s="1"/>
  <c r="N196" i="9"/>
  <c r="O196" i="9" s="1"/>
  <c r="N206" i="9"/>
  <c r="O206" i="9" s="1"/>
  <c r="N213" i="9"/>
  <c r="O213" i="9" s="1"/>
  <c r="N222" i="9"/>
  <c r="O222" i="9" s="1"/>
  <c r="F236" i="9"/>
  <c r="I39" i="14" s="1"/>
  <c r="F238" i="9"/>
  <c r="I65" i="14" s="1"/>
  <c r="R190" i="10"/>
  <c r="Z190" i="10"/>
  <c r="D365" i="10"/>
  <c r="D366" i="10" s="1"/>
  <c r="D26" i="11"/>
  <c r="B5" i="26" s="1"/>
  <c r="M65" i="2"/>
  <c r="F24" i="7" s="1"/>
  <c r="F13" i="11"/>
  <c r="M4" i="13"/>
  <c r="P5" i="13"/>
  <c r="D45" i="7"/>
  <c r="C350" i="9"/>
  <c r="K6" i="2"/>
  <c r="J5" i="1"/>
  <c r="G7" i="2"/>
  <c r="L228" i="8"/>
  <c r="M193" i="8"/>
  <c r="P221" i="8"/>
  <c r="E211" i="8"/>
  <c r="G224" i="8"/>
  <c r="H199" i="8"/>
  <c r="H206" i="8"/>
  <c r="H215" i="8"/>
  <c r="H222" i="8"/>
  <c r="H228" i="9"/>
  <c r="H231" i="9" s="1"/>
  <c r="Q5" i="20" s="1"/>
  <c r="M203" i="8"/>
  <c r="M210" i="8"/>
  <c r="M219" i="8"/>
  <c r="E74" i="8"/>
  <c r="E224" i="8"/>
  <c r="F199" i="8"/>
  <c r="F206" i="8"/>
  <c r="F215" i="8"/>
  <c r="F222" i="8"/>
  <c r="F228" i="9"/>
  <c r="F231" i="9" s="1"/>
  <c r="Q5" i="18" s="1"/>
  <c r="J228" i="8"/>
  <c r="K193" i="8"/>
  <c r="K203" i="8"/>
  <c r="K210" i="8"/>
  <c r="K219" i="8"/>
  <c r="N207" i="8"/>
  <c r="O197" i="8"/>
  <c r="P212" i="8"/>
  <c r="K5" i="13"/>
  <c r="H210" i="1"/>
  <c r="E96" i="8"/>
  <c r="E101" i="8"/>
  <c r="E137" i="8"/>
  <c r="E144" i="8"/>
  <c r="E168" i="8"/>
  <c r="N199" i="9"/>
  <c r="O199" i="9" s="1"/>
  <c r="N215" i="9"/>
  <c r="O215" i="9" s="1"/>
  <c r="D228" i="9"/>
  <c r="D231" i="9" s="1"/>
  <c r="Q5" i="16" s="1"/>
  <c r="H228" i="8"/>
  <c r="I193" i="8"/>
  <c r="I203" i="8"/>
  <c r="I210" i="8"/>
  <c r="I219" i="8"/>
  <c r="L198" i="8"/>
  <c r="L207" i="8"/>
  <c r="L214" i="8"/>
  <c r="P205" i="8"/>
  <c r="E188" i="8"/>
  <c r="E202" i="8"/>
  <c r="E69" i="8"/>
  <c r="M89" i="2"/>
  <c r="F26" i="7" s="1"/>
  <c r="M125" i="2"/>
  <c r="F27" i="7" s="1"/>
  <c r="E159" i="8"/>
  <c r="E174" i="8"/>
  <c r="E183" i="8"/>
  <c r="N208" i="9"/>
  <c r="O208" i="9" s="1"/>
  <c r="N224" i="9"/>
  <c r="O224" i="9" s="1"/>
  <c r="B228" i="9"/>
  <c r="M37" i="13"/>
  <c r="F228" i="8"/>
  <c r="J198" i="8"/>
  <c r="J207" i="8"/>
  <c r="J214" i="8"/>
  <c r="N226" i="8"/>
  <c r="P195" i="8"/>
  <c r="E109" i="8"/>
  <c r="E63" i="8"/>
  <c r="E93" i="8"/>
  <c r="E127" i="8"/>
  <c r="M163" i="2"/>
  <c r="F30" i="7" s="1"/>
  <c r="E189" i="8"/>
  <c r="E193" i="8"/>
  <c r="E203" i="8"/>
  <c r="E210" i="8"/>
  <c r="E219" i="8"/>
  <c r="H198" i="8"/>
  <c r="H207" i="8"/>
  <c r="H214" i="8"/>
  <c r="L227" i="8"/>
  <c r="M194" i="8"/>
  <c r="M202" i="8"/>
  <c r="M211" i="8"/>
  <c r="M218" i="8"/>
  <c r="K226" i="9"/>
  <c r="E194" i="8"/>
  <c r="H220" i="1"/>
  <c r="H10" i="14" s="1"/>
  <c r="M20" i="2"/>
  <c r="F23" i="7" s="1"/>
  <c r="F198" i="8"/>
  <c r="F207" i="8"/>
  <c r="F214" i="8"/>
  <c r="J227" i="8"/>
  <c r="K194" i="8"/>
  <c r="K202" i="8"/>
  <c r="K211" i="8"/>
  <c r="K218" i="8"/>
  <c r="M224" i="8"/>
  <c r="N199" i="8"/>
  <c r="E140" i="8"/>
  <c r="E164" i="8"/>
  <c r="M12" i="2"/>
  <c r="F22" i="7" s="1"/>
  <c r="E84" i="8"/>
  <c r="E113" i="8"/>
  <c r="E136" i="8"/>
  <c r="E143" i="8"/>
  <c r="E169" i="8"/>
  <c r="H227" i="8"/>
  <c r="I194" i="8"/>
  <c r="I202" i="8"/>
  <c r="I211" i="8"/>
  <c r="I218" i="8"/>
  <c r="K224" i="8"/>
  <c r="L199" i="8"/>
  <c r="L206" i="8"/>
  <c r="L215" i="8"/>
  <c r="L222" i="8"/>
  <c r="O216" i="8"/>
  <c r="AB255" i="10"/>
  <c r="AB365" i="10" s="1"/>
  <c r="AB366" i="10" s="1"/>
  <c r="D4" i="14"/>
  <c r="C41" i="7" s="1"/>
  <c r="E79" i="8"/>
  <c r="E104" i="8"/>
  <c r="E218" i="8"/>
  <c r="H221" i="1"/>
  <c r="H11" i="14" s="1"/>
  <c r="E131" i="8"/>
  <c r="M158" i="2"/>
  <c r="F29" i="7" s="1"/>
  <c r="E173" i="8"/>
  <c r="E184" i="8"/>
  <c r="F227" i="8"/>
  <c r="I224" i="8"/>
  <c r="J199" i="8"/>
  <c r="J206" i="8"/>
  <c r="J215" i="8"/>
  <c r="J222" i="8"/>
  <c r="N212" i="8"/>
  <c r="O209" i="8"/>
  <c r="N205" i="9"/>
  <c r="O205" i="9" s="1"/>
  <c r="N221" i="9"/>
  <c r="O221" i="9" s="1"/>
  <c r="O204" i="8"/>
  <c r="O220" i="8"/>
  <c r="P200" i="8"/>
  <c r="P216" i="8"/>
  <c r="P225" i="8"/>
  <c r="N193" i="9"/>
  <c r="N202" i="9"/>
  <c r="O202" i="9" s="1"/>
  <c r="N210" i="9"/>
  <c r="O210" i="9" s="1"/>
  <c r="N218" i="9"/>
  <c r="O218" i="9" s="1"/>
  <c r="J231" i="9"/>
  <c r="Q5" i="22" s="1"/>
  <c r="O191" i="8"/>
  <c r="D47" i="7"/>
  <c r="N216" i="8"/>
  <c r="N221" i="8"/>
  <c r="L231" i="9"/>
  <c r="Q5" i="24" s="1"/>
  <c r="O201" i="8"/>
  <c r="N195" i="9"/>
  <c r="O195" i="9" s="1"/>
  <c r="N204" i="9"/>
  <c r="O204" i="9" s="1"/>
  <c r="N212" i="9"/>
  <c r="O212" i="9" s="1"/>
  <c r="N220" i="9"/>
  <c r="O220" i="9" s="1"/>
  <c r="N225" i="8"/>
  <c r="O195" i="8"/>
  <c r="O208" i="8"/>
  <c r="O217" i="8"/>
  <c r="P197" i="8"/>
  <c r="P204" i="8"/>
  <c r="P213" i="8"/>
  <c r="P220" i="8"/>
  <c r="N194" i="9"/>
  <c r="O194" i="9" s="1"/>
  <c r="M171" i="2"/>
  <c r="F31" i="7" s="1"/>
  <c r="M186" i="2"/>
  <c r="F32" i="7" s="1"/>
  <c r="N201" i="9"/>
  <c r="O201" i="9" s="1"/>
  <c r="N209" i="9"/>
  <c r="O209" i="9" s="1"/>
  <c r="N208" i="8"/>
  <c r="N213" i="8"/>
  <c r="O212" i="8"/>
  <c r="P191" i="8"/>
  <c r="P208" i="8"/>
  <c r="M226" i="9"/>
  <c r="M231" i="9" s="1"/>
  <c r="Q5" i="25" s="1"/>
  <c r="P226" i="8"/>
  <c r="N197" i="9"/>
  <c r="O197" i="9" s="1"/>
  <c r="N227" i="9"/>
  <c r="O227" i="9" s="1"/>
  <c r="C231" i="9"/>
  <c r="Q5" i="15" s="1"/>
  <c r="E231" i="9"/>
  <c r="Q5" i="17" s="1"/>
  <c r="G231" i="9"/>
  <c r="Q5" i="19" s="1"/>
  <c r="I231" i="9"/>
  <c r="Q5" i="21" s="1"/>
  <c r="O192" i="8"/>
  <c r="AC351" i="10"/>
  <c r="D48" i="7"/>
  <c r="N203" i="9"/>
  <c r="O203" i="9" s="1"/>
  <c r="N211" i="9"/>
  <c r="O211" i="9" s="1"/>
  <c r="N219" i="9"/>
  <c r="O219" i="9" s="1"/>
  <c r="O200" i="8"/>
  <c r="O225" i="8"/>
  <c r="H190" i="10"/>
  <c r="W190" i="10"/>
  <c r="D49" i="7"/>
  <c r="I190" i="10"/>
  <c r="X190" i="10"/>
  <c r="Y190" i="10"/>
  <c r="C44" i="7"/>
  <c r="C190" i="10"/>
  <c r="S190" i="10"/>
  <c r="AA190" i="10"/>
  <c r="P365" i="10"/>
  <c r="D190" i="10"/>
  <c r="T190" i="10"/>
  <c r="AB190" i="10"/>
  <c r="C365" i="10"/>
  <c r="C366" i="10" s="1"/>
  <c r="X365" i="10"/>
  <c r="Q365" i="10"/>
  <c r="Z252" i="10"/>
  <c r="Z365" i="10" s="1"/>
  <c r="U190" i="10"/>
  <c r="AC190" i="10"/>
  <c r="B350" i="9"/>
  <c r="G190" i="10"/>
  <c r="V190" i="10"/>
  <c r="AD190" i="10"/>
  <c r="AK365" i="10"/>
  <c r="Y257" i="10"/>
  <c r="Y365" i="10" s="1"/>
  <c r="E365" i="10"/>
  <c r="E366" i="10" s="1"/>
  <c r="AL365" i="10"/>
  <c r="AL366" i="10" s="1"/>
  <c r="AG365" i="10"/>
  <c r="F365" i="10"/>
  <c r="F366" i="10" s="1"/>
  <c r="AH365" i="10"/>
  <c r="G365" i="10"/>
  <c r="G366" i="10" s="1"/>
  <c r="M365" i="10"/>
  <c r="H365" i="10"/>
  <c r="H366" i="10" s="1"/>
  <c r="N365" i="10"/>
  <c r="V365" i="10"/>
  <c r="AE365" i="10"/>
  <c r="AE366" i="10" s="1"/>
  <c r="O365" i="10"/>
  <c r="AF365" i="10"/>
  <c r="AF366" i="10" s="1"/>
  <c r="AA252" i="10"/>
  <c r="E5" i="9" l="1"/>
  <c r="Q7" i="2" s="1"/>
  <c r="Q69" i="2"/>
  <c r="B12" i="28"/>
  <c r="C12" i="28"/>
  <c r="AC365" i="10"/>
  <c r="F21" i="7"/>
  <c r="W365" i="10"/>
  <c r="AA365" i="10"/>
  <c r="Q95" i="2"/>
  <c r="Q129" i="2"/>
  <c r="E16" i="7"/>
  <c r="H215" i="1"/>
  <c r="H5" i="14" s="1"/>
  <c r="E170" i="10"/>
  <c r="E190" i="10" s="1"/>
  <c r="F170" i="10"/>
  <c r="F190" i="10" s="1"/>
  <c r="M5" i="10" s="1"/>
  <c r="H240" i="10"/>
  <c r="O5" i="10" s="1"/>
  <c r="E240" i="10"/>
  <c r="C240" i="10"/>
  <c r="J5" i="10" s="1"/>
  <c r="D240" i="10"/>
  <c r="K5" i="10" s="1"/>
  <c r="I240" i="10"/>
  <c r="P5" i="10" s="1"/>
  <c r="F14" i="11"/>
  <c r="B4" i="26"/>
  <c r="B10" i="26" s="1"/>
  <c r="G240" i="10"/>
  <c r="N5" i="10" s="1"/>
  <c r="G229" i="8"/>
  <c r="D350" i="9"/>
  <c r="H212" i="1"/>
  <c r="H211" i="1"/>
  <c r="D399" i="10"/>
  <c r="B19" i="26" s="1"/>
  <c r="A19" i="26" s="1"/>
  <c r="Q191" i="10"/>
  <c r="Q5" i="10" s="1"/>
  <c r="B190" i="9"/>
  <c r="H216" i="1"/>
  <c r="H6" i="14" s="1"/>
  <c r="G6" i="2"/>
  <c r="G5" i="13"/>
  <c r="H16" i="26"/>
  <c r="D27" i="11"/>
  <c r="L229" i="8"/>
  <c r="I7" i="28"/>
  <c r="I229" i="8"/>
  <c r="I6" i="28"/>
  <c r="D234" i="8"/>
  <c r="H9" i="28"/>
  <c r="P229" i="8"/>
  <c r="I13" i="28"/>
  <c r="J229" i="8"/>
  <c r="F229" i="8"/>
  <c r="M229" i="8"/>
  <c r="H229" i="8"/>
  <c r="N229" i="8"/>
  <c r="K229" i="8"/>
  <c r="N226" i="9"/>
  <c r="O226" i="9" s="1"/>
  <c r="E229" i="8"/>
  <c r="D52" i="7"/>
  <c r="F16" i="7"/>
  <c r="O193" i="9"/>
  <c r="C51" i="7"/>
  <c r="H6" i="28"/>
  <c r="H10" i="28"/>
  <c r="I14" i="28"/>
  <c r="H15" i="28"/>
  <c r="O229" i="8"/>
  <c r="B231" i="9"/>
  <c r="Q5" i="13" s="1"/>
  <c r="I10" i="28"/>
  <c r="H14" i="28"/>
  <c r="I9" i="28"/>
  <c r="D404" i="10"/>
  <c r="G17" i="26" s="1"/>
  <c r="H17" i="26" s="1"/>
  <c r="K231" i="9"/>
  <c r="Q5" i="23" s="1"/>
  <c r="I15" i="28"/>
  <c r="H13" i="28"/>
  <c r="Q41" i="2"/>
  <c r="I8" i="28"/>
  <c r="H11" i="28"/>
  <c r="H12" i="28"/>
  <c r="D405" i="10"/>
  <c r="G19" i="26" s="1"/>
  <c r="H19" i="26" s="1"/>
  <c r="I11" i="28"/>
  <c r="I12" i="28"/>
  <c r="H7" i="28"/>
  <c r="H8" i="28"/>
  <c r="N228" i="9"/>
  <c r="O228" i="9" s="1"/>
  <c r="J6" i="10" l="1"/>
  <c r="J8" i="10"/>
  <c r="P6" i="10"/>
  <c r="D374" i="10" s="1"/>
  <c r="P8" i="10"/>
  <c r="O6" i="10"/>
  <c r="O8" i="10"/>
  <c r="F392" i="10" s="1"/>
  <c r="I44" i="30" s="1"/>
  <c r="J44" i="30" s="1"/>
  <c r="M6" i="10"/>
  <c r="M8" i="10"/>
  <c r="N6" i="10"/>
  <c r="N8" i="10"/>
  <c r="K6" i="10"/>
  <c r="D398" i="10" s="1"/>
  <c r="B17" i="26" s="1"/>
  <c r="A17" i="26" s="1"/>
  <c r="K8" i="10"/>
  <c r="Q6" i="10"/>
  <c r="Q8" i="10"/>
  <c r="D12" i="28"/>
  <c r="C22" i="27" s="1"/>
  <c r="C7" i="27"/>
  <c r="D7" i="27" s="1"/>
  <c r="C5" i="27"/>
  <c r="D5" i="27" s="1"/>
  <c r="D34" i="7"/>
  <c r="D35" i="7" s="1"/>
  <c r="D36" i="7" s="1"/>
  <c r="F17" i="7"/>
  <c r="L5" i="10"/>
  <c r="J6" i="28"/>
  <c r="J7" i="28"/>
  <c r="E34" i="7"/>
  <c r="F34" i="7"/>
  <c r="I16" i="28"/>
  <c r="J9" i="28"/>
  <c r="H16" i="28"/>
  <c r="J8" i="28"/>
  <c r="B5" i="28"/>
  <c r="H5" i="28"/>
  <c r="I5" i="28"/>
  <c r="C5" i="28"/>
  <c r="D235" i="8"/>
  <c r="D236" i="8" s="1"/>
  <c r="J13" i="28"/>
  <c r="C53" i="7"/>
  <c r="C11" i="27" s="1"/>
  <c r="H29" i="14"/>
  <c r="D16" i="7"/>
  <c r="J12" i="28"/>
  <c r="J11" i="28"/>
  <c r="O231" i="9"/>
  <c r="J15" i="28"/>
  <c r="N231" i="9"/>
  <c r="J14" i="28"/>
  <c r="J10" i="28"/>
  <c r="F393" i="10" l="1"/>
  <c r="I45" i="30" s="1"/>
  <c r="J45" i="30" s="1"/>
  <c r="D393" i="10"/>
  <c r="I56" i="11" s="1"/>
  <c r="J56" i="11" s="1"/>
  <c r="D392" i="10"/>
  <c r="I55" i="11" s="1"/>
  <c r="J55" i="11" s="1"/>
  <c r="D36" i="11"/>
  <c r="D37" i="11" s="1"/>
  <c r="D397" i="10"/>
  <c r="L6" i="10"/>
  <c r="D390" i="10" s="1"/>
  <c r="I53" i="11" s="1"/>
  <c r="J53" i="11" s="1"/>
  <c r="L8" i="10"/>
  <c r="F390" i="10" s="1"/>
  <c r="I43" i="30" s="1"/>
  <c r="J43" i="30" s="1"/>
  <c r="F19" i="27"/>
  <c r="F20" i="27"/>
  <c r="F25" i="27"/>
  <c r="F18" i="27"/>
  <c r="F21" i="27"/>
  <c r="F22" i="27"/>
  <c r="F24" i="27"/>
  <c r="F23" i="27"/>
  <c r="F17" i="27"/>
  <c r="F16" i="27"/>
  <c r="C6" i="27"/>
  <c r="D6" i="27" s="1"/>
  <c r="C8" i="28"/>
  <c r="C7" i="28"/>
  <c r="C4" i="27"/>
  <c r="D4" i="27" s="1"/>
  <c r="I18" i="28"/>
  <c r="C6" i="28" s="1"/>
  <c r="J16" i="28"/>
  <c r="E33" i="7"/>
  <c r="E35" i="7" s="1"/>
  <c r="E36" i="7" s="1"/>
  <c r="F33" i="7"/>
  <c r="H18" i="28"/>
  <c r="B6" i="28" s="1"/>
  <c r="D5" i="28"/>
  <c r="C16" i="27" s="1"/>
  <c r="B7" i="28"/>
  <c r="J5" i="28"/>
  <c r="B8" i="28"/>
  <c r="D42" i="5" l="1"/>
  <c r="D41" i="5"/>
  <c r="D40" i="5"/>
  <c r="D39" i="5"/>
  <c r="B13" i="28"/>
  <c r="C13" i="28"/>
  <c r="C9" i="28"/>
  <c r="B9" i="28"/>
  <c r="F35" i="7"/>
  <c r="F36" i="7" s="1"/>
  <c r="F26" i="27"/>
  <c r="D7" i="28"/>
  <c r="C18" i="27" s="1"/>
  <c r="D8" i="28"/>
  <c r="C19" i="27" s="1"/>
  <c r="C8" i="27"/>
  <c r="D8" i="27" s="1"/>
  <c r="F15" i="27"/>
  <c r="D6" i="28"/>
  <c r="C17" i="27" s="1"/>
  <c r="J18" i="28"/>
  <c r="D13" i="28" l="1"/>
  <c r="C23" i="27" s="1"/>
  <c r="C4" i="28"/>
  <c r="B4" i="28"/>
  <c r="C54" i="7"/>
  <c r="D4" i="26" s="1"/>
  <c r="D31" i="26" s="1"/>
  <c r="D37" i="26" s="1"/>
  <c r="D45" i="26" s="1"/>
  <c r="B16" i="26" s="1"/>
  <c r="C10" i="27"/>
  <c r="C11" i="28"/>
  <c r="B11" i="28"/>
  <c r="D9" i="28"/>
  <c r="C20" i="27" s="1"/>
  <c r="D10" i="26" l="1"/>
  <c r="D11" i="26" s="1"/>
  <c r="C9" i="27"/>
  <c r="D9" i="27" s="1"/>
  <c r="D4" i="28"/>
  <c r="C15" i="27" s="1"/>
  <c r="A16" i="26" l="1"/>
  <c r="C26" i="26"/>
  <c r="D26" i="26" s="1"/>
  <c r="D11" i="28"/>
  <c r="C24" i="27" s="1"/>
  <c r="C10" i="28" l="1"/>
  <c r="B10" i="28"/>
  <c r="D10" i="28" l="1"/>
  <c r="C21" i="27" s="1"/>
  <c r="C25" i="2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1" authorId="0" shapeId="0" xr:uid="{5954E0F8-2ECB-4018-8D57-217C3D08C0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 Direkap dari total konsumsi KP, makanan + non makanan
- merupakan konsumsi bruto/koto (berasal dari pembelian, pemberian maupun dari usaha sendiri)
- akan dikurang dari selain membeli</t>
        </r>
      </text>
    </comment>
    <comment ref="G31" authorId="0" shapeId="0" xr:uid="{BA6169B6-AC8D-4A5C-B304-2CE0F4D4472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Pendapatan dari bekerja dalam bentuk uang selama setahun yang lalu</t>
        </r>
      </text>
    </comment>
    <comment ref="D32" authorId="0" shapeId="0" xr:uid="{00386E5F-60FB-43F4-B837-51AD5850821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 Biaya yang dikeluarkan untuk usaha rumah tangga (beli bahan baku, bahan penolong, pajak produksi, upah gaji pekerja, listrik, administrasi, sewa, dll)
- Masih bersifat bruto/kotor (bisa bersumber dari OOP, pemberian, usaha sendiri, dll)
- akan dikurangi dengan biaya produksi selain OOP</t>
        </r>
      </text>
    </comment>
    <comment ref="G32" authorId="0" shapeId="0" xr:uid="{99F3197B-6107-44A9-98D7-4B006EFC07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Nilai produksi dari usaha rumah tangga yang bertujuan untuk dijual selama setahun yang lalu</t>
        </r>
      </text>
    </comment>
    <comment ref="D33" authorId="0" shapeId="0" xr:uid="{BA76A2B1-4B07-43D5-8B18-357EE0E2415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 pemberian kepada pihal lain, baik berupa uang maupun barang
- masih bersifat bruto (bisa berasal dari oop, pemberian, usaha sendiri, dll)
- Akan dikurangi dengan yang selain OOP</t>
        </r>
      </text>
    </comment>
    <comment ref="G33" authorId="0" shapeId="0" xr:uid="{427707D6-8428-4AB9-9DD0-0DE61059F08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Pemberian dari pihak lain berupa uang selama setahun yang lalu</t>
        </r>
      </text>
    </comment>
    <comment ref="D34" authorId="0" shapeId="0" xr:uid="{28439EC9-DDA6-402A-B362-14A315A5B68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Pembayaran atas menyewa lahan, bunga pinjaman, pembayaran bagi hasil, dll</t>
        </r>
      </text>
    </comment>
    <comment ref="G34" authorId="0" shapeId="0" xr:uid="{479A1A2F-BDC3-4686-8BEE-1864FC9E423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Pendapatan dari kepemilikan aset atau sewa lahan yang diterima selama setahun yang lalu</t>
        </r>
      </text>
    </comment>
    <comment ref="D35" authorId="0" shapeId="0" xr:uid="{2521823C-E433-4EE7-A440-D5FD9A49E83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 penambahan barang modal untuk usaha, bangunan usaha, tempat tinggal, barang berharga
- masih bersifat bruto/kotor (bisa dari pembelian, pemberian, pembuatan sendiri, dll)
- akan dikurang dengan yang selain OOP</t>
        </r>
      </text>
    </comment>
    <comment ref="G35" authorId="0" shapeId="0" xr:uid="{F0A54D53-EBA3-4EAA-9454-D440317EB17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 bersifat bruto/kotor (bisa berupa penjualan atau memberikan kepada pihak lain secara Cuma-Cuma)
- akan dikurangi pemberian secara Cuma-Cuma (karena tidak ada uang masuk)</t>
        </r>
      </text>
    </comment>
    <comment ref="D36" authorId="0" shapeId="0" xr:uid="{F002FBD1-9250-46D3-8B16-886607DF30A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Transaksi keuangan yang dikeluarkan: membayar hutang, memberikan kredit barang, membayar kredit, meminjamkan uang, membayar arisan dll</t>
        </r>
      </text>
    </comment>
    <comment ref="G36" authorId="0" shapeId="0" xr:uid="{393AE46F-B1CD-4CB5-BE74-41D2CA55B5C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Meminjam uang, menerima pembayaran kredit, pengembalian piutang, menggadaikan barang, mendapat arisan, dll</t>
        </r>
      </text>
    </comment>
    <comment ref="D37" authorId="0" shapeId="0" xr:uid="{407926BC-86CF-4C2A-9918-D2A7DFDDC0A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Total mengambil uang/tabungan Bruto (kotor)</t>
        </r>
      </text>
    </comment>
    <comment ref="G37" authorId="0" shapeId="0" xr:uid="{B9691261-08F6-4CB1-B61F-AF4CD826508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Total menyimpan uang/menabung bruto </t>
        </r>
      </text>
    </comment>
    <comment ref="D38" authorId="0" shapeId="0" xr:uid="{8BA4FA88-A97D-4CA2-8207-3FF7879A6DF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Disesuaikan dengan kondisi di lapangan</t>
        </r>
      </text>
    </comment>
    <comment ref="G38" authorId="0" shapeId="0" xr:uid="{8C8DB377-61F5-4F67-B2F3-68CE31E7491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 Pemberian aset/barang modal kepada pihak lain secara Cuma Cuma
- sebagai pengurang karena tidak ada penerimaan dana</t>
        </r>
      </text>
    </comment>
    <comment ref="D39" authorId="0" shapeId="0" xr:uid="{FC77A0E7-1ACE-483D-9C99-AA80FA5F6CB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Disesuaikan dengan kondisi di lapangan</t>
        </r>
      </text>
    </comment>
    <comment ref="G39" authorId="0" shapeId="0" xr:uid="{90B38A7E-AC2C-40BC-B178-A2DFC498E2D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Harusnya dicatat di Inventori, di Susenas belum ada Perubahan Inventori</t>
        </r>
      </text>
    </comment>
    <comment ref="D40" authorId="0" shapeId="0" xr:uid="{EAF74EA6-9BF9-477E-927B-5FB52F9D6A3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Disesuaikan dengan kondisi di lapangan</t>
        </r>
      </text>
    </comment>
    <comment ref="D41" authorId="0" shapeId="0" xr:uid="{97D45F6B-225A-4A3E-9CC3-2FF453696CB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Pengurang karena bukan OOP</t>
        </r>
      </text>
    </comment>
    <comment ref="D42" authorId="0" shapeId="0" xr:uid="{918BCFD5-507E-4530-A2B7-31F9BE86C1BD}">
      <text>
        <r>
          <rPr>
            <b/>
            <sz val="9"/>
            <color indexed="81"/>
            <rFont val="Tahoma"/>
            <family val="2"/>
          </rPr>
          <t>Author:
Yang dicatat mengambil uang/tabungan hanya pembayaran kreditnya saja</t>
        </r>
      </text>
    </comment>
    <comment ref="D43" authorId="0" shapeId="0" xr:uid="{47579198-2FF9-4A3F-BE97-5D7D0E2D79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Nilai non transaksi (tidak ada sumbernya) yang dicatat sebagai konsumsi, seperti listrik yang nyantol, pajak yang tidak dibayar, dll</t>
        </r>
      </text>
    </comment>
    <comment ref="D44" authorId="0" shapeId="0" xr:uid="{B2197F52-2799-4E7C-82AC-FDA5182B57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Total pengurang mengambil uang/tabungan (karena bukan OOP)</t>
        </r>
      </text>
    </comment>
    <comment ref="G44" authorId="0" shapeId="0" xr:uid="{8A1BAE78-AC21-4076-A727-D19B329E55D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Total pengurang menyimpan uang/menabung </t>
        </r>
      </text>
    </comment>
    <comment ref="D45" authorId="0" shapeId="0" xr:uid="{47E725F2-F3A7-42CA-B7A0-AD5B5A126D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Total Mengambil uang/ tabungan Netto</t>
        </r>
      </text>
    </comment>
    <comment ref="G45" authorId="0" shapeId="0" xr:uid="{D4BFED68-D423-4396-8CE3-747FFAA826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Total menyimpan uang/ menabung netto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<sst xmlns="http://schemas.openxmlformats.org/spreadsheetml/2006/main" count="15580" uniqueCount="1201">
  <si>
    <t>NO
URUT</t>
  </si>
  <si>
    <t>RINCIAN</t>
  </si>
  <si>
    <t>MIN</t>
  </si>
  <si>
    <t>MAX</t>
  </si>
  <si>
    <t>SAT
BELI</t>
  </si>
  <si>
    <t>SAT
DIBERI</t>
  </si>
  <si>
    <t>MALINAU</t>
  </si>
  <si>
    <t>BULUNGAN</t>
  </si>
  <si>
    <t>TANA TIDUNG</t>
  </si>
  <si>
    <t>NUNUKAN</t>
  </si>
  <si>
    <t>TARAKAN</t>
  </si>
  <si>
    <t>(1)</t>
  </si>
  <si>
    <t>(2)</t>
  </si>
  <si>
    <t>(4)</t>
  </si>
  <si>
    <t>(5)</t>
  </si>
  <si>
    <t>KODE KAB/KOTA</t>
  </si>
  <si>
    <t>KODE</t>
  </si>
  <si>
    <t>KOMODITAS</t>
  </si>
  <si>
    <t>SATUAN</t>
  </si>
  <si>
    <t>PADI‐PADIAN</t>
  </si>
  <si>
    <t>A.  PADI-PADIAN [R.2 s.d. R.7]</t>
  </si>
  <si>
    <t>Beras (beras lokal, kualitas unggul, impor)</t>
  </si>
  <si>
    <t>Kg</t>
  </si>
  <si>
    <t>Beras ketan</t>
  </si>
  <si>
    <t>Jagung basah degan kulit</t>
  </si>
  <si>
    <t>Jagung basah dengan kulit</t>
  </si>
  <si>
    <t>Jagung pipilan/beras jagung</t>
  </si>
  <si>
    <t>Jagung pipilan/beras jagung/jagung titi</t>
  </si>
  <si>
    <t>Tepung terigu</t>
  </si>
  <si>
    <t>Padi‐padian lainnya (sebutkan):</t>
  </si>
  <si>
    <t>Padi-padian lainnya (sebutkan):</t>
  </si>
  <si>
    <t>UMBI‐UMBIAN</t>
  </si>
  <si>
    <t>B.  UMBI-UMBIAN [R.9 s.d. R.15]</t>
  </si>
  <si>
    <t>Ketala pohon/singkong</t>
  </si>
  <si>
    <t>Ketela pohon/singkong</t>
  </si>
  <si>
    <t>Ketela rambat/ubi jalar</t>
  </si>
  <si>
    <t>Sagu (bukan dari ketela pohon)</t>
  </si>
  <si>
    <t>Talas/keladi</t>
  </si>
  <si>
    <t>Kentang</t>
  </si>
  <si>
    <t>Gaplek</t>
  </si>
  <si>
    <t>Umbi‐umbian lainnya (sebutkan):</t>
  </si>
  <si>
    <t>Umbi-umbian lainnya (sebutkan):</t>
  </si>
  <si>
    <t>IKAN</t>
  </si>
  <si>
    <t>C.  IKAN/UDANG/CUMI/KERANG [R.17 s.d. R.51]</t>
  </si>
  <si>
    <t>Ekor kuning</t>
  </si>
  <si>
    <t>Tongkol/tuna/cakalang</t>
  </si>
  <si>
    <t>Tenggiri</t>
  </si>
  <si>
    <t>Selar</t>
  </si>
  <si>
    <t>Kembung</t>
  </si>
  <si>
    <t>Kembung, lema/tatare, banyar/banyara</t>
  </si>
  <si>
    <t>Teri</t>
  </si>
  <si>
    <t>Bandeng</t>
  </si>
  <si>
    <t>Gabus</t>
  </si>
  <si>
    <t>Mujair</t>
  </si>
  <si>
    <t>Mas/Nila</t>
  </si>
  <si>
    <t>Mas, nila</t>
  </si>
  <si>
    <t>Lele</t>
  </si>
  <si>
    <t>Kakap</t>
  </si>
  <si>
    <t>Baronang</t>
  </si>
  <si>
    <t>Patin</t>
  </si>
  <si>
    <t>Bawal</t>
  </si>
  <si>
    <t>Gurame</t>
  </si>
  <si>
    <t>Ikan segar/basah lainnya (sebutkan):</t>
  </si>
  <si>
    <t>Udang</t>
  </si>
  <si>
    <t>Udang, lobster</t>
  </si>
  <si>
    <t>Cumi‐cumi/sotong</t>
  </si>
  <si>
    <t>Cumi-cumi, sotong, gurita</t>
  </si>
  <si>
    <t>Ketam/kepiting/rajungan</t>
  </si>
  <si>
    <t>Ketam, kepiting, rajungan</t>
  </si>
  <si>
    <t>Kerang/siput</t>
  </si>
  <si>
    <t>Kerang, siput, bekicot, remis</t>
  </si>
  <si>
    <t>Udang dan hewan air lainnya  yang segar lainnya (sebutkan):</t>
  </si>
  <si>
    <t>Udang dan hewan air lainnya yang segar lainnya (se</t>
  </si>
  <si>
    <t>Kembung diawetkan/peda</t>
  </si>
  <si>
    <t>Ons</t>
  </si>
  <si>
    <t>Tenggiri diawetkan</t>
  </si>
  <si>
    <t>Tongkol/tuna/cakalang diawetkan</t>
  </si>
  <si>
    <t>Teri diawetkan</t>
  </si>
  <si>
    <t>Selar diawetkan</t>
  </si>
  <si>
    <t>Sepat diawetkan</t>
  </si>
  <si>
    <t>Bandeng diawetkan</t>
  </si>
  <si>
    <t>Gabus diawetkan</t>
  </si>
  <si>
    <t>Ikan dalam kaleng</t>
  </si>
  <si>
    <t>Ikan dalam kaleng (sardencis, tuna dalam kaleng, d</t>
  </si>
  <si>
    <t>Ikan diawetkan lainnya (sebutkan):</t>
  </si>
  <si>
    <t>Ikan diawetkan lainnya (sebutkan): ...............</t>
  </si>
  <si>
    <t>Udang diawetkan (ebi,rebon)</t>
  </si>
  <si>
    <t>Udang diawetkan (ebi, rebon)</t>
  </si>
  <si>
    <t>Cumi‐cumi/sotong diawetkan</t>
  </si>
  <si>
    <t>Cumi-cumi, sotong, gurita diawetkan</t>
  </si>
  <si>
    <t>Udang dan hewan air lainnya yang diawetkan (sebutkan):</t>
  </si>
  <si>
    <t>Udang dan hewan air lainnya yang diawetkan lainnya</t>
  </si>
  <si>
    <t>DAGING</t>
  </si>
  <si>
    <t>D.  DAGING [R.53 s.d. R.61]</t>
  </si>
  <si>
    <t>Daging sapi</t>
  </si>
  <si>
    <t>Daging kambing</t>
  </si>
  <si>
    <t>Daging kambing, domba/biri-biri</t>
  </si>
  <si>
    <t>Daging babi</t>
  </si>
  <si>
    <t>Daging ayam ras</t>
  </si>
  <si>
    <t>Daging ayam kampung</t>
  </si>
  <si>
    <t>Daging segar lainnya (sebutkan):</t>
  </si>
  <si>
    <t>Daging diawetkan lainnya (sebutkan):</t>
  </si>
  <si>
    <t>Daging diawetkan (sebutkan):</t>
  </si>
  <si>
    <t>Tetelan</t>
  </si>
  <si>
    <t>Tetelan, sandung lamur</t>
  </si>
  <si>
    <t>Lainnya (sebutkan):</t>
  </si>
  <si>
    <t>Lainnya (hati, jeroan, iga, kaki, buntut, kepala,</t>
  </si>
  <si>
    <t>TELUR DAN SUSU</t>
  </si>
  <si>
    <t>E.  TELUR DAN SUSU [R.63 s.d. R.71]</t>
  </si>
  <si>
    <t>Telur ayam ras</t>
  </si>
  <si>
    <t>Butir</t>
  </si>
  <si>
    <t>Telur ayam kampung</t>
  </si>
  <si>
    <t>Telur itik/telur itik manila</t>
  </si>
  <si>
    <t>Telur lainnya</t>
  </si>
  <si>
    <t>Telur lainnya (telur puyuh, telur asin mentah maup</t>
  </si>
  <si>
    <t>Susu cair pabrik</t>
  </si>
  <si>
    <t>Kotak kec</t>
  </si>
  <si>
    <t>Susu kental manis</t>
  </si>
  <si>
    <t>Kaleng</t>
  </si>
  <si>
    <t>Susu bubuk</t>
  </si>
  <si>
    <t>Susu bubuk bayi</t>
  </si>
  <si>
    <t>Susu dan Hasil lain dari susu (sebutkan):</t>
  </si>
  <si>
    <t>Susu lainnya dan hasil lain dari susu (sebutkan):</t>
  </si>
  <si>
    <t>SAYUR‐SAYURAN</t>
  </si>
  <si>
    <t>F.  SAYUR-SAYURAN [R.73 s.d. R.97]</t>
  </si>
  <si>
    <t>Bayam</t>
  </si>
  <si>
    <t>Kangkung</t>
  </si>
  <si>
    <t>Kol/kubis</t>
  </si>
  <si>
    <t>Sawi putih (petsai)</t>
  </si>
  <si>
    <t>Sawi hijau</t>
  </si>
  <si>
    <t>Buncis</t>
  </si>
  <si>
    <t>Kacang panjang</t>
  </si>
  <si>
    <t>Tomat sayur</t>
  </si>
  <si>
    <t>Tomat sayur, tomat ceri</t>
  </si>
  <si>
    <t>Wortel</t>
  </si>
  <si>
    <t>Mentimun</t>
  </si>
  <si>
    <t>Daun ketela pohon/daun singkong</t>
  </si>
  <si>
    <t>Terong</t>
  </si>
  <si>
    <t>Tauge</t>
  </si>
  <si>
    <t>Labu</t>
  </si>
  <si>
    <t>Labu, labu siam, labu parang</t>
  </si>
  <si>
    <t>Bahan sayur sop/cap cay (paket)</t>
  </si>
  <si>
    <t>Bahan sayur sop/cap cay/kimlo (paket)</t>
  </si>
  <si>
    <t>Bungkus</t>
  </si>
  <si>
    <t>Bahan sayur asam/lodeh (paket)</t>
  </si>
  <si>
    <t>Nangka muda</t>
  </si>
  <si>
    <t>Pepaya muda</t>
  </si>
  <si>
    <t>Jengkol</t>
  </si>
  <si>
    <t>Bawang merah</t>
  </si>
  <si>
    <t>Bawang putih</t>
  </si>
  <si>
    <t>Cabai merah</t>
  </si>
  <si>
    <t>Cabai hijau</t>
  </si>
  <si>
    <t>Cabai rawit</t>
  </si>
  <si>
    <t>Sayur‐sayuran lainnya (sebutkan):</t>
  </si>
  <si>
    <t>Sayur-sayuran lainnya (sebutkan):</t>
  </si>
  <si>
    <t>KACANG‐KACANGAN</t>
  </si>
  <si>
    <t>G.  KACANG-KACANGAN [R.99 s.d. R.105]</t>
  </si>
  <si>
    <t>Kacang tanah tanpa kulit</t>
  </si>
  <si>
    <t>Kacang kedelai</t>
  </si>
  <si>
    <t>Kacang lainnya (sebutkan):</t>
  </si>
  <si>
    <t>Tahu</t>
  </si>
  <si>
    <t>Tempe</t>
  </si>
  <si>
    <t>Oncom</t>
  </si>
  <si>
    <t>Hasil lain dari kacang‐kacangan (sebutkan):</t>
  </si>
  <si>
    <t>Hasil lain dari kacang-kacangan (sebutkan):</t>
  </si>
  <si>
    <t>BUAH‐BUAHAN</t>
  </si>
  <si>
    <t>H. BUAH-BUAHAN [R.107 s.d. R.119]</t>
  </si>
  <si>
    <t>Jeruk</t>
  </si>
  <si>
    <t>Jeruk, jeruk bali</t>
  </si>
  <si>
    <t>Mangga</t>
  </si>
  <si>
    <t>Apel</t>
  </si>
  <si>
    <t>Rambutan</t>
  </si>
  <si>
    <t>Duku</t>
  </si>
  <si>
    <t>Duku, langsat</t>
  </si>
  <si>
    <t>Durian</t>
  </si>
  <si>
    <t>Salak</t>
  </si>
  <si>
    <t>Pisang ambon</t>
  </si>
  <si>
    <t>Pisang lainnya (sebutkan):</t>
  </si>
  <si>
    <t>Pepaya</t>
  </si>
  <si>
    <t>Semangka</t>
  </si>
  <si>
    <t>Tomat buah</t>
  </si>
  <si>
    <t>Buah‐buahan lainnya (sebutkan):</t>
  </si>
  <si>
    <t>Buah-buahan lainnya (sebutkan):</t>
  </si>
  <si>
    <t>MINYAK DAN KELAPA</t>
  </si>
  <si>
    <t>I. MINYAK DAN KELAPA  [R.121 s.d. R.124]</t>
  </si>
  <si>
    <t>Minyak kelapa</t>
  </si>
  <si>
    <t>Liter</t>
  </si>
  <si>
    <t>Minyak goreng</t>
  </si>
  <si>
    <t>Minyak goreng (kelapa sawit, bunga matahari)</t>
  </si>
  <si>
    <t>Kelapa</t>
  </si>
  <si>
    <t>Kelapa (tidak termasuk santan instan)</t>
  </si>
  <si>
    <t>Minyak dan kelapa lainnya (sebutkan):</t>
  </si>
  <si>
    <t>BAHAN MINUMAN</t>
  </si>
  <si>
    <t>J. BAHAN MINUMAN [R.126 s.d. R.132]</t>
  </si>
  <si>
    <t>Gula pasir</t>
  </si>
  <si>
    <t>Gula merah (termasuk gula air)</t>
  </si>
  <si>
    <t>Gula merah, gula air (pohon aren, kelapa, lontar)</t>
  </si>
  <si>
    <t>Teh bubuk</t>
  </si>
  <si>
    <r>
      <rPr>
        <sz val="10"/>
        <rFont val="Calibri"/>
        <family val="2"/>
      </rPr>
      <t>Teh celup (</t>
    </r>
    <r>
      <rPr>
        <i/>
        <sz val="10"/>
        <rFont val="Calibri"/>
        <family val="2"/>
      </rPr>
      <t xml:space="preserve">sachet </t>
    </r>
    <r>
      <rPr>
        <sz val="10"/>
        <rFont val="Calibri"/>
        <family val="2"/>
      </rPr>
      <t>)</t>
    </r>
  </si>
  <si>
    <t>Teh celup (sachet)</t>
  </si>
  <si>
    <t>2 gr</t>
  </si>
  <si>
    <t>Kopi (bubuk, biji)</t>
  </si>
  <si>
    <r>
      <rPr>
        <sz val="10"/>
        <rFont val="Calibri"/>
        <family val="2"/>
      </rPr>
      <t>Kopi instan (</t>
    </r>
    <r>
      <rPr>
        <i/>
        <sz val="10"/>
        <rFont val="Calibri"/>
        <family val="2"/>
      </rPr>
      <t xml:space="preserve">sachet </t>
    </r>
    <r>
      <rPr>
        <sz val="10"/>
        <rFont val="Calibri"/>
        <family val="2"/>
      </rPr>
      <t>)</t>
    </r>
  </si>
  <si>
    <t>Kopi instan (sachet)</t>
  </si>
  <si>
    <t>20 gr</t>
  </si>
  <si>
    <t>Lainnya</t>
  </si>
  <si>
    <t>Bahan minuman lainnya (sebutkan):</t>
  </si>
  <si>
    <t>BUMBU‐BUMBUAN</t>
  </si>
  <si>
    <t>K. BUMBU-BUMBUAN [R.134 s.d. R.145]</t>
  </si>
  <si>
    <t>Garam</t>
  </si>
  <si>
    <t>Gram</t>
  </si>
  <si>
    <t>Kemiri</t>
  </si>
  <si>
    <t>Ketumbar/jinten</t>
  </si>
  <si>
    <t>Merica/lada</t>
  </si>
  <si>
    <t>Asam</t>
  </si>
  <si>
    <t>Terasi/petis</t>
  </si>
  <si>
    <t>Kecap</t>
  </si>
  <si>
    <t>100 ml</t>
  </si>
  <si>
    <t>Penyedap masakan/vetsin</t>
  </si>
  <si>
    <t>Sambal jadi</t>
  </si>
  <si>
    <t>Saus tomat</t>
  </si>
  <si>
    <t>Bumbu masak jadi/kemasan</t>
  </si>
  <si>
    <t>Bumbu masak jadi/kemasan, bumbu racikan</t>
  </si>
  <si>
    <t>Bumbu dapur lainnya (pala, jahe, kunyit, dsb.)</t>
  </si>
  <si>
    <t>BAHAN MAKANAN LAINNYA</t>
  </si>
  <si>
    <t>L. BAHAN MAKANAN LAINNYA  [R.147 s.d. R.150]</t>
  </si>
  <si>
    <t>Mie instan</t>
  </si>
  <si>
    <t>Kerupuk</t>
  </si>
  <si>
    <t>Bubur bayi kemasan</t>
  </si>
  <si>
    <t>Konsumsi lainnya</t>
  </si>
  <si>
    <t>.........</t>
  </si>
  <si>
    <t>MAKANAN JADI DAN MINUMAN</t>
  </si>
  <si>
    <t>M. MAKANAN DAN MINUMAN JADI</t>
  </si>
  <si>
    <t>Roti tawar</t>
  </si>
  <si>
    <t>Potong</t>
  </si>
  <si>
    <t>Roti manis/roti lainnya</t>
  </si>
  <si>
    <t>Roti manis, roti lainnya</t>
  </si>
  <si>
    <t>Kue kering/biskuit/semprong</t>
  </si>
  <si>
    <t>Kue kering, biskuit, semprong</t>
  </si>
  <si>
    <t>Kue basah</t>
  </si>
  <si>
    <t>Kue basah (kue lapis, bika ambon, lemper, dsb.)</t>
  </si>
  <si>
    <t>Buah</t>
  </si>
  <si>
    <t>Makanan gorengan</t>
  </si>
  <si>
    <t>Bubur kacang hijau</t>
  </si>
  <si>
    <t>Porsi</t>
  </si>
  <si>
    <t>Gado‐gado/ketoprak/pecel</t>
  </si>
  <si>
    <t>Gado-gado, ketoprak, pecel</t>
  </si>
  <si>
    <t>Nasi campur/rames</t>
  </si>
  <si>
    <t>Nasi goreng</t>
  </si>
  <si>
    <t>Nasi putih</t>
  </si>
  <si>
    <t>Lontong/ketupat sayur</t>
  </si>
  <si>
    <t>Soto/gule/sop/rawon/cincang</t>
  </si>
  <si>
    <t>Soto, gule, sop, rawon, cincang</t>
  </si>
  <si>
    <t>Sayur matang</t>
  </si>
  <si>
    <t>Sayur matang (ditumis, disantan, dsb.)</t>
  </si>
  <si>
    <t>Sate/tongseng</t>
  </si>
  <si>
    <t>Sate, tongseng</t>
  </si>
  <si>
    <t>Mie bakso/mie rebus/mie goreng</t>
  </si>
  <si>
    <t>Mie bakso, mie rebus, mie goreng</t>
  </si>
  <si>
    <t>Makanan ringan anak‐anak/krupuk/kripik</t>
  </si>
  <si>
    <t>Makanan ringan anak-anak, krupuk/kripik</t>
  </si>
  <si>
    <t>Ikan matang</t>
  </si>
  <si>
    <t>Ayam/daging matang</t>
  </si>
  <si>
    <t>Ayam/daging matang (ayam goreng, rendang, dsb.)</t>
  </si>
  <si>
    <t>Daging olahan (sosis, nugget , daging asap, dsb.) matang</t>
  </si>
  <si>
    <t>Daging olahan (sosis, nugget, daging asap, dsb.) m</t>
  </si>
  <si>
    <t>Bubur ayam</t>
  </si>
  <si>
    <t>Siomay/batagor</t>
  </si>
  <si>
    <t>Siomay, batagor</t>
  </si>
  <si>
    <t>Makanan jadi lainnya (sebutkan):</t>
  </si>
  <si>
    <t>Air kemasan</t>
  </si>
  <si>
    <t>Air kemasan galon</t>
  </si>
  <si>
    <t>Galon</t>
  </si>
  <si>
    <t>Air teh kemasan</t>
  </si>
  <si>
    <t>Air teh kemasan, minuman bersoda/mengandung CO2</t>
  </si>
  <si>
    <t>250 ml</t>
  </si>
  <si>
    <t>Sari buah kemasan</t>
  </si>
  <si>
    <t>Sari buah kemasan, minuman kesehatan, minuman bere</t>
  </si>
  <si>
    <t>200 ml</t>
  </si>
  <si>
    <t>Minuman jadi (kopi, kopi susu, teh, susu cokelat, dsb.)</t>
  </si>
  <si>
    <t>Minuman jadi (kopi, kopi susu, teh, susu coklat, d</t>
  </si>
  <si>
    <t>Gelas</t>
  </si>
  <si>
    <t>Es krim</t>
  </si>
  <si>
    <t>Mangkok k</t>
  </si>
  <si>
    <t>Es lainnya (sebutkan):</t>
  </si>
  <si>
    <t>Minuman keras lainnya (sebutkan):</t>
  </si>
  <si>
    <t>Minuman keras (sebutkan):</t>
  </si>
  <si>
    <t>ROKOK DAN TEMBAKAU</t>
  </si>
  <si>
    <t>N. ROKOK DAN TEMBAKAU</t>
  </si>
  <si>
    <t>Rokok kretek filter</t>
  </si>
  <si>
    <t>Batang</t>
  </si>
  <si>
    <t>Rokok kretek tanpa filter</t>
  </si>
  <si>
    <t>Rokok putih</t>
  </si>
  <si>
    <t>Tembakau</t>
  </si>
  <si>
    <t>Rokok dan tembakau lainnya (sebutkan):</t>
  </si>
  <si>
    <t>Rokok dan tembakau lainnya (sebutkan):.</t>
  </si>
  <si>
    <t>RH GENERATOR</t>
  </si>
  <si>
    <t>Milik sendiri/bebas sewa</t>
  </si>
  <si>
    <t>BENSIN</t>
  </si>
  <si>
    <t>Kontrak</t>
  </si>
  <si>
    <t xml:space="preserve">SOLAR </t>
  </si>
  <si>
    <t>A. Nilai kontrak sebulan</t>
  </si>
  <si>
    <t>bulan</t>
  </si>
  <si>
    <t>Sewa</t>
  </si>
  <si>
    <t>MINYAK TANAH</t>
  </si>
  <si>
    <t>A. Nilai sewa sebulan</t>
  </si>
  <si>
    <t>Dinas/lainnya</t>
  </si>
  <si>
    <t>Harga Listrik</t>
  </si>
  <si>
    <t>Kwh</t>
  </si>
  <si>
    <t>Listrik</t>
  </si>
  <si>
    <t>RH RUMAH</t>
  </si>
  <si>
    <t>Harga Air PAM</t>
  </si>
  <si>
    <t>M3</t>
  </si>
  <si>
    <t>Air (PAM/pikulan/beli)</t>
  </si>
  <si>
    <t>SENDIRI/BEBAS SEWA</t>
  </si>
  <si>
    <t>Harga Bensin</t>
  </si>
  <si>
    <t>Bensin</t>
  </si>
  <si>
    <t>KONTRAK</t>
  </si>
  <si>
    <t>Harga Solar</t>
  </si>
  <si>
    <t>Solar</t>
  </si>
  <si>
    <t>SEWA</t>
  </si>
  <si>
    <t>Harga Minyak pelumas</t>
  </si>
  <si>
    <t>Minyak Pelumas</t>
  </si>
  <si>
    <t>DINAS/LAINNYA</t>
  </si>
  <si>
    <t>Harga LPG</t>
  </si>
  <si>
    <t>LPG</t>
  </si>
  <si>
    <t>Harga Gas kota</t>
  </si>
  <si>
    <t>Gas kota</t>
  </si>
  <si>
    <t>RH LISTRIK</t>
  </si>
  <si>
    <t>Harga Minyak tanah</t>
  </si>
  <si>
    <t>Minyak tanah</t>
  </si>
  <si>
    <t>RH AIR</t>
  </si>
  <si>
    <t>RH BENSIN</t>
  </si>
  <si>
    <t>RH SOLAR</t>
  </si>
  <si>
    <t>RH MTANAH</t>
  </si>
  <si>
    <t>RH PELUMAS</t>
  </si>
  <si>
    <t>RH LPG</t>
  </si>
  <si>
    <t>R GAS KOTA</t>
  </si>
  <si>
    <t>NO</t>
  </si>
  <si>
    <t>JAWABAN</t>
  </si>
  <si>
    <t>NILAI</t>
  </si>
  <si>
    <t>WARNING</t>
  </si>
  <si>
    <t>(6)</t>
  </si>
  <si>
    <t>(6a)</t>
  </si>
  <si>
    <t>(6b)</t>
  </si>
  <si>
    <t>(7)</t>
  </si>
  <si>
    <t>(8)</t>
  </si>
  <si>
    <t>(8a)</t>
  </si>
  <si>
    <t>(8b)</t>
  </si>
  <si>
    <t>(9)</t>
  </si>
  <si>
    <t>(10)</t>
  </si>
  <si>
    <t>……</t>
  </si>
  <si>
    <t>100ml</t>
  </si>
  <si>
    <t>Kotak Kecil (150 gr)</t>
  </si>
  <si>
    <t>…….</t>
  </si>
  <si>
    <t>Porsi/5 tusuk</t>
  </si>
  <si>
    <t>Mangkok kecil</t>
  </si>
  <si>
    <t>A. PERUMAHAN DAN FASILITAS RUMAH TANGGA</t>
  </si>
  <si>
    <t>Pemeliharaan rumah dan perbaikan ringan</t>
  </si>
  <si>
    <t>Generator</t>
  </si>
  <si>
    <t>Bahan bakar minyak (BBM)</t>
  </si>
  <si>
    <t>Pemeliharaan dan perbaikan generator</t>
  </si>
  <si>
    <t>Kendaraan Bermotor</t>
  </si>
  <si>
    <t>Minyak pelumas</t>
  </si>
  <si>
    <t>Perbaikan dan pemeliharaan kendaraan bermotor</t>
  </si>
  <si>
    <t>Bahan Bakar Untuk Keperluan Lainnya</t>
  </si>
  <si>
    <t>Arang/batu bara/briket</t>
  </si>
  <si>
    <t>Biogas</t>
  </si>
  <si>
    <t>Kayu bakar dan bahan bakar lainnya</t>
  </si>
  <si>
    <t>Pengeluaran kebutuhan lainnya untuk rumah</t>
  </si>
  <si>
    <t>Pos dan Telekomunikasi</t>
  </si>
  <si>
    <t>Rekening telepon rumah</t>
  </si>
  <si>
    <t>Pulsa HP</t>
  </si>
  <si>
    <t>Benda pos (wesel, materai, perangko, dsb)</t>
  </si>
  <si>
    <t>Biaya internet, warnet</t>
  </si>
  <si>
    <t>Lainnya (nomor perdana, kirim paket, dsb)</t>
  </si>
  <si>
    <t>B. ANEKA BARANG DAN JASA</t>
  </si>
  <si>
    <t>Sabun mandi, pasta gigi, sikat gigi, sampo</t>
  </si>
  <si>
    <t>Barang kecantikan</t>
  </si>
  <si>
    <t>Perawatan kulit, muka, kuku, rambut</t>
  </si>
  <si>
    <t>Sabun cuci</t>
  </si>
  <si>
    <t>Bahan pemeliharaan pakaian</t>
  </si>
  <si>
    <t>Surat kabar, majalah, buku-buku, alat tulis</t>
  </si>
  <si>
    <t>Barang lainnya (tisu, pampers, kantong plastik, tali tambang plastik, tusuk gigi, cotton bud, kapur barus, tusuk sate, dsb)</t>
  </si>
  <si>
    <t>Biaya pelayanan pengobatan/kuratif</t>
  </si>
  <si>
    <t>Rumah sakit pemerintah</t>
  </si>
  <si>
    <t>Rumah sakit swasta</t>
  </si>
  <si>
    <t>Puskesmas/pustu/polindes/posyandu</t>
  </si>
  <si>
    <t>Praktik dokter/poliklinik</t>
  </si>
  <si>
    <t>Praktik petugas kesehatan (bidan/perawat/mantri kesehatan)</t>
  </si>
  <si>
    <t>Praktik pengobatan tradisional</t>
  </si>
  <si>
    <t>Dukun penolong persalinan</t>
  </si>
  <si>
    <t>Biaya obat (hanya yang dibeli di apotik, toko obat, dsb)</t>
  </si>
  <si>
    <t>Obat yang dibeli dengan resep dari tenaga kesehatan</t>
  </si>
  <si>
    <t>Obat modern yang dibeli tanpa resep</t>
  </si>
  <si>
    <t>Obat tradisiona,/jamu untuk pengobatan</t>
  </si>
  <si>
    <t>Biaya pembelian kacamata, kaki/tangan palsu, dan kursi roda)</t>
  </si>
  <si>
    <t>Biaya pelayanan pencegahan/preventif</t>
  </si>
  <si>
    <t>Periksa kehamilan</t>
  </si>
  <si>
    <t>Imunisasi</t>
  </si>
  <si>
    <t>Tes kesehatan dini/medical check up</t>
  </si>
  <si>
    <t>Keluarga berencana (alat/cara kontrasepsi, konsultasi, dsb)</t>
  </si>
  <si>
    <t>Biaya Pemeliharaan Kesehatan lain (misal urut)</t>
  </si>
  <si>
    <t>Biaya sekolah/kursus</t>
  </si>
  <si>
    <t>Sumbangan pembangunan sekolah (uang pangkal)</t>
  </si>
  <si>
    <t>Uang sekolah (SPP/UKT) dan iuran komite sekolah</t>
  </si>
  <si>
    <t>Iuran sekolah lainnya (keterampilan, les, tes, dsb)</t>
  </si>
  <si>
    <t>Buku pelajaran, foto copy bahan pelajaran</t>
  </si>
  <si>
    <t>Alat-alat tulis (pulpen, pensil penghapus, penggaris, kalkulator, jangka, dsb)</t>
  </si>
  <si>
    <t>Uang kursus/bimbingan belajar di luar sekolah</t>
  </si>
  <si>
    <t>Biaya transportasi, akomodasi, dan jasa</t>
  </si>
  <si>
    <t>Transportasi darat (biaya naik becak, ojek, taksi, mikrolet, bus, kereta api, sewa mobil, dsb)</t>
  </si>
  <si>
    <t>Transportasi udara/pesawat (tiket, airport tax, dsb)</t>
  </si>
  <si>
    <t>Transportasi laut/kapal feri, kapal laut</t>
  </si>
  <si>
    <t>Lainnya (uang parkir, karcis tol, dsb)</t>
  </si>
  <si>
    <t>Hotel/motel/penginapan</t>
  </si>
  <si>
    <t>Hiburan</t>
  </si>
  <si>
    <t>Gaji/upah pembantu rumah tangga, satpam, tukang kebun, dan sopir)</t>
  </si>
  <si>
    <t>Jasa lembaga keuangan (jasa ATM, jasa kartu kredit, biaya transfer, dll)</t>
  </si>
  <si>
    <t>Jasa lainnya (pembuatan KTP, SIM akte kelahiran, fotokopi, foto, jasa penitipan bayi, dsb)</t>
  </si>
  <si>
    <t>C. PAKAIAN, ALAS KAKI, DAN TUTUP KEPALA</t>
  </si>
  <si>
    <t>Pakaian jadi untuk laki-laki dewasa</t>
  </si>
  <si>
    <t>Pakaian jadi untuk perempuan dewasa</t>
  </si>
  <si>
    <t>Pakaian jadi untuk anak-anak</t>
  </si>
  <si>
    <t>Bahan pakaian untuk laki-laki, perempuan, anak-anak</t>
  </si>
  <si>
    <t>Upah menjahit, memperbaiki pakaian, benang jahit, dan barang lain untuk keperluan menjahit</t>
  </si>
  <si>
    <t>Alas kaki</t>
  </si>
  <si>
    <t>Tutup kepala untuk laki-laki, perempuan, dan anak-anak</t>
  </si>
  <si>
    <t>Lainnya (handuk, ikat pinggang, semir sepatu, dasi, laundry, hanger, mukena, jas hujan, dsb)</t>
  </si>
  <si>
    <t>D.  BARANG TAHAN LAMA</t>
  </si>
  <si>
    <t>Meubelair</t>
  </si>
  <si>
    <t>Peralatan rumah tangga</t>
  </si>
  <si>
    <t>Perlengkapan perabot rumah tangga</t>
  </si>
  <si>
    <t>Perkakas rumah tangga</t>
  </si>
  <si>
    <t>Alat-alat dapur/makan</t>
  </si>
  <si>
    <t>Barang-barang pajangan/hiasan</t>
  </si>
  <si>
    <t>Perbaikan perabot, perlengkapan, dan perkakas rumah tangga</t>
  </si>
  <si>
    <t>Pembelian HP/smartphone dan aksesorisnya termasuk perbaikannya</t>
  </si>
  <si>
    <t>Pembelian kamera, kacamata, video camera, alat-alat optik lainnya, termasuk perbaikannya</t>
  </si>
  <si>
    <t>Pembelian arloji, jam, payung, tas, koper, termasuk perbaikannya</t>
  </si>
  <si>
    <t>Perhiasan mahal terbuat dari logam dan batu mulia</t>
  </si>
  <si>
    <t>Pembelian mainan anak (sepeda roda tiga), perhiasan murah, dan imitasi, termasuk perbaikannya</t>
  </si>
  <si>
    <t>Pembelian televisi, radio, video, DVD, kaset, radio kaset, gitar, piano/organ, komputer, laptop, tablet, termasuk perbaikannya</t>
  </si>
  <si>
    <t>Pembelian alat dan perlengkapan olahraga</t>
  </si>
  <si>
    <t>Pembelian kendaraan untuk transportasi</t>
  </si>
  <si>
    <t>Binatang dan tanaman peliharaan, termasuk biaya pemeliharaan</t>
  </si>
  <si>
    <t>Barang tahan lama lainnya</t>
  </si>
  <si>
    <t>E. PAJAK, PUNGUTAN, DAN ASURANSI</t>
  </si>
  <si>
    <t>Pajak bumi dan bangunan (PBB)</t>
  </si>
  <si>
    <t>Pajak kendaraan bermotor (STNK) dan tak bermotor</t>
  </si>
  <si>
    <t>Pungutan/retribusi (iuran RT/RW, sampah, keamanan, kuburan, dsb)</t>
  </si>
  <si>
    <t>Asuransi kesehatan</t>
  </si>
  <si>
    <t>Asuransi jiwa lainnya dan asuransi kerugian</t>
  </si>
  <si>
    <t>Lainnya (tilang, PPh, dsb)</t>
  </si>
  <si>
    <t>F. KEPERLUAN PESTA DAN UPACARA/KENDURI</t>
  </si>
  <si>
    <t>Perkawinan</t>
  </si>
  <si>
    <t>Khitanan dan ulang tahun</t>
  </si>
  <si>
    <t>Perayaan hari raya agama</t>
  </si>
  <si>
    <t>Biaya penyelengaraan ibadah haji, umroh, perjalanan rohani</t>
  </si>
  <si>
    <t>Upacara agama atau adat lainnya</t>
  </si>
  <si>
    <t>Biaya pemakaman</t>
  </si>
  <si>
    <t>SAT</t>
  </si>
  <si>
    <t>BBM GENSET</t>
  </si>
  <si>
    <t>PELUMAS GENSET</t>
  </si>
  <si>
    <t>BENSIN KENDARAAN BERMOTOR</t>
  </si>
  <si>
    <t>SOLAR KENDARAAN BERMOTOR</t>
  </si>
  <si>
    <t>M TANAH KENDARAAN BERMOTOR</t>
  </si>
  <si>
    <t>PELUMAS KENDARAAN BERMOTOR</t>
  </si>
  <si>
    <t>GAS KOTA</t>
  </si>
  <si>
    <t>M TANAH</t>
  </si>
  <si>
    <t>LISTRIK</t>
  </si>
  <si>
    <t>AIR</t>
  </si>
  <si>
    <t>BLOK IV.3.1 REKAPITULASI PENGELUARAN MAKANAN DAN MINUMAN JADI SERTA ROKOK
SELURUH ANGGOTA RUMAH TANGGA (DALAM RUPIAH)</t>
  </si>
  <si>
    <t>No
ART</t>
  </si>
  <si>
    <t>Nama
ART</t>
  </si>
  <si>
    <t>JUMLAH</t>
  </si>
  <si>
    <t>No</t>
  </si>
  <si>
    <t>Jenis Pengeluaran</t>
  </si>
  <si>
    <t>Seminggu
Terakhir</t>
  </si>
  <si>
    <t>Padi-padian</t>
  </si>
  <si>
    <t>Umbi-umbian</t>
  </si>
  <si>
    <t>Ikan/udang/cumi/kerang</t>
  </si>
  <si>
    <t>Daging</t>
  </si>
  <si>
    <t>Telur dan susu</t>
  </si>
  <si>
    <t>Sayur-sayuran</t>
  </si>
  <si>
    <t>Kacang-kacangan</t>
  </si>
  <si>
    <t>Buah-buahan</t>
  </si>
  <si>
    <t>Minyak dan kelapa</t>
  </si>
  <si>
    <t>Bahan minuman</t>
  </si>
  <si>
    <t>Bumbu-bumbuan</t>
  </si>
  <si>
    <t>Bahan makanan lainnya</t>
  </si>
  <si>
    <t>Makanan dan Minuman Jadi</t>
  </si>
  <si>
    <t>Rokok dan Tembakau</t>
  </si>
  <si>
    <t>SUB JUMLAH</t>
  </si>
  <si>
    <t>RATA-RATA PENGELUARAN MAKANAN SEBULAN</t>
  </si>
  <si>
    <t>BLOK IV.3.3 REKAPITULASI PENGELUARAN UNTUK BARANG BARANG BUKAN MAKANAN</t>
  </si>
  <si>
    <t>Sebulan Terakhir</t>
  </si>
  <si>
    <t>Setahun Terakhir</t>
  </si>
  <si>
    <t>Perumahan dan Fasilitas Rumah Tangga</t>
  </si>
  <si>
    <t>Aneka Barang dan Jasa</t>
  </si>
  <si>
    <t>Pakaian, Alas Kaki, dan Tutup Kepala</t>
  </si>
  <si>
    <t>Barang Tahan Lama</t>
  </si>
  <si>
    <t>Pajak Pungutan, dan Asuransi</t>
  </si>
  <si>
    <t>Keperluan Pesta dan Upacara/Kenduri</t>
  </si>
  <si>
    <t>JUMLAH PENGELUARAN</t>
  </si>
  <si>
    <t>SEBULAN TERAKHIR</t>
  </si>
  <si>
    <t>SETAHUN TERAKHIR</t>
  </si>
  <si>
    <t>RATA-RATA PENGELUARAN BUKAN
MAKANAN SEBULAN</t>
  </si>
  <si>
    <t>RATA-RATA PENGELUARAN RUMAH 
TANGGA SEBULAN</t>
  </si>
  <si>
    <t>BLOK V PENDAPATAN, PENERIMAAN, DAN PENGELUARAN BUKAN KONSUMSI</t>
  </si>
  <si>
    <t>A. PENDAPATAN DARI UPAH/GAJI BAIK BERUPA UANG MAUPUN BARANG/JASA YANG DITERIMA SELAMA SETAHUN TERAKHIR</t>
  </si>
  <si>
    <t>No. Urut ART</t>
  </si>
  <si>
    <t>Upah/Gaji dalam bentuk uang</t>
  </si>
  <si>
    <t>Upah/gaji dalam bentuk barang/jasa</t>
  </si>
  <si>
    <t>Lembur, honorarium, dsb</t>
  </si>
  <si>
    <t>Jumlah</t>
  </si>
  <si>
    <t>B. PENDAPATAN DARI USAHA RUMAH TANGGA SETAHUN TERAKHIR</t>
  </si>
  <si>
    <t>Nilai Produksi</t>
  </si>
  <si>
    <t>Biaya Produksi</t>
  </si>
  <si>
    <t>Surplus Usaha/ 
Mix Income</t>
  </si>
  <si>
    <t>Perkiraan sewa rumah</t>
  </si>
  <si>
    <t>Penerimaan</t>
  </si>
  <si>
    <t>Nilai</t>
  </si>
  <si>
    <t>Pengeluaran</t>
  </si>
  <si>
    <t>Selisih Penerimaan dan Pengeluaran</t>
  </si>
  <si>
    <t>QUALITY CONTROL</t>
  </si>
  <si>
    <t>Kalori per Kapita per Hari</t>
  </si>
  <si>
    <t>Jumlah Komoditas Non Makanan</t>
  </si>
  <si>
    <t>Jumlah Semua Komoditas</t>
  </si>
  <si>
    <t>Pengeluaran per kapita</t>
  </si>
  <si>
    <t>REKAPITULASI JUMLAH WARNING</t>
  </si>
  <si>
    <t>JUMLAH WARNING</t>
  </si>
  <si>
    <t>MAKANAN JADI</t>
  </si>
  <si>
    <t>INPUT AWAL</t>
  </si>
  <si>
    <t>ART1</t>
  </si>
  <si>
    <t>BAHAN MAKANAN (Blok IV.1)</t>
  </si>
  <si>
    <t>ART2</t>
  </si>
  <si>
    <t>ART3</t>
  </si>
  <si>
    <t>BUKAN MAKANAN (Blok IV.2)</t>
  </si>
  <si>
    <t>ART4</t>
  </si>
  <si>
    <t>REKAPITULASI KONSUMSI (Blok IV.3)</t>
  </si>
  <si>
    <t>ART5</t>
  </si>
  <si>
    <t>Blok V</t>
  </si>
  <si>
    <t>ART6</t>
  </si>
  <si>
    <t>ART7</t>
  </si>
  <si>
    <t>QC</t>
  </si>
  <si>
    <t>ART8</t>
  </si>
  <si>
    <t>TOTAL</t>
  </si>
  <si>
    <t>ART9</t>
  </si>
  <si>
    <t>ART10</t>
  </si>
  <si>
    <t>ART11</t>
  </si>
  <si>
    <t>ART12</t>
  </si>
  <si>
    <t>REKAP WARNING</t>
  </si>
  <si>
    <t>WARNING BRUTO</t>
  </si>
  <si>
    <t>SPASI(BLANK)</t>
  </si>
  <si>
    <t>TOTAL WARNING</t>
  </si>
  <si>
    <t>BAHAN MAKANAN (B IV.1)</t>
  </si>
  <si>
    <t>BUKAN MAKANAN</t>
  </si>
  <si>
    <t>REKAPITULASI KONSUMSI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</si>
  <si>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</si>
  <si>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hal 3</t>
  </si>
  <si>
    <t>hal 5</t>
  </si>
  <si>
    <t>hal 7</t>
  </si>
  <si>
    <t>hal 9</t>
  </si>
  <si>
    <t>SUM</t>
  </si>
  <si>
    <t>REAL</t>
  </si>
  <si>
    <t>hal 32</t>
  </si>
  <si>
    <t>hal 33</t>
  </si>
  <si>
    <t>hal 34</t>
  </si>
  <si>
    <t>hal 35</t>
  </si>
  <si>
    <t>hal 36</t>
  </si>
  <si>
    <t>KODE TRANSAKSI</t>
  </si>
  <si>
    <t>PENGELUARAN RIIL MAKANAN</t>
  </si>
  <si>
    <t>KODE 1</t>
  </si>
  <si>
    <t>KODE2</t>
  </si>
  <si>
    <t>KODE4</t>
  </si>
  <si>
    <t>KODE5</t>
  </si>
  <si>
    <t>KODE6</t>
  </si>
  <si>
    <t>PENGELUARAN RIIL</t>
  </si>
  <si>
    <t>V.1</t>
  </si>
  <si>
    <t>GRAND_SUM</t>
  </si>
  <si>
    <t>KODE TRANSAKSI ART1</t>
  </si>
  <si>
    <t>KODE TRANSAKSI ART2</t>
  </si>
  <si>
    <t>KODE TRANSAKSI ART3</t>
  </si>
  <si>
    <t>KODE TRANSAKSI ART4</t>
  </si>
  <si>
    <t>KODE TRANSAKSI ART5</t>
  </si>
  <si>
    <t>KODE TRANSAKSI ART6</t>
  </si>
  <si>
    <t>KODE TRANSAKSI ART7</t>
  </si>
  <si>
    <t>KODE TRANSAKSI ART8</t>
  </si>
  <si>
    <t>KODE TRANSAKSI ART9</t>
  </si>
  <si>
    <t>KODE TRANSAKSI ART10</t>
  </si>
  <si>
    <t>KODE TRANSAKSI ART11</t>
  </si>
  <si>
    <t>KODE TRANSAKSI ART12</t>
  </si>
  <si>
    <t>KODE1ART</t>
  </si>
  <si>
    <t>KODE2ART</t>
  </si>
  <si>
    <t>KODE4ART</t>
  </si>
  <si>
    <t>KODE5ART</t>
  </si>
  <si>
    <t>KODE6ART</t>
  </si>
  <si>
    <t>KODE TRANSAKSI BULANAN</t>
  </si>
  <si>
    <t>KODE TRANSAKSI TAHUNAN</t>
  </si>
  <si>
    <t>KODE TRANSAKSI TAHUNAN KURANG OOP</t>
  </si>
  <si>
    <t>PENGELUARAN RIIL NON MAKANAN SEBULAN</t>
  </si>
  <si>
    <t>PENGELUARAN RIIL NON MAKANAN SETAHUN</t>
  </si>
  <si>
    <t>PENGELUARAN IMPUTASI KODE 3 SEBULAN</t>
  </si>
  <si>
    <t>PENGELUARAN IMPUTASI KODE 4 SEBULAN</t>
  </si>
  <si>
    <t>PENGELUARAN IMPUTASI KODE 3 SETAHUN</t>
  </si>
  <si>
    <t>PENGELUARAN IMPUTASI KODE 4 SETAHUN</t>
  </si>
  <si>
    <t>KREDIT YANG SUDAH DIBAYAR (KODE 3)</t>
  </si>
  <si>
    <t>3 (SELISIH)</t>
  </si>
  <si>
    <t>4 (SELISIH)</t>
  </si>
  <si>
    <t>6 (SELISIH)</t>
  </si>
  <si>
    <t>SEBULAN</t>
  </si>
  <si>
    <t>SETAHUN</t>
  </si>
  <si>
    <t>x12</t>
  </si>
  <si>
    <t>VC</t>
  </si>
  <si>
    <t>RUMAH MILIK SENDIRI</t>
  </si>
  <si>
    <t>PERTANIAN/INDUSTRI YG DIKONSUMSI SENDIRI</t>
  </si>
  <si>
    <t>PENERIMAAN</t>
  </si>
  <si>
    <t>PENERIMAAN PENGAMBILAN TABUNGAN</t>
  </si>
  <si>
    <t>MEMINJAM UANG</t>
  </si>
  <si>
    <t>KREDIT BARANG</t>
  </si>
  <si>
    <t>VDR2DK2</t>
  </si>
  <si>
    <t>PENGELUARAN</t>
  </si>
  <si>
    <t>PENGELUARAN UNTUK MENABUNG</t>
  </si>
  <si>
    <t>VDR2AK4</t>
  </si>
  <si>
    <t>MEMBAYAR HUTANG</t>
  </si>
  <si>
    <t>VDR2BK4</t>
  </si>
  <si>
    <t>MEMBAYAR KREDIT</t>
  </si>
  <si>
    <t>VDR2DK4</t>
  </si>
  <si>
    <t>Jumlah PIP</t>
  </si>
  <si>
    <t>KALORI</t>
  </si>
  <si>
    <t>MAX
KONS</t>
  </si>
  <si>
    <t>RUTA</t>
  </si>
  <si>
    <t>ART</t>
  </si>
  <si>
    <t>minimal</t>
  </si>
  <si>
    <t>Jumlah Komoditas Bahan Makanan/Minuman</t>
  </si>
  <si>
    <t>Jumlah Komoditas Makanan/Minuman Jadi/Rokok</t>
  </si>
  <si>
    <t>Total Komoditas</t>
  </si>
  <si>
    <t>cek kewajaran</t>
  </si>
  <si>
    <t>Berasal dari Pembelian</t>
  </si>
  <si>
    <t>Berasal dari Produksi Sendiri/Pemberian</t>
  </si>
  <si>
    <t>Pembelian Seminggu Terakhir</t>
  </si>
  <si>
    <t>Produksi Sendiri, Pemberian dsb., Seminggu Terakhir</t>
  </si>
  <si>
    <t>e. Lainnya</t>
  </si>
  <si>
    <t>NILAI SAMA DENGAN ATAU LEBIH DARI</t>
  </si>
  <si>
    <t>Jumlah Komoditas Makanan/Minuman Jadi dan Rokok</t>
  </si>
  <si>
    <t>VA</t>
  </si>
  <si>
    <t>UPAH DALAM BENTUK BARANG/JASA</t>
  </si>
  <si>
    <t>Tongkol</t>
  </si>
  <si>
    <t>Tuna</t>
  </si>
  <si>
    <t>Cakalang, dencis</t>
  </si>
  <si>
    <t>Nila</t>
  </si>
  <si>
    <t>Bawang bombay</t>
  </si>
  <si>
    <t>Alpukat</t>
  </si>
  <si>
    <t>Jambu biji</t>
  </si>
  <si>
    <t>Jahe</t>
  </si>
  <si>
    <t>Kunyit</t>
  </si>
  <si>
    <t>Makanan gorengan (tahu, tempe, bakwan, pisang)</t>
  </si>
  <si>
    <t>Makanan gorengan lainnya</t>
  </si>
  <si>
    <t>C. PENDAPATAN DARI PRODUKSI RUMAH TANGGA YANG DIKONSUMSI SENDIRI SELAMA SETAHUN TERAKHIR (DALAM RUPIAH)</t>
  </si>
  <si>
    <t>Rincian</t>
  </si>
  <si>
    <t>Surplus Usaha/Mixed Income</t>
  </si>
  <si>
    <t>Warning</t>
  </si>
  <si>
    <t>Sewa Lahan</t>
  </si>
  <si>
    <t>Keuntungan dari Usaha Rumah Tangga Lain atau kepada Rumah Tangga Lain (Bagi Hasil)</t>
  </si>
  <si>
    <t>Dividen dan Keuntungan Usaha dari selain Usaha Rumah Tangga</t>
  </si>
  <si>
    <t>Bunga (Simpanan, Pinjaman, Surat Utang Negara, dll</t>
  </si>
  <si>
    <t>Diterima</t>
  </si>
  <si>
    <t>Dibayar</t>
  </si>
  <si>
    <t>E. TRANSFER BERJALAN (SELAIN ASET) SELAMA SETAHUN TERAKHIR (DALAM RUPIAH)</t>
  </si>
  <si>
    <t>Pemerintah (Rincian a+b)</t>
  </si>
  <si>
    <t>a. Uang Pensiun</t>
  </si>
  <si>
    <t>Rumah Tangga Lain</t>
  </si>
  <si>
    <t>Lembaga Nirlaba (Sumbangan dari/ke masjid, gereja, dll)</t>
  </si>
  <si>
    <t>Luar Negeri (Kiriman dari/ke TKI, dll)</t>
  </si>
  <si>
    <t>Transfer Diterima (dari)</t>
  </si>
  <si>
    <t>Transfer Dibayar (kepada)</t>
  </si>
  <si>
    <t>Uang</t>
  </si>
  <si>
    <t>Barang</t>
  </si>
  <si>
    <t>Jumlah (Rincian 1+2+3+4+5)</t>
  </si>
  <si>
    <t>F. TRANSFER MODAL / ASET SELAMA SETAHUN TERAKHIR (DALAM RUPIAH)</t>
  </si>
  <si>
    <t>Pemerintah</t>
  </si>
  <si>
    <t>Badan Usaha</t>
  </si>
  <si>
    <t>Rumah Tangga</t>
  </si>
  <si>
    <t>Lembaga Nirlaba</t>
  </si>
  <si>
    <t>Luar Negeri</t>
  </si>
  <si>
    <t>Bangunan, Alat Produksi, Kendaraan,dll</t>
  </si>
  <si>
    <t>G. PENAMBAHAN DAN PENGURANGAN ASET SELAMA SETAHUN TERAKHIR (DALAM RUPIAH)</t>
  </si>
  <si>
    <t>Penambahan
(Pembelian, Pemberian, Pembuatan Sendiri)</t>
  </si>
  <si>
    <t>Pengurangan
(Penjualan, Pemberian kepada Pihak Lain)</t>
  </si>
  <si>
    <t>Netto 
[Kolom (2) - Kolom (3)]</t>
  </si>
  <si>
    <t>Aset Tetap untuk Usaha Rumah Tangga 
(a+b+c+d+e)</t>
  </si>
  <si>
    <t>a. Bangunan Bukan Tempat Tinggal</t>
  </si>
  <si>
    <t>b. Kendaraan</t>
  </si>
  <si>
    <t>c. Mesin, Perlengkapan dan Peralatan</t>
  </si>
  <si>
    <t>d. Tanaman dan Hewan Menghasilkan Berulang</t>
  </si>
  <si>
    <t>Bangunan Tempat Tinggal</t>
  </si>
  <si>
    <t>Biaya Pemindahan Kepemilikan Lahan/Tanah</t>
  </si>
  <si>
    <t>Lahan/Tanah dan Barang Berharga</t>
  </si>
  <si>
    <t>1. Upah dan Gaji</t>
  </si>
  <si>
    <t>2. Pendapatan/Surplus dari Usaha Rumah Tangga</t>
  </si>
  <si>
    <t>3. Pendapatan/Surplus dari Produksi Rumah Tangga yang Dikonsumsi Sendiri</t>
  </si>
  <si>
    <t>4. Pendapatan Kepemilikan yang Diterima</t>
  </si>
  <si>
    <t>5. Transfer Berjalan (selain aset) Diterima</t>
  </si>
  <si>
    <t>6. Transfer Modal/Aset Diterima</t>
  </si>
  <si>
    <t>1. Pengeluaran Konsumsi Rumah Tangga</t>
  </si>
  <si>
    <t>2. Pendapatan Kepemilikan yang Dibayar</t>
  </si>
  <si>
    <t>3. Transfer Berjalan (Selain Aset) Dibayar</t>
  </si>
  <si>
    <t>4. Transfer Modal/Aset Dibayar</t>
  </si>
  <si>
    <t>5. Total Aset Netto</t>
  </si>
  <si>
    <t>Rincian Penerimaan</t>
  </si>
  <si>
    <t>Rincian Pengeluaran</t>
  </si>
  <si>
    <t>BLOK VII. TRANSAKSI KEUANGAN RUMAH TANGGA SELAMA SETAHUN TERAKHIR (DALAM RUPIAH)</t>
  </si>
  <si>
    <t>1. Pengambilan Uang Tunai dan Tabungan</t>
  </si>
  <si>
    <t>2. Meminjam Uang</t>
  </si>
  <si>
    <t>1. Menyimpan Uang Tunai dan Menabung</t>
  </si>
  <si>
    <t>2. Membayar Hutang</t>
  </si>
  <si>
    <t>3. Menerima pembayaran kredit barang</t>
  </si>
  <si>
    <t>3. Memberikan kredit barang</t>
  </si>
  <si>
    <t>4. Kredit barang</t>
  </si>
  <si>
    <t>4. Membayar kredit barang</t>
  </si>
  <si>
    <t>5. Lainnya</t>
  </si>
  <si>
    <t>Selisih Transaksi Keuangan Rincian Pengeluaran dan Penerimaan</t>
  </si>
  <si>
    <t>Vaksin Covid-19</t>
  </si>
  <si>
    <t>Cakalang</t>
  </si>
  <si>
    <t>Mas</t>
  </si>
  <si>
    <t>Bawang Bombay</t>
  </si>
  <si>
    <t>Jambu Biji</t>
  </si>
  <si>
    <t>VCR1K2</t>
  </si>
  <si>
    <t>VCR2K2</t>
  </si>
  <si>
    <t>VII</t>
  </si>
  <si>
    <t>VIIR1K2</t>
  </si>
  <si>
    <t>VIIR2K2</t>
  </si>
  <si>
    <t>VE</t>
  </si>
  <si>
    <t>TRANSFER DITERIMA (BARANG)</t>
  </si>
  <si>
    <t>1. b. Bantuan Pemerintah</t>
  </si>
  <si>
    <t>b. Bantuan Pemerintah (BPJS PBI, BLT, PKH, dll)</t>
  </si>
  <si>
    <t>3 1</t>
  </si>
  <si>
    <t>3 2</t>
  </si>
  <si>
    <t>KODE31</t>
  </si>
  <si>
    <t>KODE32</t>
  </si>
  <si>
    <t>KODE3.2ART</t>
  </si>
  <si>
    <t>KODE3.1ART</t>
  </si>
  <si>
    <t>HUTANG YANG SUDAH DIBAYAR (KODE 4)</t>
  </si>
  <si>
    <t>4. Lembaga Nonprofit</t>
  </si>
  <si>
    <t>3. Ruta Lain</t>
  </si>
  <si>
    <t>VER3K3</t>
  </si>
  <si>
    <t>VER1K3</t>
  </si>
  <si>
    <t>VER4K3</t>
  </si>
  <si>
    <t>TRANSFER DITERIMA (UANG)</t>
  </si>
  <si>
    <t>TRANSFER DITERIMA
NILAI SAMA DENGAN ATAU LEBIH DARI</t>
  </si>
  <si>
    <t>VD (DITERIMA)</t>
  </si>
  <si>
    <t>Blok VI-VII</t>
  </si>
  <si>
    <t>kunyit</t>
  </si>
  <si>
    <t>*Nilai ini tidak harus 0</t>
  </si>
  <si>
    <t>hal 11</t>
  </si>
  <si>
    <t>hal 37</t>
  </si>
  <si>
    <t>hal 38</t>
  </si>
  <si>
    <t>LAINNYA</t>
  </si>
  <si>
    <t>VIIR5K2</t>
  </si>
  <si>
    <t>KODE 10 (PAJAK)</t>
  </si>
  <si>
    <r>
      <rPr>
        <sz val="9"/>
        <rFont val="Segoe UI"/>
        <family val="2"/>
      </rPr>
      <t>Teh celup (</t>
    </r>
    <r>
      <rPr>
        <i/>
        <sz val="9"/>
        <rFont val="Segoe UI"/>
        <family val="2"/>
      </rPr>
      <t xml:space="preserve">sachet </t>
    </r>
    <r>
      <rPr>
        <sz val="9"/>
        <rFont val="Segoe UI"/>
        <family val="2"/>
      </rPr>
      <t>)</t>
    </r>
  </si>
  <si>
    <r>
      <rPr>
        <sz val="9"/>
        <rFont val="Segoe UI"/>
        <family val="2"/>
      </rPr>
      <t>Kopi instan (</t>
    </r>
    <r>
      <rPr>
        <i/>
        <sz val="9"/>
        <rFont val="Segoe UI"/>
        <family val="2"/>
      </rPr>
      <t xml:space="preserve">sachet </t>
    </r>
    <r>
      <rPr>
        <sz val="9"/>
        <rFont val="Segoe UI"/>
        <family val="2"/>
      </rPr>
      <t>)</t>
    </r>
  </si>
  <si>
    <t>Satuan</t>
  </si>
  <si>
    <t>Berasal dari pembelian</t>
  </si>
  <si>
    <t>Banyak</t>
  </si>
  <si>
    <t>Asal</t>
  </si>
  <si>
    <t>Produksi sendiri, pemberian, dsb</t>
  </si>
  <si>
    <t>Jumlah konsumsi</t>
  </si>
  <si>
    <t>Jika subsidi (6a=3)</t>
  </si>
  <si>
    <t>Nilai dibayar</t>
  </si>
  <si>
    <t>Sumber</t>
  </si>
  <si>
    <t>Warning jumlah konsumsi</t>
  </si>
  <si>
    <t>A. PADI-PADIAN [R.2 s.d. R.7]</t>
  </si>
  <si>
    <t>Beras (beras lokal, medium, premium, dan impor)</t>
  </si>
  <si>
    <t xml:space="preserve">Padi-padian lainnya (sebutkan): </t>
  </si>
  <si>
    <t>B. UMBI-UMBIAN [R.9 s.d. R.15]</t>
  </si>
  <si>
    <t xml:space="preserve">Umbi-umbian lainnya (sebutkan): </t>
  </si>
  <si>
    <t>C. IKAN/UDANG/CUMI/KERANG [R.17 s.d. R.54]</t>
  </si>
  <si>
    <t>Teri basah</t>
  </si>
  <si>
    <t>D. DAGING [R.56 s.d. R.64]</t>
  </si>
  <si>
    <t>E. TELUR DAN SUSU [R.66 s.d. R.74]</t>
  </si>
  <si>
    <t>F. SAYUR-SAYURAN [R.76 s.d. R.101]</t>
  </si>
  <si>
    <t>±250 ml</t>
  </si>
  <si>
    <t>±397 gr</t>
  </si>
  <si>
    <t>G. KACANG-KACANGAN [R.103 s.d. R.109]</t>
  </si>
  <si>
    <t>H. BUAH-BUAHAN [R.111 s.d. R.125]</t>
  </si>
  <si>
    <t>I. MINYAK DAN KELAPA [R.127 s.d. R.130]</t>
  </si>
  <si>
    <t>J. BAHAN MINUMAN [R.132 s.d. R.138]</t>
  </si>
  <si>
    <t>K. BUMBU-BUMBUAN [R.140 s.d. R.153]</t>
  </si>
  <si>
    <t>L. BAHAN MAKANAN LAINNYA [R.155 s.d. R.158]</t>
  </si>
  <si>
    <t>HALAMAN 2-3</t>
  </si>
  <si>
    <t>NKS</t>
  </si>
  <si>
    <t>Jumlah Komoditas</t>
  </si>
  <si>
    <t>HALAMAN 4-5</t>
  </si>
  <si>
    <t>HALAMAN 6-7</t>
  </si>
  <si>
    <t>HALAMAN 8-9</t>
  </si>
  <si>
    <t>HALAMAN 10-11</t>
  </si>
  <si>
    <t>N. ROKOK DAN TEMBAKAU [R.193 s.d. R.197]</t>
  </si>
  <si>
    <t>M. MAKANAN DAN MINUMAN JADI [R.160 s.d. R.191]</t>
  </si>
  <si>
    <t>Porsi/5 potong</t>
  </si>
  <si>
    <t>……..</t>
  </si>
  <si>
    <t>± 250 ml</t>
  </si>
  <si>
    <t>± 200 ml</t>
  </si>
  <si>
    <t>Nomor Urut ART</t>
  </si>
  <si>
    <r>
      <t>Biaya yang Dibayar Tunai (</t>
    </r>
    <r>
      <rPr>
        <b/>
        <i/>
        <sz val="9"/>
        <color theme="1"/>
        <rFont val="Segoe UI"/>
        <family val="2"/>
      </rPr>
      <t>Out of Pocket</t>
    </r>
    <r>
      <rPr>
        <b/>
        <sz val="9"/>
        <color theme="1"/>
        <rFont val="Segoe UI"/>
        <family val="2"/>
      </rPr>
      <t>)</t>
    </r>
  </si>
  <si>
    <t>Pembelian televisi, radio, gitar, piano/organ, komputer, laptop, tablet, termasuk perbaikannya</t>
  </si>
  <si>
    <t>D. PENDAPATAN KEPEMILIKAN SELAMA SETAHUN TERAKHIR (DALAM RUPIAH)</t>
  </si>
  <si>
    <t>HALAMAN 32</t>
  </si>
  <si>
    <t>HALAMAN 33</t>
  </si>
  <si>
    <t>HALAMAN 34</t>
  </si>
  <si>
    <t>HALAMAN 35</t>
  </si>
  <si>
    <t>HALAMAN 36</t>
  </si>
  <si>
    <t>HALAMAN 37</t>
  </si>
  <si>
    <t>Jumlah seharusnya</t>
  </si>
  <si>
    <t xml:space="preserve">Nilai sama dengan/lebih dari : </t>
  </si>
  <si>
    <t>BLOK IV.2.A PENGELUARAN BUKAN MAKANAN SELAMA SEBULAN DAN TIGA BULAN TERAKHIR (DALAM RUPIAH)</t>
  </si>
  <si>
    <t>Tiga Bulan Terakhir</t>
  </si>
  <si>
    <t>(3)</t>
  </si>
  <si>
    <t>Pakaian, alas kaki, dan tutup kepala [402 + 403]</t>
  </si>
  <si>
    <t>Pakaian dan tutup kepala (kain, pakaian jadi, masker kain, seragam sekolah, topi, aksesoris pakaian, ongkos jahit, dsb)</t>
  </si>
  <si>
    <t>Alas kaki (sendal, sepatu, sol dan jasa pemeliharaannya)</t>
  </si>
  <si>
    <t>Perumahan, listrik, air, dan bahan bakar memasak [406a + 406b + 406c + 406d + 407 + 408 + 409 + 410 + 411 + 412]</t>
  </si>
  <si>
    <t>a. Jika milik sendiri/bebas sewa, perkiraan sewa*: [triwulan I dan III disalin dari VSEN.KP Rincian 200]</t>
  </si>
  <si>
    <t>b. Jika kontrak, nilai kontrak*:
[triwulan I dan III dapat disalin dari VSEN.KP Rincian 201]</t>
  </si>
  <si>
    <t>c. Jika sewa, nilai sewa*:
[triwulan I dan III disalin dari VSEN.KP Rincian 202]</t>
  </si>
  <si>
    <t>d. Jika dinas/lainnya, perkiraan sewa*:
[triwulan I dan III disalin dari VSEN.KP Rincian 203]</t>
  </si>
  <si>
    <t>Pemeliharaan rumah dan perbaikan ringan
(cat kayu, kapur, cat tembok, genteng, kaca jendela, engsel, dsb)</t>
  </si>
  <si>
    <t>Listrik (PLN, non PLN, termasuk biaya bahan bakar generator)* [triwulan I dan III disalin dari VSEN.KP Rincian 206, 211]</t>
  </si>
  <si>
    <t>Air (PAM, pikulan, beli, dsb)* [triwulan I dan III disalin dari VSEN.KP Rincian 208]</t>
  </si>
  <si>
    <t>Gas (LPG, gas kota, biogas) *
[triwulan I dan III disalin dari VSEN.KP Rincian 225, 227, 232]</t>
  </si>
  <si>
    <t>Bahan bakar lainnya (minyak tanah, kayu bakar, arang, dsb) *[triwulan I dan III disalin dari VSEN.KP Rincian 229, 231, 233]</t>
  </si>
  <si>
    <t>Biaya pengumpulan/pemungutan sampah/limbah</t>
  </si>
  <si>
    <t>Furnitur, peralatan, dan pemeliharaan rumah [414 + 415 + 416]</t>
  </si>
  <si>
    <t>Furnitur, peralatan, dan barang pecah belah (meja, mesin cuci, AC, sprei, gorden, piring, wajan, sapu, servis AC, dsb)</t>
  </si>
  <si>
    <t>Bahan pembersih dan pemeliharaan rumah* [triwulan I dan III disalin dari VSEN.KP Rincian 244,245,247]</t>
  </si>
  <si>
    <t>Biaya jasa pekerja domestik (pembantu ruta, supir, dsb) [triwulan I dan III disalin dari VSEN.KP Rincian 277]</t>
  </si>
  <si>
    <t>Transportasi [418 + 419 + 420 + 421 + 422 + 423 + 424 + 425]</t>
  </si>
  <si>
    <t>Bahan bakar kendaraan (bensin, solar, dsb) *
[triwulan I dan III disalin dari VSEN.KP Rincian 216, 218]</t>
  </si>
  <si>
    <t>Biaya angkutan penumpang udara</t>
  </si>
  <si>
    <t>Ongkos kirim dan pengiriman barang lainnya (ongkir belanja online, jasa kurir, jasa pesan antar makanan, dsb)</t>
  </si>
  <si>
    <t>Komunikasi [427 + 428 + 429]</t>
  </si>
  <si>
    <t>Rekening telepon, pulsa, paket data, dan biaya internet* [triwulan I dan III disalin dari VSEN.KP Rincian 235, 236, 238]</t>
  </si>
  <si>
    <t>Langganan TV kabel dan streaming film/musik</t>
  </si>
  <si>
    <t>Rekreasi, Olahraga, dan Budaya [431 + 432 + 433 + 434 + 435 + 436]</t>
  </si>
  <si>
    <t>Mainan, barang rekreasi, alat musik, dan alat olahraga (kamera, gitar, bola, raket, alat kemah, termasuk perbaikan, dsb)</t>
  </si>
  <si>
    <t>Tiket wisata, bioskop, pertunjukan, dan biaya olahraga (gym, renang, klub/kursus hobi, nonton pertandingan, game online, dsb)</t>
  </si>
  <si>
    <t>Hewan dan tanaman peliharaan
(kandang, akuarium, pot, pupuk, makanan hewan, vaksin hewan, dsb)</t>
  </si>
  <si>
    <t>Buku, majalah, surat kabar, dan alat tulis
(buku pelajaran, novel, komik, buku/majalah digital, pensil, pulpen, dsb)</t>
  </si>
  <si>
    <t>Paket liburan, umroh, haji, dan perjalanan rohani
(biaya akomodasi, wisata, makan-minum yang tidak dapat dipisahkan)</t>
  </si>
  <si>
    <t>Hotel dan akomodasi lainnya
(hotel, villa, bungalow, homestay, dsb)</t>
  </si>
  <si>
    <t>Barang dan Jasa Lainnya [438 + 439 + 440 + 441 + 442]</t>
  </si>
  <si>
    <t>Produk perawatan diri, kosmetik, dan kecantikan (sabun mandi, parfum, dsb)</t>
  </si>
  <si>
    <t>Jasa perawatan diri dan kecantikan* (salon, cukur rambut, dsb) [triwulan I dan III disalin dari VSEN.KP Rincian 243]</t>
  </si>
  <si>
    <t>Pembelian perhiasan, jam tangan, tas, koper, dan stroller</t>
  </si>
  <si>
    <t>Biaya administrasi dan jasa lembaga keuangan
(biaya bulanan bank, transfer antar bank, top up, dsb)</t>
  </si>
  <si>
    <t>Biaya jasa lainnya
(fotokopi, jasa pemuka agama, paspor/visa, penitipan anak/lansia, dsb)</t>
  </si>
  <si>
    <t>Pajak dan Premi Asuransi [444 + 445]</t>
  </si>
  <si>
    <t>Pajak (PBB, STNK, PPh, dsb. Dicatat saat rumah tangga sudah membayar)</t>
  </si>
  <si>
    <t xml:space="preserve">Premi asuransi (kesehatan, kerugian, kecelakaan, dsb). </t>
  </si>
  <si>
    <t>Keperluan Pesta dan Upacara/Kenduri [447 + 448 + 449 + 450]</t>
  </si>
  <si>
    <t>Ulang tahun dan khitanan</t>
  </si>
  <si>
    <t>Pemakaman</t>
  </si>
  <si>
    <t>Lainnya, tuliskan: …….………………………………………</t>
  </si>
  <si>
    <t>TOTAL PENGELUARAN BUKAN MAKANAN [401+404+413+417+ 426+ 430+ 437+443+446]</t>
  </si>
  <si>
    <t>BLOK IV.2.B PENGELUARAN KESEHATAN DAN PENDIDIKAN SELAMA TIGA BULAN TERAKHIR (DALAM RUPIAH)</t>
  </si>
  <si>
    <t>BLOK IV.2. PENGELUARAN UNTUK BARANG-BARANG BUKAN MAKANAN SELAMA SEBULAN DAN TIGA BULAN TERAKHIR</t>
  </si>
  <si>
    <t>Total</t>
  </si>
  <si>
    <t>Out of Pocket</t>
  </si>
  <si>
    <t>Kesehatan [453 + 454 + 455]</t>
  </si>
  <si>
    <t>Pendidikan [457 + 458 + 459 + 460 + 461 + 462 ]</t>
  </si>
  <si>
    <t>Biaya pra sekolah</t>
  </si>
  <si>
    <t>Biaya sekolah dasar (SD) / sederajat</t>
  </si>
  <si>
    <t>Biaya sekolah menengah pertama (SMP) / sederajat</t>
  </si>
  <si>
    <t>Biaya sekolah menengah atas (SMA) / sederajat</t>
  </si>
  <si>
    <t>Biaya pendidikan tinggi</t>
  </si>
  <si>
    <t>Biaya kursus dan bimbingan belajar di luar sekolah</t>
  </si>
  <si>
    <t>TOTAL PENGELUARAN KESEHATAN DAN PENDIDIKAN [452+456]</t>
  </si>
  <si>
    <t>Tiket wisata, bioskop, pertunjukan, dan biaya olahraga
(gym, renang, klub/kursus hobi, nonton pertandingan, game online, dsb)</t>
  </si>
  <si>
    <t>Barang dan Jasa Lainnya
[438 + 439 + 440 + 441 + 442]</t>
  </si>
  <si>
    <t>Pajak dan Premi Asuransi
[444 + 445]</t>
  </si>
  <si>
    <t>BLOK V. PENDAPATAN, PENERIMAAN, DAN PENGELUARAN SELAIN KONSUMSI SELAMA TIGA BULAN TERAKHIR (DALAM RUPIAH)</t>
  </si>
  <si>
    <t>501. Jika terdapat ART (10 tahun ke atas) yang bekerja dengan menerima upah/gaji selama tiga bulan terakhir, maka isikan keterangan pekerjaan pada tabel berikut:</t>
  </si>
  <si>
    <t>No ART</t>
  </si>
  <si>
    <t>Upah/gaji dalam Bentuk Uang (gaji, tunjangan, uang makan, dll.)</t>
  </si>
  <si>
    <t>Upah/gaji dalam Bentuk Barang/Jasa (rumah dinas, kendaraan dinas, makanan, dll.)</t>
  </si>
  <si>
    <t>Lembur, Honorarium, THR, dll.</t>
  </si>
  <si>
    <t xml:space="preserve">Warning : </t>
  </si>
  <si>
    <t>502. Jika terdapat ART (10 tahun ke atas) yang memiliki usaha rumah tangga selama tiga bulan terakhir, maka isikan keterangan usaha rumah tangga pada tabel berikut:</t>
  </si>
  <si>
    <t>No.</t>
  </si>
  <si>
    <t>Persentase Biaya Produksi yang Dibayarkan untuk Upah/Gaji (%)</t>
  </si>
  <si>
    <t>Nilai Produksi yang Belum Terjual Serta Bahan Baku dan Penolong yang Belum Digunakan Pada Saat Pencacahan (Stok akhir)</t>
  </si>
  <si>
    <t>503. Pendapatan kepemilikan yang diterima dan dibayarkan oleh rumah tangga selama tiga bulan terakhir</t>
  </si>
  <si>
    <t>Rincian Pendapatan Kepemilikan</t>
  </si>
  <si>
    <t>1. Sewa Lahan</t>
  </si>
  <si>
    <t>2. Keuntungan atas kepemilikan modal pada usaha rumah tangga (bagi hasil)</t>
  </si>
  <si>
    <t>3. Keuntungan atas kepemilikan saham pada usaha berbentuk PT, Yayasan, PT Persero dan Koperasi (Dividen)</t>
  </si>
  <si>
    <t>4. Bunga (Simpanan, Pinjaman, Surat Utang Negara, Obligasi, dll.)</t>
  </si>
  <si>
    <t>Jumlah (Rincian 1 + 2 + 3 + 4)</t>
  </si>
  <si>
    <t>504. Transfer berjalan selama tiga bulan terakhir</t>
  </si>
  <si>
    <t>Jumlah (Rincian 1+2+3)</t>
  </si>
  <si>
    <t>505. Aset Rumah Tangga selama tiga bulan terakhir</t>
  </si>
  <si>
    <t>Bangunan Bukan Tempat Tinggal untuk Usaha Rumah Tangga</t>
  </si>
  <si>
    <t>Non Bangunan untuk Usaha Rumah Tangga</t>
  </si>
  <si>
    <t>Lahan</t>
  </si>
  <si>
    <t>Non Bangunan
untuk Usaha Rumah Tangga
(kendaraan, mesin, peralatan, tanaman/ hewan menghasilkan berulang, dll)</t>
  </si>
  <si>
    <t>Lahan
(lahan tempat tinggal, lahan usaha dan lahan lainnya)</t>
  </si>
  <si>
    <t>1. Pembelian/Pembuatan Sendiri</t>
  </si>
  <si>
    <t>2. Pemberian dari Pihak Lain</t>
  </si>
  <si>
    <t>3. Perbaikan/pengurukan &amp; biaya pemindahan kepemilikan lahan</t>
  </si>
  <si>
    <t>4. Penjualan</t>
  </si>
  <si>
    <t>5. Memberikan kepada Pihak Lain</t>
  </si>
  <si>
    <t>6. Nilai seluruh aset yang dimiliki rumah tangga saat pencacahan</t>
  </si>
  <si>
    <t>7. Nilai Pembelian/Perolehan Aset/Barang Modal</t>
  </si>
  <si>
    <t>BLOK VI. POSISI ASET DAN KEWAJIBAN KEUANGAN RUMAH TANGGA PADA SAAT PENCACAHAN (DALAM RUPIAH)</t>
  </si>
  <si>
    <t>POSISI AKHIR ASET</t>
  </si>
  <si>
    <t>Uang Tunai (di dompet, brankas, e-money/e-wallet)</t>
  </si>
  <si>
    <t>Simpanan (Tabungan, Giro, Deposito)</t>
  </si>
  <si>
    <t>a. Bank &amp; Lembaga Keuangan Lainnya</t>
  </si>
  <si>
    <t>b. Koperasi Simpan Pinjam/Credit Union</t>
  </si>
  <si>
    <t>c. Lainnya (tabungan di sekolah, tabungan RT, dll)</t>
  </si>
  <si>
    <t>Sisa Piutang</t>
  </si>
  <si>
    <t>Surat Berharga yang Dimiliki</t>
  </si>
  <si>
    <t>a. Saham terdaftar di Bursa Efek</t>
  </si>
  <si>
    <t>b. Saham tidak terdaftar di Bursa Efek</t>
  </si>
  <si>
    <t>c. Surat Berharga Lainnya (SUN, obligasi, reksadana, dll.)</t>
  </si>
  <si>
    <t>Nilai Penyertaan Modal Usaha</t>
  </si>
  <si>
    <t>a. Di Perusahaan Tidak Berbadan Hukum (CV, Firma, UD, PD, dsb)</t>
  </si>
  <si>
    <t>b. Di Usaha Rumah Tangga (milik pihak lain)</t>
  </si>
  <si>
    <t>Sisa Kredit Barang yang Belum Diterima (jika memiliki URT)</t>
  </si>
  <si>
    <t>Jumlah Iuran Arisan yang Telah Dibayar dari Arisan yang sedang Aktif Diikuti</t>
  </si>
  <si>
    <t>JUMLAH POSISI ASET</t>
  </si>
  <si>
    <t>POSISI AKHIR KEWAJIBAN</t>
  </si>
  <si>
    <t>Sisa Pinjaman yang Belum Dibayar</t>
  </si>
  <si>
    <t>a. Bank dan Lembaga Pembiayaan</t>
  </si>
  <si>
    <t>c. Lainnya (rentenir, pinjaman online, dsb)</t>
  </si>
  <si>
    <t>Nilai Modal Usaha Milik Pihak Lain (jika memiliki URT)</t>
  </si>
  <si>
    <t>Sisa Kredit Barang yang Belum Dibayar</t>
  </si>
  <si>
    <t>Sisa Nilai Gadaian yang Belum Dibayar</t>
  </si>
  <si>
    <t>a. Di PT. Pegadaian (Persero)</t>
  </si>
  <si>
    <t>b. Di Tempat Gadai Barang Lainnya</t>
  </si>
  <si>
    <t>Jumlah Uang Arisan yang Telah Diterima dari Arisan yang sedang Aktif Diikuti</t>
  </si>
  <si>
    <t>JUMLAH POSISI KEWAJIBAN</t>
  </si>
  <si>
    <t>JUMLAH PENGELUARAN : SEBULAN TERAKHIR</t>
  </si>
  <si>
    <t>JUMLAH PENGELUARAN : SETAHUN TERAKHIR</t>
  </si>
  <si>
    <t>RATA-RATA PENGELUARAN BUKAN MAKANAN SEBULAN</t>
  </si>
  <si>
    <t>RATA-RATA PENGELUARAN RUMAH TANGGA SEBULAN</t>
  </si>
  <si>
    <t>BLOK V</t>
  </si>
  <si>
    <t>BLOK VI-VII</t>
  </si>
  <si>
    <t>SERUTI IV.2</t>
  </si>
  <si>
    <t>SERUTI V-VI</t>
  </si>
  <si>
    <t>Range Harga</t>
  </si>
  <si>
    <t>Ringkasan isian dan rekapitulasi isian warning</t>
  </si>
  <si>
    <t>BLOK IV.1. Konsumsi dan Pengeluaran Bahan Makanan, Minuman, dan Rokok Seminggu Terakhir</t>
  </si>
  <si>
    <t>BLOK IV.2.  Pengeluaran Untuk Barang Bukan Makanan Selama Sebulan dan Setahun Terakhir</t>
  </si>
  <si>
    <t>BLOK IV.3, BLOK V, dan BLOK VI-VII</t>
  </si>
  <si>
    <t xml:space="preserve">Komoditas makanan dan minuman jadi </t>
  </si>
  <si>
    <t>Komoditas 1-34</t>
  </si>
  <si>
    <t>Komoditas 198-239</t>
  </si>
  <si>
    <t xml:space="preserve">Rekapitulasi Pengeluaran </t>
  </si>
  <si>
    <t>VSEN24.KP halaman 2-3</t>
  </si>
  <si>
    <t>VSEN24.KP halaman 32-33</t>
  </si>
  <si>
    <t>Komoditas 35-62</t>
  </si>
  <si>
    <t>Komoditas 240-264a</t>
  </si>
  <si>
    <t>Pendapatan, Penerimaan, dan Pengeluaran Bukan Konsumsi</t>
  </si>
  <si>
    <t>VSEN24.KP halaman 4-5</t>
  </si>
  <si>
    <t>VSEN24.KP halaman 34-35</t>
  </si>
  <si>
    <t>Komoditas 265-320</t>
  </si>
  <si>
    <t>Rekapitulasi penerimaan dan pengeluaran serta transaksi keuangan setahun terakhir</t>
  </si>
  <si>
    <t>VSEN24.KP halaman 6-7</t>
  </si>
  <si>
    <t>VSEN24.KP halaman 36-37</t>
  </si>
  <si>
    <t>VSEN24.KP halaman 8-9</t>
  </si>
  <si>
    <t>VSEN24.KP halaman 10-11</t>
  </si>
  <si>
    <t>MENU INTEGRASI SERUTI</t>
  </si>
  <si>
    <t>SERUTI.INTI : Keterangan Pengeluaran, Pendapatan, dan Investasi Rumah Tangga</t>
  </si>
  <si>
    <t xml:space="preserve">Pengeluaran bukan makanan serta pendidikan dan kesehatan sebulan dan tiga bulan terakhir </t>
  </si>
  <si>
    <t>Pendapatan, penerimaan, dan pengeluaran selain konsumsi serta posisi aset tiga bulan terakhir</t>
  </si>
  <si>
    <r>
      <t xml:space="preserve">% </t>
    </r>
    <r>
      <rPr>
        <b/>
        <sz val="9"/>
        <rFont val="Segoe UI"/>
        <family val="2"/>
      </rPr>
      <t>PERBEDAAN</t>
    </r>
    <r>
      <rPr>
        <b/>
        <sz val="9"/>
        <color rgb="FFFF0000"/>
        <rFont val="Segoe UI"/>
        <family val="2"/>
      </rPr>
      <t xml:space="preserve"> (SELISIH DI BLOK VI</t>
    </r>
    <r>
      <rPr>
        <b/>
        <sz val="9"/>
        <color theme="1"/>
        <rFont val="Segoe UI"/>
        <family val="2"/>
      </rPr>
      <t xml:space="preserve"> DENGAN </t>
    </r>
    <r>
      <rPr>
        <b/>
        <sz val="9"/>
        <color rgb="FFFF0000"/>
        <rFont val="Segoe UI"/>
        <family val="2"/>
      </rPr>
      <t>SELISIH DI BLOK VII)</t>
    </r>
    <r>
      <rPr>
        <b/>
        <sz val="9"/>
        <rFont val="Segoe UI"/>
        <family val="2"/>
      </rPr>
      <t>:</t>
    </r>
  </si>
  <si>
    <t>.</t>
  </si>
  <si>
    <t xml:space="preserve">Lainnya, tuliskan: </t>
  </si>
  <si>
    <t>HALAMAN 38</t>
  </si>
  <si>
    <t>Isian Seruti</t>
  </si>
  <si>
    <r>
      <rPr>
        <b/>
        <sz val="9"/>
        <color theme="1"/>
        <rFont val="Segoe UI"/>
        <family val="2"/>
      </rPr>
      <t>ADA YANG SEDANG MENGGUNAKAN KB?</t>
    </r>
    <r>
      <rPr>
        <sz val="9"/>
        <color theme="1"/>
        <rFont val="Segoe UI"/>
        <family val="2"/>
      </rPr>
      <t xml:space="preserve"> (Blok XVI Rincian 1601=2)</t>
    </r>
  </si>
  <si>
    <t>Uang (Sama Dengan Atau Lebih Dari)</t>
  </si>
  <si>
    <t>Barang (Sama Dengan Atau Lebih Dari)</t>
  </si>
  <si>
    <t>BLOK IV.3.2 REKAPITULASI MAKANAN, MINUMAN, DAN ROKOK</t>
  </si>
  <si>
    <t>Isian Susenas (setahun terakhir)</t>
  </si>
  <si>
    <t>Isian Seruti (3 bulan terakhir)</t>
  </si>
  <si>
    <t>Obat-obatan dan produk kesehatan (obat resep/bebas, vitamin, jamu, kacamata, kursi roda, alat KB, dsb)</t>
  </si>
  <si>
    <t>Biaya rawat jalan dan laboratorium (konsultasi, ambulans, pengobatan tradisional, tes CV19, imunisasi, dsb)</t>
  </si>
  <si>
    <t>Biaya rawat inap (biaya kamar, konsultasi, obat, dsb yang tidak dapat dipisahkan)</t>
  </si>
  <si>
    <t>Obat tradisional/jamu untuk pengobatan</t>
  </si>
  <si>
    <t>BLOK VI. REKAPITULASI PENERIMAAN DAN PENGELUARAN RUMAH TANGGA SELAMA SETAHUN TERAKHUR (DALAM RUPIAH)</t>
  </si>
  <si>
    <t xml:space="preserve">Nilai seharusnya kurang dari / sama dengan : </t>
  </si>
  <si>
    <t>Alat komunikasi dan informasi (HP, komputer, laptop, printer, aksesoris, dan perbaikannya)</t>
  </si>
  <si>
    <t>Hewan dan tanaman peliharaan (kandang, akuarium, pot, pupuk, makanan hewan, vaksin hewan, dsb)</t>
  </si>
  <si>
    <t>Buku, majalah, surat kabar, dan alat tulis (buku pelajaran, novel, komik, buku/majalah digital, pensil, pulpen, dsb)</t>
  </si>
  <si>
    <t>Paket liburan, umroh, haji, dan perjalanan rohani (biaya akomodasi, wisata, makan-minum yang tidak dapat dipisahkan)</t>
  </si>
  <si>
    <t>Hotel dan akomodasi lainnya (hotel, villa, bungalow, homestay, dsb)</t>
  </si>
  <si>
    <t>Biaya administrasi dan jasa lembaga keuangan (biaya bulanan bank, transfer antar bank, top up, dsb)</t>
  </si>
  <si>
    <t>Biaya jasa lainnya (fotokopi, jasa pemuka agama, paspor/visa, penitipan anak/lansia, dsb)</t>
  </si>
  <si>
    <t>Pembelian kendaraan (sepeda motor, mobil, sepeda, perahu motor, dsb)</t>
  </si>
  <si>
    <t>Sewa kendaraan, tol, parkir, dan biaya SIM (termasuk kursus mengemudi)</t>
  </si>
  <si>
    <t>Biaya angkutan penumpang darat (bus, angkot, taksi, ojek, kereta api, becak, dsb)</t>
  </si>
  <si>
    <t>Biaya angkutan penumpang air (ferry, perahu motor, kapal laut, dsb)</t>
  </si>
  <si>
    <t>Pemeliharaan, pelumas, dan suku cadang kendaraan (biaya servis, ganti oli, ganti ban, isi angin, cuci kendaraan, dsb)</t>
  </si>
  <si>
    <t>Rata-rata pengeluaran makanan sebulan</t>
  </si>
  <si>
    <t>Rata-rata pengeluaran bukan makanan sebulan</t>
  </si>
  <si>
    <t xml:space="preserve"> </t>
  </si>
  <si>
    <t>Hasil Pertanian, Peternakan, Perikanan, Penggalian, Industri, dll</t>
  </si>
  <si>
    <t>Isian Susenas</t>
  </si>
  <si>
    <t>2. Klaim Asuransi (BPJS)</t>
  </si>
  <si>
    <t>VER2K3</t>
  </si>
  <si>
    <t>Pengobatan</t>
  </si>
  <si>
    <t>Badan Usaha (Uang Pensiun, Klaim Asuransi, dll)</t>
  </si>
  <si>
    <t>SD</t>
  </si>
  <si>
    <t>Jenjang</t>
  </si>
  <si>
    <t>SMP</t>
  </si>
  <si>
    <t>SMA</t>
  </si>
  <si>
    <t>KULIAH</t>
  </si>
  <si>
    <t>Tabel PIP</t>
  </si>
  <si>
    <t>Jumlah anak</t>
  </si>
  <si>
    <t>VB/Seruti 502</t>
  </si>
  <si>
    <t>Usaha tanaman pangan (kode 6)</t>
  </si>
  <si>
    <t>NERACA SERUTI</t>
  </si>
  <si>
    <t>1 BULANAN</t>
  </si>
  <si>
    <t>3 BULANAN</t>
  </si>
  <si>
    <t>TRIWULANAN - x3</t>
  </si>
  <si>
    <t>Ikan Layang</t>
  </si>
  <si>
    <t>Ikan Baung</t>
  </si>
  <si>
    <t>Ikan Belanak</t>
  </si>
  <si>
    <t>Ikan Wader/Seluang</t>
  </si>
  <si>
    <t>Belut</t>
  </si>
  <si>
    <t>Cumi‐cumi/sotong/gurita</t>
  </si>
  <si>
    <t>Udang dan hewan air lainnya yang segar (sebutkan):</t>
  </si>
  <si>
    <t>Olahan ikan segar (siomai ikan, otak-otak ikan, dll)</t>
  </si>
  <si>
    <t>Daging Kerbau</t>
  </si>
  <si>
    <t>Daging sapi diawetkan/olahan daging sapi</t>
  </si>
  <si>
    <t>Daging ayam diawetkan/olahan daging ayam</t>
  </si>
  <si>
    <t>Susu murni</t>
  </si>
  <si>
    <t>Hasil lain dari susu (keju, yoghurt, dsb)</t>
  </si>
  <si>
    <t>…</t>
  </si>
  <si>
    <t>Daun pepaya</t>
  </si>
  <si>
    <t>Daun kelor</t>
  </si>
  <si>
    <t>Daun katuk</t>
  </si>
  <si>
    <t>Daun bawang</t>
  </si>
  <si>
    <t>Daun pakis</t>
  </si>
  <si>
    <t>Daun kemangi</t>
  </si>
  <si>
    <t>Oyong/gambas</t>
  </si>
  <si>
    <t>Rebung</t>
  </si>
  <si>
    <t>Jamur (jamur tiram, enoki, kancing, dll)</t>
  </si>
  <si>
    <t>Nanas</t>
  </si>
  <si>
    <t>Nangka</t>
  </si>
  <si>
    <t>Pir</t>
  </si>
  <si>
    <t>Anggur</t>
  </si>
  <si>
    <t>Buah naga</t>
  </si>
  <si>
    <t>Jambu air</t>
  </si>
  <si>
    <t>Melon</t>
  </si>
  <si>
    <t>Kelengkeng</t>
  </si>
  <si>
    <t>Bungkus (80 gr)</t>
  </si>
  <si>
    <t>Nama KRT</t>
  </si>
  <si>
    <t>NAMA Kepala Rumah Tangga</t>
  </si>
  <si>
    <t>NUS (Nomor Urut Sampel)</t>
  </si>
  <si>
    <t>NKS (Nomor Kode Sampel)</t>
  </si>
  <si>
    <r>
      <rPr>
        <sz val="11"/>
        <rFont val="Calibri"/>
        <family val="2"/>
        <scheme val="minor"/>
      </rPr>
      <t>Teh celup (</t>
    </r>
    <r>
      <rPr>
        <i/>
        <sz val="11"/>
        <rFont val="Calibri"/>
        <family val="2"/>
        <scheme val="minor"/>
      </rPr>
      <t xml:space="preserve">sachet </t>
    </r>
    <r>
      <rPr>
        <sz val="11"/>
        <rFont val="Calibri"/>
        <family val="2"/>
        <scheme val="minor"/>
      </rPr>
      <t>)</t>
    </r>
  </si>
  <si>
    <r>
      <rPr>
        <sz val="11"/>
        <rFont val="Calibri"/>
        <family val="2"/>
        <scheme val="minor"/>
      </rPr>
      <t>Kopi instan (</t>
    </r>
    <r>
      <rPr>
        <i/>
        <sz val="11"/>
        <rFont val="Calibri"/>
        <family val="2"/>
        <scheme val="minor"/>
      </rPr>
      <t xml:space="preserve">sachet </t>
    </r>
    <r>
      <rPr>
        <sz val="11"/>
        <rFont val="Calibri"/>
        <family val="2"/>
        <scheme val="minor"/>
      </rPr>
      <t>)</t>
    </r>
  </si>
  <si>
    <t>NUS</t>
  </si>
  <si>
    <t>MENU INTEGRASI WORKSHEET TEMPLATE SUSENAS KOR DAN SERUTI</t>
  </si>
  <si>
    <t>Daging kerbau</t>
  </si>
  <si>
    <t>hal 13</t>
  </si>
  <si>
    <t>HALAMAN 12-13</t>
  </si>
  <si>
    <t>VSEN24.KP halaman 12-13</t>
  </si>
  <si>
    <t>No. 187 - 225 / halaman 14-31</t>
  </si>
  <si>
    <t>Lainnya (klaim asuransi kesehatan/ kecelakaan/kerugian,penerimaan/iuran pensiun, serta sumbangan dari/ke lembaga nirlaba dan luar negeri)</t>
  </si>
  <si>
    <t>SERUTI</t>
  </si>
  <si>
    <t>504r1bk3</t>
  </si>
  <si>
    <t>504r1bk2</t>
  </si>
  <si>
    <t>diterima uang</t>
  </si>
  <si>
    <t>diterima barang</t>
  </si>
  <si>
    <t>504r2k3</t>
  </si>
  <si>
    <t>504r3k3</t>
  </si>
  <si>
    <t>SERUTI + MAK</t>
  </si>
  <si>
    <t>SERUTI INTEGRASI</t>
  </si>
  <si>
    <t>Komoditas 63-88</t>
  </si>
  <si>
    <t>Komoditas 89-122</t>
  </si>
  <si>
    <t>Komoditas 123-155</t>
  </si>
  <si>
    <t>Komoditas 156-186</t>
  </si>
  <si>
    <r>
      <t>KODE KLASIFIKASI WILAYAH</t>
    </r>
    <r>
      <rPr>
        <sz val="9"/>
        <color theme="1"/>
        <rFont val="Segoe UI"/>
        <family val="2"/>
      </rPr>
      <t xml:space="preserve"> (Blok I Rincian 105)</t>
    </r>
  </si>
  <si>
    <r>
      <rPr>
        <b/>
        <sz val="9"/>
        <color theme="1"/>
        <rFont val="Segoe UI"/>
        <family val="2"/>
      </rPr>
      <t>BANYAKNYA ART</t>
    </r>
    <r>
      <rPr>
        <sz val="9"/>
        <color theme="1"/>
        <rFont val="Segoe UI"/>
        <family val="2"/>
      </rPr>
      <t xml:space="preserve"> (Blok III Rincian 301)</t>
    </r>
  </si>
  <si>
    <r>
      <rPr>
        <b/>
        <sz val="9"/>
        <color theme="1"/>
        <rFont val="Segoe UI"/>
        <family val="2"/>
      </rPr>
      <t>ADA BALITA?</t>
    </r>
    <r>
      <rPr>
        <sz val="9"/>
        <color theme="1"/>
        <rFont val="Segoe UI"/>
        <family val="2"/>
      </rPr>
      <t xml:space="preserve"> (Blok III Rincian 302)</t>
    </r>
  </si>
  <si>
    <r>
      <rPr>
        <b/>
        <sz val="9"/>
        <color theme="1"/>
        <rFont val="Segoe UI"/>
        <family val="2"/>
      </rPr>
      <t>ADA WANITA USIA SUBUR?</t>
    </r>
    <r>
      <rPr>
        <sz val="9"/>
        <color theme="1"/>
        <rFont val="Segoe UI"/>
        <family val="2"/>
      </rPr>
      <t xml:space="preserve"> (Blok IV Rincian 405=2 dan 407 usia 10-54 tahun)</t>
    </r>
  </si>
  <si>
    <r>
      <rPr>
        <b/>
        <sz val="9"/>
        <color theme="1"/>
        <rFont val="Segoe UI"/>
        <family val="2"/>
      </rPr>
      <t>ADA PEMBANTU/SUPIR?</t>
    </r>
    <r>
      <rPr>
        <sz val="9"/>
        <color theme="1"/>
        <rFont val="Segoe UI"/>
        <family val="2"/>
      </rPr>
      <t xml:space="preserve"> (Blok IV Rincian 403=8)</t>
    </r>
  </si>
  <si>
    <r>
      <rPr>
        <b/>
        <sz val="9"/>
        <color theme="1"/>
        <rFont val="Segoe UI"/>
        <family val="2"/>
      </rPr>
      <t xml:space="preserve">ADA ART YANG MEMILIKI TABUNGAN (BANK)? </t>
    </r>
    <r>
      <rPr>
        <sz val="9"/>
        <color theme="1"/>
        <rFont val="Segoe UI"/>
        <family val="2"/>
      </rPr>
      <t>(Blok VII Rincian 701=1)</t>
    </r>
  </si>
  <si>
    <r>
      <rPr>
        <b/>
        <sz val="9"/>
        <color theme="1"/>
        <rFont val="Segoe UI"/>
        <family val="2"/>
      </rPr>
      <t xml:space="preserve">ADA ART DENGAN STATUS PEKERJAAN BURUH/KARYAWAN/PEGAWAI/PEKERJA BEBAS? </t>
    </r>
    <r>
      <rPr>
        <sz val="9"/>
        <color theme="1"/>
        <rFont val="Segoe UI"/>
        <family val="2"/>
      </rPr>
      <t>(Blok VII Rincian 706= 4 atau 5)</t>
    </r>
  </si>
  <si>
    <r>
      <rPr>
        <b/>
        <sz val="9"/>
        <color theme="1"/>
        <rFont val="Segoe UI"/>
        <family val="2"/>
      </rPr>
      <t>ADA ART DENGAN STATUS BERUSAHA?</t>
    </r>
    <r>
      <rPr>
        <sz val="9"/>
        <color theme="1"/>
        <rFont val="Segoe UI"/>
        <family val="2"/>
      </rPr>
      <t xml:space="preserve"> (Blok VII Rincian 706= 1, 2, atau 3)</t>
    </r>
  </si>
  <si>
    <r>
      <rPr>
        <b/>
        <sz val="9"/>
        <color theme="1"/>
        <rFont val="Segoe UI"/>
        <family val="2"/>
      </rPr>
      <t>ADA ART YANG MEMILIKI/MENGUASAI HP?</t>
    </r>
    <r>
      <rPr>
        <sz val="9"/>
        <color theme="1"/>
        <rFont val="Segoe UI"/>
        <family val="2"/>
      </rPr>
      <t xml:space="preserve"> (Blok VIII Rincian 802=1)</t>
    </r>
  </si>
  <si>
    <r>
      <rPr>
        <b/>
        <sz val="9"/>
        <color theme="1"/>
        <rFont val="Segoe UI"/>
        <family val="2"/>
      </rPr>
      <t>ADA ART YANG PERNAH MENGGUNAKAN INTERNET?</t>
    </r>
    <r>
      <rPr>
        <sz val="9"/>
        <color theme="1"/>
        <rFont val="Segoe UI"/>
        <family val="2"/>
      </rPr>
      <t xml:space="preserve"> (Blok VIII Rincian 808=1)</t>
    </r>
  </si>
  <si>
    <r>
      <t xml:space="preserve">APAKAH ART KLAIM JAMINAN KESEHATAN? </t>
    </r>
    <r>
      <rPr>
        <sz val="9"/>
        <color theme="1"/>
        <rFont val="Segoe UI"/>
        <family val="2"/>
      </rPr>
      <t>(Blok XI Rincian 1109 atau Blok XII Rincian 1204 terisi A/B/C/D/E)</t>
    </r>
  </si>
  <si>
    <r>
      <t xml:space="preserve">ADA ART YANG MEROKOK? </t>
    </r>
    <r>
      <rPr>
        <sz val="9"/>
        <color theme="1"/>
        <rFont val="Segoe UI"/>
        <family val="2"/>
      </rPr>
      <t xml:space="preserve">(Blok XII Rincian 1207 = 1 atau 2) </t>
    </r>
  </si>
  <si>
    <r>
      <rPr>
        <b/>
        <sz val="9"/>
        <color theme="1"/>
        <rFont val="Segoe UI"/>
        <family val="2"/>
      </rPr>
      <t xml:space="preserve">LUAS LANTAI RUMAH? </t>
    </r>
    <r>
      <rPr>
        <sz val="9"/>
        <color theme="1"/>
        <rFont val="Segoe UI"/>
        <family val="2"/>
      </rPr>
      <t>(Blok XVI Rincian 1604 (m2))</t>
    </r>
  </si>
  <si>
    <r>
      <rPr>
        <b/>
        <sz val="9"/>
        <color theme="1"/>
        <rFont val="Segoe UI"/>
        <family val="2"/>
      </rPr>
      <t>RUTA MENGGUNAKAN PAM METERAN(LEDING)?</t>
    </r>
    <r>
      <rPr>
        <sz val="9"/>
        <color theme="1"/>
        <rFont val="Segoe UI"/>
        <family val="2"/>
      </rPr>
      <t xml:space="preserve"> {Blok XVI Rincian 1610=3 dan 1614=3)</t>
    </r>
  </si>
  <si>
    <r>
      <rPr>
        <b/>
        <sz val="9"/>
        <color theme="1"/>
        <rFont val="Segoe UI"/>
        <family val="2"/>
      </rPr>
      <t>SUMBER AIR MINUM?</t>
    </r>
    <r>
      <rPr>
        <sz val="9"/>
        <color theme="1"/>
        <rFont val="Segoe UI"/>
        <family val="2"/>
      </rPr>
      <t xml:space="preserve"> (Blok XVI Rincian 1610)</t>
    </r>
  </si>
  <si>
    <r>
      <rPr>
        <b/>
        <sz val="9"/>
        <color theme="1"/>
        <rFont val="Segoe UI"/>
        <family val="2"/>
      </rPr>
      <t>BAHAN BAKAR MEMASAK?</t>
    </r>
    <r>
      <rPr>
        <sz val="9"/>
        <color theme="1"/>
        <rFont val="Segoe UI"/>
        <family val="2"/>
      </rPr>
      <t xml:space="preserve"> (Blok XVI Rincian 1617)</t>
    </r>
  </si>
  <si>
    <r>
      <t xml:space="preserve">MEMILIKI KENDARAAN BERMOTOR? </t>
    </r>
    <r>
      <rPr>
        <sz val="9"/>
        <color theme="1"/>
        <rFont val="Segoe UI"/>
        <family val="2"/>
      </rPr>
      <t>(Blok XVIII Rincian 1801H=1 atau 1801J=1 atau 1801K=1)</t>
    </r>
  </si>
  <si>
    <r>
      <rPr>
        <b/>
        <sz val="9"/>
        <color theme="1"/>
        <rFont val="Segoe UI"/>
        <family val="2"/>
      </rPr>
      <t>APAKAH RUTA MENERIMA KREDIT?</t>
    </r>
    <r>
      <rPr>
        <sz val="9"/>
        <color theme="1"/>
        <rFont val="Segoe UI"/>
        <family val="2"/>
      </rPr>
      <t xml:space="preserve"> (Blok XVII Rincian 1701=1)</t>
    </r>
  </si>
  <si>
    <r>
      <rPr>
        <b/>
        <sz val="9"/>
        <color theme="1"/>
        <rFont val="Segoe UI"/>
        <family val="2"/>
      </rPr>
      <t>MEMILIKI TELEPON RUMAH (PTSN)?</t>
    </r>
    <r>
      <rPr>
        <sz val="9"/>
        <color theme="1"/>
        <rFont val="Segoe UI"/>
        <family val="2"/>
      </rPr>
      <t xml:space="preserve"> (Blok XVIII Rincian 1801E=1)</t>
    </r>
  </si>
  <si>
    <r>
      <rPr>
        <b/>
        <sz val="9"/>
        <color theme="1"/>
        <rFont val="Segoe UI"/>
        <family val="2"/>
      </rPr>
      <t>TANAH RUMAH MILIK SENDIRI/PUNYA LAHAN TEMPAT LAIN?</t>
    </r>
    <r>
      <rPr>
        <sz val="9"/>
        <color theme="1"/>
        <rFont val="Segoe UI"/>
        <family val="2"/>
      </rPr>
      <t xml:space="preserve"> (Blok XVIII Rincian 1802=A/B/C)</t>
    </r>
  </si>
  <si>
    <r>
      <rPr>
        <b/>
        <sz val="9"/>
        <color theme="1"/>
        <rFont val="Segoe UI"/>
        <family val="2"/>
      </rPr>
      <t>APAKAH ADA MENERIMA BANTUAN PANGAN?</t>
    </r>
    <r>
      <rPr>
        <sz val="9"/>
        <color theme="1"/>
        <rFont val="Segoe UI"/>
        <family val="2"/>
      </rPr>
      <t xml:space="preserve"> (Blok XX Rincian 2005=1)</t>
    </r>
  </si>
  <si>
    <r>
      <t xml:space="preserve">JUMLAH ANAK PENERIMA PIP SD </t>
    </r>
    <r>
      <rPr>
        <sz val="9"/>
        <color theme="1"/>
        <rFont val="Segoe UI"/>
        <family val="2"/>
      </rPr>
      <t>(Blok VI Rincian 619=1)</t>
    </r>
    <r>
      <rPr>
        <b/>
        <sz val="9"/>
        <color theme="1"/>
        <rFont val="Segoe UI"/>
        <family val="2"/>
      </rPr>
      <t xml:space="preserve"> (Semester Genap 2023/2024 dan Ganjil 2024/2025)</t>
    </r>
  </si>
  <si>
    <r>
      <t xml:space="preserve">JUMLAH ANAK PENERIMA PIP SMP </t>
    </r>
    <r>
      <rPr>
        <sz val="9"/>
        <color theme="1"/>
        <rFont val="Segoe UI"/>
        <family val="2"/>
      </rPr>
      <t>(Blok VI Rincian 619=1)</t>
    </r>
    <r>
      <rPr>
        <b/>
        <sz val="9"/>
        <color theme="1"/>
        <rFont val="Segoe UI"/>
        <family val="2"/>
      </rPr>
      <t xml:space="preserve"> (Semester Genap 2023/2024 dan Ganjil 2024/2025)</t>
    </r>
  </si>
  <si>
    <r>
      <t xml:space="preserve">JUMLAH ANAK PENERIMA PIP SMA </t>
    </r>
    <r>
      <rPr>
        <sz val="9"/>
        <color theme="1"/>
        <rFont val="Segoe UI"/>
        <family val="2"/>
      </rPr>
      <t>(Blok VI Rincian 619=1)</t>
    </r>
    <r>
      <rPr>
        <b/>
        <sz val="9"/>
        <color theme="1"/>
        <rFont val="Segoe UI"/>
        <family val="2"/>
      </rPr>
      <t xml:space="preserve"> (Semester Genap 2023/2024 dan Ganjil 2024/2025)</t>
    </r>
  </si>
  <si>
    <r>
      <t xml:space="preserve">JUMLAH ANAK PENERIMA PIP KULIAH </t>
    </r>
    <r>
      <rPr>
        <sz val="9"/>
        <color theme="1"/>
        <rFont val="Segoe UI"/>
        <family val="2"/>
      </rPr>
      <t>(Blok VI Rincian 619=1)</t>
    </r>
    <r>
      <rPr>
        <b/>
        <sz val="9"/>
        <color theme="1"/>
        <rFont val="Segoe UI"/>
        <family val="2"/>
      </rPr>
      <t xml:space="preserve"> (Semester Genap 2023/2024 dan Ganjil 2024/2025)</t>
    </r>
  </si>
  <si>
    <r>
      <rPr>
        <b/>
        <sz val="9"/>
        <color theme="1"/>
        <rFont val="Segoe UI"/>
        <family val="2"/>
      </rPr>
      <t>MEMILIKI ASURANSI/JAMINAN KESEHATAN?</t>
    </r>
    <r>
      <rPr>
        <sz val="9"/>
        <color theme="1"/>
        <rFont val="Segoe UI"/>
        <family val="2"/>
      </rPr>
      <t xml:space="preserve">  (Blok XI Rincian 1101=A/B/C/D/E)</t>
    </r>
  </si>
  <si>
    <t>Luas lantai per kapita</t>
  </si>
  <si>
    <t>7,2m^2/kapita</t>
  </si>
  <si>
    <t>ART 2</t>
  </si>
  <si>
    <t>ART 3</t>
  </si>
  <si>
    <t>ART 4</t>
  </si>
  <si>
    <t>ART 5</t>
  </si>
  <si>
    <t>ART 6</t>
  </si>
  <si>
    <t>ART 7</t>
  </si>
  <si>
    <t>ART 8</t>
  </si>
  <si>
    <t>ART 9</t>
  </si>
  <si>
    <t>ART 10</t>
  </si>
  <si>
    <t>ART 11</t>
  </si>
  <si>
    <t>ART 12</t>
  </si>
  <si>
    <t>ART 1/KRT</t>
  </si>
  <si>
    <t>Nama KRT / ART 1</t>
  </si>
  <si>
    <t>Nama ART 2</t>
  </si>
  <si>
    <t>Nama ART 3</t>
  </si>
  <si>
    <t>Nama ART 4</t>
  </si>
  <si>
    <t>Nama ART 5</t>
  </si>
  <si>
    <t>Nama ART 6</t>
  </si>
  <si>
    <t>Nama ART 7</t>
  </si>
  <si>
    <t>Nama ART 8</t>
  </si>
  <si>
    <t>Nama ART 9</t>
  </si>
  <si>
    <t>Nama ART 10</t>
  </si>
  <si>
    <t>Nama ART 11</t>
  </si>
  <si>
    <t>Nama ART 12</t>
  </si>
  <si>
    <t>Input Awal Susenas Kor</t>
  </si>
  <si>
    <t>Tiket wisata, bioskop, pertunjukan, dan biaya olahraga (gym, nonton pertandingan, game online, dsb)</t>
  </si>
  <si>
    <t>Paket liburan, umroh, haji, dan perjalanan rohani (biaya akomodasi, wisata, makan-minum yg tidak dapat dipisahkan)</t>
  </si>
  <si>
    <t>Pemeliharaan rumah dan perbaikan ringan (cat kayu, kapur, cat tembok, genteng, kaca jendela, engsel, dsb)</t>
  </si>
  <si>
    <t>a. Jika milik sendiri/bebas sewa, perkiraan sewa*: [disalin dari VSEN.KP Rincian 228]</t>
  </si>
  <si>
    <t>b. Jika kontrak, nilai kontrak*: [dapat disalin dari VSEN.KP Rincian 229]</t>
  </si>
  <si>
    <t>c. Jika sewa, nilai sewa*: [disalin dari VSEN.KP Rincian 230]</t>
  </si>
  <si>
    <t>d. Jika dinas/lainnya, perkiraan sewa*: [disalin dari VSEN.KP Rincian 231]</t>
  </si>
  <si>
    <t>Listrik (PLN, non PLN, termasuk biaya bahan bakar generator)* [disalin dari VSEN.KP Rincian 234, 239]</t>
  </si>
  <si>
    <t>Air (PAM, pikulan, beli, dsb)* [disalin dari VSEN.KP Rincian 236]</t>
  </si>
  <si>
    <t>Gas (LPG, gas kota, biogas) *[disalin dari VSEN.KP Rincian 253, 255, 260]</t>
  </si>
  <si>
    <t>Bahan bakar lainnya (minyak tanah, kayu bakar, arang, dsb) *[disalin dari VSEN.KP Rincian 257, 259, 261]</t>
  </si>
  <si>
    <t>Biaya jasa pekerja domestik (pembantu ruta, supir, dsb) [disalin dari VSEN.KP Rincian 305]</t>
  </si>
  <si>
    <t>Bahan pembersih dan pemeliharaan rumah* [disalin dari VSEN.KP Rincian 272, 273, 275]</t>
  </si>
  <si>
    <t>Bahan bakar kendaraan (bensin, solar, dsb) *[disalin dari VSEN.KP Rincian 244, 246]</t>
  </si>
  <si>
    <t>Rekening telepon, pulsa, paket data, dan biaya internet* [ disalin dari VSEN.KP Rincian 263, 264, 266]</t>
  </si>
  <si>
    <t>Jasa perawatan diri dan kecantikan* (salon, cukur rambut, dsb) [disalin dari VSEN.KP Rincian 271]</t>
  </si>
  <si>
    <r>
      <t xml:space="preserve">CEK </t>
    </r>
    <r>
      <rPr>
        <b/>
        <i/>
        <sz val="9"/>
        <color theme="1"/>
        <rFont val="Segoe UI"/>
        <family val="2"/>
      </rPr>
      <t>BALANCING</t>
    </r>
    <r>
      <rPr>
        <b/>
        <sz val="9"/>
        <color theme="1"/>
        <rFont val="Segoe UI"/>
        <family val="2"/>
      </rPr>
      <t xml:space="preserve"> / DISKREPANSI PENGELUARAN</t>
    </r>
  </si>
  <si>
    <t>Kontrol Mengambil Uang dan Tabungan</t>
  </si>
  <si>
    <t>Kontrol Menyimpan Uang dan Menabung</t>
  </si>
  <si>
    <t>Konsumsi</t>
  </si>
  <si>
    <t>Upah/Gaji Dalam Bentuk Uang</t>
  </si>
  <si>
    <t>Nilai Produksi Usaha</t>
  </si>
  <si>
    <t>Transfer Keluar</t>
  </si>
  <si>
    <t>Transfer Masuk Uang</t>
  </si>
  <si>
    <t>Pendapatan Kepemilikan yang Dibayar</t>
  </si>
  <si>
    <t>Pendapatan Kepemilikan yang Diterima</t>
  </si>
  <si>
    <t>Penambahan Aset</t>
  </si>
  <si>
    <t>Pengurangan Aset</t>
  </si>
  <si>
    <t>Transaksi Keuangan Keluar</t>
  </si>
  <si>
    <t>Transaksi Keuangan Diterima</t>
  </si>
  <si>
    <t>Total 1</t>
  </si>
  <si>
    <t>Upah Gaji dalam Bentuk Barang</t>
  </si>
  <si>
    <t>Transfer Modal Keluar</t>
  </si>
  <si>
    <t xml:space="preserve">Nilai Produksi digunakan Sendiri </t>
  </si>
  <si>
    <t>Nilai Produksi Belum Terjual/WIP</t>
  </si>
  <si>
    <t>Transfer Masuk Barang/Jasa</t>
  </si>
  <si>
    <t>Pendapatan Kepemilikan yang Diterima berupa barang</t>
  </si>
  <si>
    <t xml:space="preserve">Transfer Masuk Modal </t>
  </si>
  <si>
    <t>Membeli Barang Kredit</t>
  </si>
  <si>
    <t>Kontrol Total 2</t>
  </si>
  <si>
    <t>Menyimpan Uang dan Menabung</t>
  </si>
  <si>
    <t>Non Transaksi (misal : listrik nyantol)</t>
  </si>
  <si>
    <t>Mengambil Uang dan Tabungan (Total 1 - Total 2)</t>
  </si>
  <si>
    <t>GARIS KEMISKINAN KABUPATEN</t>
  </si>
  <si>
    <t>Garis Kemiskinan Kabupaten</t>
  </si>
  <si>
    <t>Manggis</t>
  </si>
  <si>
    <t>Minimal Upah/gaji dalam bentuk barang/jasa (Menerima rumah/kendaraan dinas)</t>
  </si>
  <si>
    <r>
      <rPr>
        <b/>
        <sz val="9"/>
        <color theme="1"/>
        <rFont val="Segoe UI"/>
        <family val="2"/>
      </rPr>
      <t>ADA ART YANG SEDANG PENDIDIKAN PRA-SEKOLAH</t>
    </r>
    <r>
      <rPr>
        <sz val="9"/>
        <color theme="1"/>
        <rFont val="Segoe UI"/>
        <family val="2"/>
      </rPr>
      <t xml:space="preserve"> (Blok V Rincian 509=1 atau 2)</t>
    </r>
  </si>
  <si>
    <r>
      <rPr>
        <b/>
        <sz val="9"/>
        <color theme="1"/>
        <rFont val="Segoe UI"/>
        <family val="2"/>
      </rPr>
      <t>ADA ART YANG SEDANG BERSEKOLAH?</t>
    </r>
    <r>
      <rPr>
        <sz val="9"/>
        <color theme="1"/>
        <rFont val="Segoe UI"/>
        <family val="2"/>
      </rPr>
      <t xml:space="preserve"> (Blok V Rincian 503=2)</t>
    </r>
  </si>
  <si>
    <t>RINCIAN (Lihat VSEN25.M)</t>
  </si>
  <si>
    <r>
      <rPr>
        <b/>
        <sz val="9"/>
        <color theme="1"/>
        <rFont val="Segoe UI"/>
        <family val="2"/>
      </rPr>
      <t>ADA ART YANG MENGOBATI SENDIRI?</t>
    </r>
    <r>
      <rPr>
        <sz val="9"/>
        <color theme="1"/>
        <rFont val="Segoe UI"/>
        <family val="2"/>
      </rPr>
      <t xml:space="preserve"> (Blok VI Rincian 603=1)</t>
    </r>
  </si>
  <si>
    <r>
      <rPr>
        <b/>
        <sz val="9"/>
        <color theme="1"/>
        <rFont val="Segoe UI"/>
        <family val="2"/>
      </rPr>
      <t>ADA ART YANG BEROBAT JALAN?</t>
    </r>
    <r>
      <rPr>
        <sz val="9"/>
        <color theme="1"/>
        <rFont val="Segoe UI"/>
        <family val="2"/>
      </rPr>
      <t xml:space="preserve"> (Blok VI Rincian 604=1)</t>
    </r>
  </si>
  <si>
    <r>
      <rPr>
        <b/>
        <sz val="9"/>
        <color theme="1"/>
        <rFont val="Segoe UI"/>
        <family val="2"/>
      </rPr>
      <t>ADA ART YANG RAWAT INAP?</t>
    </r>
    <r>
      <rPr>
        <sz val="9"/>
        <color theme="1"/>
        <rFont val="Segoe UI"/>
        <family val="2"/>
      </rPr>
      <t xml:space="preserve"> (Blok VI Rincian 604=1)</t>
    </r>
  </si>
  <si>
    <r>
      <rPr>
        <b/>
        <sz val="9"/>
        <color theme="1"/>
        <rFont val="Segoe UI"/>
        <family val="2"/>
      </rPr>
      <t>APAKAH ANAK MENERIMA PROGRAM MAKAN BERGIZI GRATIS (MBG)?</t>
    </r>
    <r>
      <rPr>
        <sz val="9"/>
        <color theme="1"/>
        <rFont val="Segoe UI"/>
        <family val="2"/>
      </rPr>
      <t xml:space="preserve"> (Blok XI.A Rincian 1106 =1)</t>
    </r>
  </si>
  <si>
    <r>
      <rPr>
        <b/>
        <sz val="9"/>
        <color theme="1"/>
        <rFont val="Segoe UI"/>
        <family val="2"/>
      </rPr>
      <t xml:space="preserve">STATUS RUMAH? </t>
    </r>
    <r>
      <rPr>
        <sz val="9"/>
        <color theme="1"/>
        <rFont val="Segoe UI"/>
        <family val="2"/>
      </rPr>
      <t>(Blok XV Rincian 1501=1/2/3/4/5)</t>
    </r>
  </si>
  <si>
    <r>
      <rPr>
        <b/>
        <sz val="9"/>
        <color theme="1"/>
        <rFont val="Segoe UI"/>
        <family val="2"/>
      </rPr>
      <t>APAKAH MENGONSUMSI KARBOHIDRAT</t>
    </r>
    <r>
      <rPr>
        <sz val="9"/>
        <color theme="1"/>
        <rFont val="Segoe UI"/>
        <family val="2"/>
      </rPr>
      <t xml:space="preserve"> (Blok VII Rincian 702=1)</t>
    </r>
  </si>
  <si>
    <r>
      <rPr>
        <b/>
        <sz val="9"/>
        <color theme="1"/>
        <rFont val="Segoe UI"/>
        <family val="2"/>
      </rPr>
      <t>APAKAH MENGONSUMSI PROTEIN HEWANI</t>
    </r>
    <r>
      <rPr>
        <sz val="9"/>
        <color theme="1"/>
        <rFont val="Segoe UI"/>
        <family val="2"/>
      </rPr>
      <t xml:space="preserve"> (Blok VII Rincian 705=1)</t>
    </r>
  </si>
  <si>
    <r>
      <rPr>
        <b/>
        <sz val="9"/>
        <color theme="1"/>
        <rFont val="Segoe UI"/>
        <family val="2"/>
      </rPr>
      <t>APAKAH MENGONSUMSI PROTEIN NABATI</t>
    </r>
    <r>
      <rPr>
        <sz val="9"/>
        <color theme="1"/>
        <rFont val="Segoe UI"/>
        <family val="2"/>
      </rPr>
      <t xml:space="preserve"> (Blok VII Rincian 704=1)</t>
    </r>
  </si>
  <si>
    <r>
      <rPr>
        <b/>
        <sz val="9"/>
        <color theme="1"/>
        <rFont val="Segoe UI"/>
        <family val="2"/>
      </rPr>
      <t>SUMBER UTAMA PENERANGAN?</t>
    </r>
    <r>
      <rPr>
        <sz val="9"/>
        <color theme="1"/>
        <rFont val="Segoe UI"/>
        <family val="2"/>
      </rPr>
      <t xml:space="preserve"> (Blok XV Rincian 1504)</t>
    </r>
  </si>
  <si>
    <r>
      <rPr>
        <b/>
        <sz val="9"/>
        <color theme="1"/>
        <rFont val="Segoe UI"/>
        <family val="2"/>
      </rPr>
      <t>APAKAH MENU MBG ANAK TERDAPAT SUSU?</t>
    </r>
    <r>
      <rPr>
        <sz val="9"/>
        <color theme="1"/>
        <rFont val="Segoe UI"/>
        <family val="2"/>
      </rPr>
      <t xml:space="preserve"> (Blok XI.A Rincian 1106 =1)</t>
    </r>
  </si>
  <si>
    <r>
      <rPr>
        <b/>
        <sz val="9"/>
        <color theme="1"/>
        <rFont val="Segoe UI"/>
        <family val="2"/>
      </rPr>
      <t>APAKAH MENU MBG ANAK TERDAPAT BUAH?</t>
    </r>
    <r>
      <rPr>
        <sz val="9"/>
        <color theme="1"/>
        <rFont val="Segoe UI"/>
        <family val="2"/>
      </rPr>
      <t xml:space="preserve"> (Blok XI.A Rincian 1106 =1)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</si>
</sst>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sz val="9"/>
      <name val="Segoe UI"/>
      <family val="2"/>
    </font>
    <font>
      <i/>
      <sz val="9"/>
      <name val="Segoe UI"/>
      <family val="2"/>
    </font>
    <font>
      <b/>
      <sz val="9"/>
      <color rgb="FFFF0000"/>
      <name val="Segoe UI"/>
      <family val="2"/>
    </font>
    <font>
      <sz val="8"/>
      <color theme="1"/>
      <name val="Segoe UI"/>
      <family val="2"/>
    </font>
    <font>
      <sz val="8"/>
      <name val="Segoe UI"/>
      <family val="2"/>
    </font>
    <font>
      <b/>
      <i/>
      <sz val="9"/>
      <color theme="1"/>
      <name val="Segoe UI"/>
      <family val="2"/>
    </font>
    <font>
      <b/>
      <sz val="9"/>
      <name val="Segoe UI"/>
      <family val="2"/>
    </font>
    <font>
      <b/>
      <sz val="10"/>
      <color theme="1"/>
      <name val="Segoe UI"/>
      <family val="2"/>
    </font>
    <font>
      <sz val="9"/>
      <color rgb="FFFF0000"/>
      <name val="Segoe UI"/>
      <family val="2"/>
    </font>
    <font>
      <u/>
      <sz val="9"/>
      <color theme="10"/>
      <name val="Segoe U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Segoe UI"/>
      <family val="2"/>
    </font>
    <font>
      <sz val="11"/>
      <color theme="1"/>
      <name val="Segoe UI"/>
      <family val="2"/>
    </font>
    <font>
      <sz val="9"/>
      <color theme="0"/>
      <name val="Segoe UI"/>
      <family val="2"/>
    </font>
    <font>
      <sz val="11"/>
      <color theme="1"/>
      <name val="Calibri"/>
      <charset val="134"/>
      <scheme val="minor"/>
    </font>
    <font>
      <b/>
      <sz val="8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16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9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6">
    <xf numFmtId="0" fontId="0" fillId="0" borderId="0"/>
    <xf numFmtId="0" fontId="17" fillId="0" borderId="0" applyNumberFormat="0" applyFill="0" applyBorder="0" applyAlignment="0" applyProtection="0"/>
    <xf numFmtId="0" fontId="10" fillId="0" borderId="0"/>
    <xf numFmtId="9" fontId="21" fillId="0" borderId="0" applyFont="0" applyFill="0" applyBorder="0" applyAlignment="0" applyProtection="0"/>
    <xf numFmtId="0" fontId="9" fillId="0" borderId="0"/>
    <xf numFmtId="43" fontId="48" fillId="0" borderId="0" applyFont="0" applyFill="0" applyBorder="0" applyAlignment="0" applyProtection="0"/>
  </cellStyleXfs>
  <cellXfs count="820">
    <xf numFmtId="0" fontId="0" fillId="0" borderId="0" xfId="0"/>
    <xf numFmtId="1" fontId="0" fillId="0" borderId="0" xfId="0" applyNumberFormat="1"/>
    <xf numFmtId="3" fontId="0" fillId="0" borderId="0" xfId="0" applyNumberFormat="1"/>
    <xf numFmtId="3" fontId="11" fillId="2" borderId="1" xfId="0" applyNumberFormat="1" applyFont="1" applyFill="1" applyBorder="1" applyAlignment="1">
      <alignment horizontal="center" vertical="center"/>
    </xf>
    <xf numFmtId="3" fontId="12" fillId="3" borderId="1" xfId="0" applyNumberFormat="1" applyFont="1" applyFill="1" applyBorder="1" applyAlignment="1">
      <alignment vertical="top" wrapText="1"/>
    </xf>
    <xf numFmtId="3" fontId="13" fillId="2" borderId="1" xfId="0" applyNumberFormat="1" applyFont="1" applyFill="1" applyBorder="1" applyAlignment="1">
      <alignment vertical="top" wrapText="1"/>
    </xf>
    <xf numFmtId="3" fontId="14" fillId="2" borderId="1" xfId="0" applyNumberFormat="1" applyFont="1" applyFill="1" applyBorder="1" applyAlignment="1">
      <alignment vertical="top" wrapText="1"/>
    </xf>
    <xf numFmtId="3" fontId="12" fillId="0" borderId="1" xfId="0" applyNumberFormat="1" applyFont="1" applyBorder="1" applyAlignment="1">
      <alignment vertical="top" wrapText="1"/>
    </xf>
    <xf numFmtId="3" fontId="13" fillId="0" borderId="1" xfId="0" applyNumberFormat="1" applyFont="1" applyBorder="1" applyAlignment="1">
      <alignment vertical="top" wrapText="1"/>
    </xf>
    <xf numFmtId="3" fontId="11" fillId="0" borderId="0" xfId="0" applyNumberFormat="1" applyFont="1"/>
    <xf numFmtId="3" fontId="0" fillId="0" borderId="0" xfId="0" applyNumberFormat="1" applyAlignment="1">
      <alignment vertical="center" wrapText="1"/>
    </xf>
    <xf numFmtId="3" fontId="0" fillId="0" borderId="0" xfId="0" applyNumberFormat="1" applyAlignment="1">
      <alignment wrapText="1"/>
    </xf>
    <xf numFmtId="3" fontId="0" fillId="4" borderId="0" xfId="0" applyNumberFormat="1" applyFill="1"/>
    <xf numFmtId="3" fontId="11" fillId="0" borderId="0" xfId="0" applyNumberFormat="1" applyFont="1" applyAlignment="1">
      <alignment horizontal="center" vertical="center"/>
    </xf>
    <xf numFmtId="3" fontId="11" fillId="0" borderId="0" xfId="0" applyNumberFormat="1" applyFont="1" applyAlignment="1">
      <alignment horizontal="center"/>
    </xf>
    <xf numFmtId="3" fontId="12" fillId="0" borderId="0" xfId="0" applyNumberFormat="1" applyFont="1" applyAlignment="1">
      <alignment vertical="top" wrapText="1"/>
    </xf>
    <xf numFmtId="3" fontId="11" fillId="4" borderId="0" xfId="0" applyNumberFormat="1" applyFont="1" applyFill="1"/>
    <xf numFmtId="0" fontId="11" fillId="0" borderId="1" xfId="0" applyFont="1" applyBorder="1" applyAlignment="1">
      <alignment horizontal="center" vertical="center"/>
    </xf>
    <xf numFmtId="3" fontId="11" fillId="4" borderId="1" xfId="0" applyNumberFormat="1" applyFont="1" applyFill="1" applyBorder="1" applyAlignment="1">
      <alignment horizontal="center"/>
    </xf>
    <xf numFmtId="3" fontId="11" fillId="0" borderId="1" xfId="0" applyNumberFormat="1" applyFont="1" applyBorder="1" applyAlignment="1">
      <alignment horizontal="center"/>
    </xf>
    <xf numFmtId="3" fontId="0" fillId="4" borderId="1" xfId="0" applyNumberFormat="1" applyFill="1" applyBorder="1"/>
    <xf numFmtId="3" fontId="0" fillId="0" borderId="1" xfId="0" applyNumberFormat="1" applyBorder="1"/>
    <xf numFmtId="0" fontId="11" fillId="2" borderId="1" xfId="0" applyFont="1" applyFill="1" applyBorder="1"/>
    <xf numFmtId="0" fontId="12" fillId="0" borderId="1" xfId="0" applyFont="1" applyBorder="1" applyAlignment="1">
      <alignment vertical="top" wrapText="1"/>
    </xf>
    <xf numFmtId="3" fontId="11" fillId="0" borderId="1" xfId="0" applyNumberFormat="1" applyFont="1" applyBorder="1"/>
    <xf numFmtId="0" fontId="11" fillId="0" borderId="0" xfId="0" applyFont="1" applyAlignment="1">
      <alignment horizontal="center" vertical="center" wrapText="1"/>
    </xf>
    <xf numFmtId="3" fontId="11" fillId="4" borderId="0" xfId="0" applyNumberFormat="1" applyFont="1" applyFill="1" applyAlignment="1">
      <alignment horizontal="center" wrapText="1"/>
    </xf>
    <xf numFmtId="3" fontId="11" fillId="0" borderId="0" xfId="0" applyNumberFormat="1" applyFont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5" fillId="4" borderId="0" xfId="0" applyFont="1" applyFill="1" applyAlignment="1">
      <alignment vertical="top" wrapText="1"/>
    </xf>
    <xf numFmtId="0" fontId="0" fillId="2" borderId="1" xfId="0" applyFill="1" applyBorder="1"/>
    <xf numFmtId="0" fontId="13" fillId="4" borderId="0" xfId="0" applyFont="1" applyFill="1" applyAlignment="1">
      <alignment vertical="top" wrapText="1"/>
    </xf>
    <xf numFmtId="3" fontId="11" fillId="6" borderId="0" xfId="0" applyNumberFormat="1" applyFont="1" applyFill="1" applyAlignment="1">
      <alignment horizontal="center" wrapText="1"/>
    </xf>
    <xf numFmtId="3" fontId="11" fillId="7" borderId="0" xfId="0" applyNumberFormat="1" applyFont="1" applyFill="1" applyAlignment="1">
      <alignment horizontal="center" wrapText="1"/>
    </xf>
    <xf numFmtId="3" fontId="11" fillId="8" borderId="0" xfId="0" applyNumberFormat="1" applyFont="1" applyFill="1" applyAlignment="1">
      <alignment horizontal="center" wrapText="1"/>
    </xf>
    <xf numFmtId="3" fontId="11" fillId="9" borderId="0" xfId="0" applyNumberFormat="1" applyFont="1" applyFill="1" applyAlignment="1">
      <alignment horizontal="center" wrapText="1"/>
    </xf>
    <xf numFmtId="3" fontId="11" fillId="10" borderId="0" xfId="0" applyNumberFormat="1" applyFont="1" applyFill="1" applyAlignment="1">
      <alignment horizontal="center" wrapText="1"/>
    </xf>
    <xf numFmtId="3" fontId="11" fillId="5" borderId="0" xfId="0" applyNumberFormat="1" applyFont="1" applyFill="1" applyAlignment="1">
      <alignment horizontal="center" wrapText="1"/>
    </xf>
    <xf numFmtId="3" fontId="0" fillId="6" borderId="0" xfId="0" applyNumberFormat="1" applyFill="1"/>
    <xf numFmtId="3" fontId="0" fillId="7" borderId="0" xfId="0" applyNumberFormat="1" applyFill="1"/>
    <xf numFmtId="3" fontId="0" fillId="8" borderId="0" xfId="0" applyNumberFormat="1" applyFill="1"/>
    <xf numFmtId="3" fontId="0" fillId="9" borderId="0" xfId="0" applyNumberFormat="1" applyFill="1"/>
    <xf numFmtId="3" fontId="0" fillId="10" borderId="0" xfId="0" applyNumberFormat="1" applyFill="1"/>
    <xf numFmtId="3" fontId="0" fillId="5" borderId="0" xfId="0" applyNumberFormat="1" applyFill="1"/>
    <xf numFmtId="3" fontId="0" fillId="4" borderId="0" xfId="0" applyNumberFormat="1" applyFill="1" applyAlignment="1">
      <alignment wrapText="1"/>
    </xf>
    <xf numFmtId="3" fontId="11" fillId="5" borderId="0" xfId="0" applyNumberFormat="1" applyFont="1" applyFill="1"/>
    <xf numFmtId="3" fontId="0" fillId="0" borderId="0" xfId="0" applyNumberFormat="1" applyAlignment="1">
      <alignment horizontal="right"/>
    </xf>
    <xf numFmtId="0" fontId="0" fillId="2" borderId="0" xfId="0" applyFill="1"/>
    <xf numFmtId="3" fontId="0" fillId="2" borderId="0" xfId="0" applyNumberFormat="1" applyFill="1" applyAlignment="1">
      <alignment horizontal="center"/>
    </xf>
    <xf numFmtId="3" fontId="0" fillId="2" borderId="0" xfId="0" applyNumberFormat="1" applyFill="1"/>
    <xf numFmtId="0" fontId="11" fillId="2" borderId="0" xfId="0" applyFont="1" applyFill="1" applyAlignment="1">
      <alignment horizontal="center" vertical="center"/>
    </xf>
    <xf numFmtId="0" fontId="11" fillId="2" borderId="0" xfId="0" applyFont="1" applyFill="1"/>
    <xf numFmtId="4" fontId="0" fillId="2" borderId="0" xfId="0" applyNumberFormat="1" applyFill="1"/>
    <xf numFmtId="0" fontId="0" fillId="11" borderId="0" xfId="0" applyFill="1"/>
    <xf numFmtId="0" fontId="11" fillId="2" borderId="1" xfId="0" quotePrefix="1" applyFont="1" applyFill="1" applyBorder="1" applyAlignment="1">
      <alignment horizontal="center" vertical="center"/>
    </xf>
    <xf numFmtId="3" fontId="11" fillId="2" borderId="1" xfId="0" quotePrefix="1" applyNumberFormat="1" applyFont="1" applyFill="1" applyBorder="1" applyAlignment="1">
      <alignment horizontal="center" vertical="center"/>
    </xf>
    <xf numFmtId="3" fontId="19" fillId="0" borderId="0" xfId="0" applyNumberFormat="1" applyFont="1"/>
    <xf numFmtId="0" fontId="0" fillId="11" borderId="0" xfId="0" applyFill="1" applyAlignment="1">
      <alignment horizontal="center"/>
    </xf>
    <xf numFmtId="3" fontId="0" fillId="0" borderId="0" xfId="0" applyNumberFormat="1" applyAlignment="1">
      <alignment horizontal="center" vertical="center"/>
    </xf>
    <xf numFmtId="0" fontId="20" fillId="0" borderId="0" xfId="0" applyFont="1"/>
    <xf numFmtId="3" fontId="11" fillId="14" borderId="0" xfId="0" applyNumberFormat="1" applyFont="1" applyFill="1"/>
    <xf numFmtId="3" fontId="11" fillId="17" borderId="0" xfId="0" applyNumberFormat="1" applyFont="1" applyFill="1"/>
    <xf numFmtId="3" fontId="11" fillId="18" borderId="0" xfId="0" applyNumberFormat="1" applyFont="1" applyFill="1"/>
    <xf numFmtId="3" fontId="22" fillId="2" borderId="1" xfId="0" applyNumberFormat="1" applyFont="1" applyFill="1" applyBorder="1" applyAlignment="1">
      <alignment vertical="top" wrapText="1"/>
    </xf>
    <xf numFmtId="3" fontId="22" fillId="0" borderId="1" xfId="0" applyNumberFormat="1" applyFont="1" applyBorder="1" applyAlignment="1">
      <alignment vertical="top" wrapText="1"/>
    </xf>
    <xf numFmtId="0" fontId="22" fillId="2" borderId="1" xfId="0" applyFont="1" applyFill="1" applyBorder="1" applyAlignment="1">
      <alignment vertical="top" wrapText="1"/>
    </xf>
    <xf numFmtId="3" fontId="20" fillId="0" borderId="0" xfId="0" applyNumberFormat="1" applyFont="1"/>
    <xf numFmtId="3" fontId="19" fillId="0" borderId="0" xfId="0" applyNumberFormat="1" applyFont="1" applyAlignment="1">
      <alignment horizontal="center"/>
    </xf>
    <xf numFmtId="3" fontId="11" fillId="0" borderId="3" xfId="0" applyNumberFormat="1" applyFont="1" applyBorder="1"/>
    <xf numFmtId="3" fontId="11" fillId="0" borderId="4" xfId="0" applyNumberFormat="1" applyFont="1" applyBorder="1"/>
    <xf numFmtId="3" fontId="11" fillId="0" borderId="5" xfId="0" applyNumberFormat="1" applyFont="1" applyBorder="1"/>
    <xf numFmtId="3" fontId="20" fillId="0" borderId="0" xfId="0" applyNumberFormat="1" applyFont="1" applyAlignment="1">
      <alignment vertical="center" wrapText="1"/>
    </xf>
    <xf numFmtId="3" fontId="0" fillId="19" borderId="0" xfId="0" applyNumberFormat="1" applyFill="1" applyAlignment="1">
      <alignment wrapText="1"/>
    </xf>
    <xf numFmtId="3" fontId="0" fillId="19" borderId="0" xfId="0" applyNumberFormat="1" applyFill="1"/>
    <xf numFmtId="3" fontId="20" fillId="4" borderId="0" xfId="0" applyNumberFormat="1" applyFont="1" applyFill="1"/>
    <xf numFmtId="3" fontId="0" fillId="14" borderId="0" xfId="0" applyNumberFormat="1" applyFill="1"/>
    <xf numFmtId="3" fontId="0" fillId="0" borderId="1" xfId="0" applyNumberFormat="1" applyBorder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26" fillId="20" borderId="1" xfId="0" applyFont="1" applyFill="1" applyBorder="1" applyAlignment="1">
      <alignment horizontal="center" vertical="center"/>
    </xf>
    <xf numFmtId="0" fontId="27" fillId="21" borderId="1" xfId="0" quotePrefix="1" applyFont="1" applyFill="1" applyBorder="1" applyAlignment="1">
      <alignment horizontal="center" vertical="center"/>
    </xf>
    <xf numFmtId="0" fontId="27" fillId="21" borderId="1" xfId="0" applyFont="1" applyFill="1" applyBorder="1" applyAlignment="1">
      <alignment horizontal="center" vertical="center" wrapText="1"/>
    </xf>
    <xf numFmtId="0" fontId="27" fillId="21" borderId="1" xfId="0" applyFont="1" applyFill="1" applyBorder="1" applyAlignment="1">
      <alignment horizontal="center" vertical="center"/>
    </xf>
    <xf numFmtId="0" fontId="26" fillId="20" borderId="1" xfId="0" applyFont="1" applyFill="1" applyBorder="1" applyAlignment="1">
      <alignment horizontal="center"/>
    </xf>
    <xf numFmtId="0" fontId="26" fillId="20" borderId="1" xfId="0" applyFont="1" applyFill="1" applyBorder="1" applyAlignment="1">
      <alignment horizontal="left"/>
    </xf>
    <xf numFmtId="0" fontId="27" fillId="0" borderId="1" xfId="0" applyFont="1" applyBorder="1" applyAlignment="1">
      <alignment horizontal="center"/>
    </xf>
    <xf numFmtId="0" fontId="11" fillId="11" borderId="0" xfId="0" applyFont="1" applyFill="1" applyAlignment="1">
      <alignment horizontal="center" vertical="center"/>
    </xf>
    <xf numFmtId="0" fontId="11" fillId="11" borderId="0" xfId="0" applyFont="1" applyFill="1"/>
    <xf numFmtId="3" fontId="0" fillId="11" borderId="0" xfId="0" applyNumberFormat="1" applyFill="1"/>
    <xf numFmtId="0" fontId="27" fillId="11" borderId="0" xfId="0" applyFont="1" applyFill="1"/>
    <xf numFmtId="0" fontId="26" fillId="11" borderId="0" xfId="0" applyFont="1" applyFill="1" applyAlignment="1">
      <alignment horizontal="center" vertical="center"/>
    </xf>
    <xf numFmtId="0" fontId="27" fillId="9" borderId="0" xfId="0" applyFont="1" applyFill="1"/>
    <xf numFmtId="4" fontId="27" fillId="11" borderId="1" xfId="0" applyNumberFormat="1" applyFont="1" applyFill="1" applyBorder="1" applyAlignment="1" applyProtection="1">
      <alignment vertical="center"/>
      <protection locked="0"/>
    </xf>
    <xf numFmtId="3" fontId="27" fillId="11" borderId="1" xfId="0" applyNumberFormat="1" applyFont="1" applyFill="1" applyBorder="1" applyAlignment="1" applyProtection="1">
      <alignment vertical="center"/>
      <protection locked="0"/>
    </xf>
    <xf numFmtId="0" fontId="27" fillId="11" borderId="1" xfId="0" applyFont="1" applyFill="1" applyBorder="1" applyAlignment="1" applyProtection="1">
      <alignment vertical="center"/>
      <protection locked="0"/>
    </xf>
    <xf numFmtId="4" fontId="26" fillId="11" borderId="1" xfId="0" applyNumberFormat="1" applyFont="1" applyFill="1" applyBorder="1" applyAlignment="1">
      <alignment vertical="center"/>
    </xf>
    <xf numFmtId="3" fontId="26" fillId="11" borderId="1" xfId="0" applyNumberFormat="1" applyFont="1" applyFill="1" applyBorder="1" applyAlignment="1">
      <alignment vertical="center"/>
    </xf>
    <xf numFmtId="0" fontId="28" fillId="11" borderId="1" xfId="0" applyFont="1" applyFill="1" applyBorder="1" applyAlignment="1">
      <alignment horizontal="center" vertical="center" wrapText="1"/>
    </xf>
    <xf numFmtId="0" fontId="25" fillId="11" borderId="0" xfId="0" applyFont="1" applyFill="1"/>
    <xf numFmtId="0" fontId="27" fillId="20" borderId="0" xfId="0" applyFont="1" applyFill="1"/>
    <xf numFmtId="0" fontId="26" fillId="9" borderId="0" xfId="0" applyFont="1" applyFill="1" applyAlignment="1">
      <alignment horizontal="center"/>
    </xf>
    <xf numFmtId="0" fontId="26" fillId="20" borderId="0" xfId="0" applyFont="1" applyFill="1" applyAlignment="1">
      <alignment horizontal="center" vertical="center"/>
    </xf>
    <xf numFmtId="0" fontId="27" fillId="2" borderId="0" xfId="0" applyFont="1" applyFill="1"/>
    <xf numFmtId="0" fontId="26" fillId="2" borderId="0" xfId="0" applyFont="1" applyFill="1"/>
    <xf numFmtId="3" fontId="27" fillId="2" borderId="0" xfId="0" applyNumberFormat="1" applyFont="1" applyFill="1"/>
    <xf numFmtId="0" fontId="27" fillId="22" borderId="1" xfId="0" applyFont="1" applyFill="1" applyBorder="1" applyAlignment="1">
      <alignment horizontal="center" vertical="center"/>
    </xf>
    <xf numFmtId="0" fontId="27" fillId="22" borderId="1" xfId="0" applyFont="1" applyFill="1" applyBorder="1" applyAlignment="1">
      <alignment vertical="center"/>
    </xf>
    <xf numFmtId="3" fontId="26" fillId="22" borderId="1" xfId="0" applyNumberFormat="1" applyFont="1" applyFill="1" applyBorder="1" applyAlignment="1">
      <alignment vertical="center"/>
    </xf>
    <xf numFmtId="0" fontId="26" fillId="20" borderId="1" xfId="0" applyFont="1" applyFill="1" applyBorder="1" applyAlignment="1">
      <alignment vertical="center"/>
    </xf>
    <xf numFmtId="4" fontId="27" fillId="22" borderId="1" xfId="0" applyNumberFormat="1" applyFont="1" applyFill="1" applyBorder="1" applyAlignment="1">
      <alignment vertical="center"/>
    </xf>
    <xf numFmtId="4" fontId="26" fillId="22" borderId="1" xfId="0" applyNumberFormat="1" applyFont="1" applyFill="1" applyBorder="1" applyAlignment="1">
      <alignment vertical="center"/>
    </xf>
    <xf numFmtId="3" fontId="27" fillId="22" borderId="1" xfId="0" applyNumberFormat="1" applyFont="1" applyFill="1" applyBorder="1" applyAlignment="1">
      <alignment vertical="center"/>
    </xf>
    <xf numFmtId="0" fontId="26" fillId="22" borderId="1" xfId="0" applyFont="1" applyFill="1" applyBorder="1" applyAlignment="1">
      <alignment vertical="center"/>
    </xf>
    <xf numFmtId="0" fontId="27" fillId="22" borderId="1" xfId="0" applyFont="1" applyFill="1" applyBorder="1" applyAlignment="1">
      <alignment horizontal="left" vertical="center" wrapText="1"/>
    </xf>
    <xf numFmtId="3" fontId="27" fillId="11" borderId="1" xfId="0" applyNumberFormat="1" applyFont="1" applyFill="1" applyBorder="1" applyAlignment="1">
      <alignment horizontal="center" vertical="center"/>
    </xf>
    <xf numFmtId="0" fontId="27" fillId="11" borderId="0" xfId="0" applyFont="1" applyFill="1" applyAlignment="1">
      <alignment vertical="center"/>
    </xf>
    <xf numFmtId="0" fontId="26" fillId="11" borderId="0" xfId="0" applyFont="1" applyFill="1" applyAlignment="1">
      <alignment vertical="center"/>
    </xf>
    <xf numFmtId="3" fontId="27" fillId="11" borderId="0" xfId="0" applyNumberFormat="1" applyFont="1" applyFill="1" applyAlignment="1">
      <alignment vertical="center"/>
    </xf>
    <xf numFmtId="3" fontId="27" fillId="21" borderId="1" xfId="0" applyNumberFormat="1" applyFont="1" applyFill="1" applyBorder="1" applyAlignment="1">
      <alignment vertical="center"/>
    </xf>
    <xf numFmtId="0" fontId="25" fillId="0" borderId="1" xfId="0" applyFont="1" applyBorder="1" applyAlignment="1">
      <alignment horizontal="center"/>
    </xf>
    <xf numFmtId="0" fontId="25" fillId="11" borderId="0" xfId="0" applyFont="1" applyFill="1" applyAlignment="1">
      <alignment vertical="center"/>
    </xf>
    <xf numFmtId="0" fontId="25" fillId="0" borderId="0" xfId="0" applyFont="1"/>
    <xf numFmtId="0" fontId="26" fillId="23" borderId="1" xfId="0" applyFont="1" applyFill="1" applyBorder="1" applyAlignment="1">
      <alignment vertical="center"/>
    </xf>
    <xf numFmtId="0" fontId="0" fillId="23" borderId="0" xfId="0" applyFill="1"/>
    <xf numFmtId="0" fontId="27" fillId="23" borderId="0" xfId="0" applyFont="1" applyFill="1" applyAlignment="1">
      <alignment vertical="center"/>
    </xf>
    <xf numFmtId="0" fontId="27" fillId="11" borderId="1" xfId="0" applyFont="1" applyFill="1" applyBorder="1" applyAlignment="1" applyProtection="1">
      <alignment horizontal="center" vertical="center"/>
      <protection locked="0"/>
    </xf>
    <xf numFmtId="3" fontId="27" fillId="11" borderId="1" xfId="0" applyNumberFormat="1" applyFont="1" applyFill="1" applyBorder="1" applyAlignment="1" applyProtection="1">
      <alignment horizontal="center" vertical="center"/>
      <protection locked="0"/>
    </xf>
    <xf numFmtId="0" fontId="26" fillId="22" borderId="1" xfId="0" applyFont="1" applyFill="1" applyBorder="1" applyAlignment="1">
      <alignment horizontal="center" vertical="center"/>
    </xf>
    <xf numFmtId="0" fontId="27" fillId="11" borderId="0" xfId="0" applyFont="1" applyFill="1" applyAlignment="1">
      <alignment horizontal="center" vertical="center"/>
    </xf>
    <xf numFmtId="3" fontId="27" fillId="22" borderId="1" xfId="0" applyNumberFormat="1" applyFont="1" applyFill="1" applyBorder="1" applyAlignment="1">
      <alignment horizontal="center" vertical="center"/>
    </xf>
    <xf numFmtId="3" fontId="27" fillId="11" borderId="0" xfId="0" applyNumberFormat="1" applyFont="1" applyFill="1" applyAlignment="1">
      <alignment horizontal="center" vertical="center"/>
    </xf>
    <xf numFmtId="0" fontId="11" fillId="23" borderId="0" xfId="0" applyFont="1" applyFill="1"/>
    <xf numFmtId="0" fontId="0" fillId="23" borderId="0" xfId="0" applyFill="1" applyAlignment="1">
      <alignment horizontal="center"/>
    </xf>
    <xf numFmtId="3" fontId="0" fillId="23" borderId="0" xfId="0" applyNumberFormat="1" applyFill="1"/>
    <xf numFmtId="3" fontId="0" fillId="23" borderId="0" xfId="0" applyNumberFormat="1" applyFill="1" applyAlignment="1">
      <alignment horizontal="center"/>
    </xf>
    <xf numFmtId="3" fontId="0" fillId="11" borderId="0" xfId="0" applyNumberForma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3" fontId="27" fillId="0" borderId="1" xfId="0" applyNumberFormat="1" applyFont="1" applyBorder="1" applyProtection="1">
      <protection locked="0"/>
    </xf>
    <xf numFmtId="3" fontId="27" fillId="11" borderId="1" xfId="0" applyNumberFormat="1" applyFont="1" applyFill="1" applyBorder="1" applyProtection="1">
      <protection locked="0"/>
    </xf>
    <xf numFmtId="0" fontId="27" fillId="11" borderId="1" xfId="0" applyFont="1" applyFill="1" applyBorder="1" applyProtection="1">
      <protection locked="0"/>
    </xf>
    <xf numFmtId="4" fontId="28" fillId="11" borderId="1" xfId="0" applyNumberFormat="1" applyFont="1" applyFill="1" applyBorder="1" applyAlignment="1" applyProtection="1">
      <alignment vertical="top" wrapText="1"/>
      <protection locked="0"/>
    </xf>
    <xf numFmtId="0" fontId="26" fillId="11" borderId="0" xfId="0" applyFont="1" applyFill="1"/>
    <xf numFmtId="4" fontId="27" fillId="11" borderId="0" xfId="0" applyNumberFormat="1" applyFont="1" applyFill="1"/>
    <xf numFmtId="3" fontId="27" fillId="11" borderId="0" xfId="0" applyNumberFormat="1" applyFont="1" applyFill="1"/>
    <xf numFmtId="4" fontId="0" fillId="11" borderId="0" xfId="0" applyNumberFormat="1" applyFill="1"/>
    <xf numFmtId="3" fontId="27" fillId="0" borderId="1" xfId="0" applyNumberFormat="1" applyFont="1" applyBorder="1" applyAlignment="1" applyProtection="1">
      <alignment horizontal="right" vertical="center"/>
      <protection locked="0"/>
    </xf>
    <xf numFmtId="3" fontId="27" fillId="0" borderId="1" xfId="0" applyNumberFormat="1" applyFont="1" applyBorder="1" applyAlignment="1" applyProtection="1">
      <alignment horizontal="right" vertical="center" wrapText="1"/>
      <protection locked="0"/>
    </xf>
    <xf numFmtId="3" fontId="27" fillId="0" borderId="1" xfId="0" applyNumberFormat="1" applyFont="1" applyBorder="1" applyAlignment="1" applyProtection="1">
      <alignment horizontal="right"/>
      <protection locked="0"/>
    </xf>
    <xf numFmtId="0" fontId="9" fillId="0" borderId="0" xfId="4"/>
    <xf numFmtId="0" fontId="26" fillId="25" borderId="1" xfId="4" applyFont="1" applyFill="1" applyBorder="1" applyAlignment="1">
      <alignment horizontal="center" vertical="center"/>
    </xf>
    <xf numFmtId="0" fontId="26" fillId="25" borderId="1" xfId="4" applyFont="1" applyFill="1" applyBorder="1" applyAlignment="1">
      <alignment horizontal="center" vertical="center" wrapText="1"/>
    </xf>
    <xf numFmtId="0" fontId="9" fillId="0" borderId="0" xfId="4" applyAlignment="1">
      <alignment horizontal="center"/>
    </xf>
    <xf numFmtId="0" fontId="27" fillId="26" borderId="1" xfId="4" quotePrefix="1" applyFont="1" applyFill="1" applyBorder="1" applyAlignment="1">
      <alignment horizontal="center"/>
    </xf>
    <xf numFmtId="0" fontId="27" fillId="0" borderId="1" xfId="4" applyFont="1" applyBorder="1" applyAlignment="1">
      <alignment horizontal="center"/>
    </xf>
    <xf numFmtId="0" fontId="26" fillId="25" borderId="1" xfId="4" applyFont="1" applyFill="1" applyBorder="1" applyAlignment="1">
      <alignment horizontal="center"/>
    </xf>
    <xf numFmtId="0" fontId="26" fillId="25" borderId="1" xfId="4" applyFont="1" applyFill="1" applyBorder="1"/>
    <xf numFmtId="0" fontId="27" fillId="27" borderId="1" xfId="4" applyFont="1" applyFill="1" applyBorder="1"/>
    <xf numFmtId="0" fontId="27" fillId="0" borderId="1" xfId="4" applyFont="1" applyBorder="1"/>
    <xf numFmtId="0" fontId="27" fillId="11" borderId="0" xfId="4" applyFont="1" applyFill="1"/>
    <xf numFmtId="0" fontId="27" fillId="11" borderId="1" xfId="4" applyFont="1" applyFill="1" applyBorder="1"/>
    <xf numFmtId="0" fontId="26" fillId="0" borderId="1" xfId="4" applyFont="1" applyBorder="1"/>
    <xf numFmtId="4" fontId="27" fillId="0" borderId="1" xfId="4" applyNumberFormat="1" applyFont="1" applyBorder="1" applyProtection="1">
      <protection locked="0"/>
    </xf>
    <xf numFmtId="3" fontId="27" fillId="0" borderId="1" xfId="4" applyNumberFormat="1" applyFont="1" applyBorder="1" applyProtection="1">
      <protection locked="0"/>
    </xf>
    <xf numFmtId="4" fontId="27" fillId="0" borderId="1" xfId="4" applyNumberFormat="1" applyFont="1" applyBorder="1"/>
    <xf numFmtId="3" fontId="27" fillId="0" borderId="1" xfId="4" applyNumberFormat="1" applyFont="1" applyBorder="1"/>
    <xf numFmtId="3" fontId="27" fillId="0" borderId="1" xfId="4" applyNumberFormat="1" applyFont="1" applyBorder="1" applyAlignment="1" applyProtection="1">
      <alignment horizontal="center"/>
      <protection locked="0"/>
    </xf>
    <xf numFmtId="0" fontId="26" fillId="11" borderId="0" xfId="4" applyFont="1" applyFill="1" applyAlignment="1">
      <alignment horizontal="center" vertical="center" wrapText="1"/>
    </xf>
    <xf numFmtId="0" fontId="27" fillId="11" borderId="0" xfId="4" applyFont="1" applyFill="1" applyAlignment="1">
      <alignment horizontal="center"/>
    </xf>
    <xf numFmtId="0" fontId="26" fillId="0" borderId="1" xfId="4" applyFont="1" applyBorder="1" applyAlignment="1">
      <alignment horizontal="center"/>
    </xf>
    <xf numFmtId="0" fontId="26" fillId="0" borderId="5" xfId="4" applyFont="1" applyBorder="1"/>
    <xf numFmtId="0" fontId="27" fillId="25" borderId="1" xfId="4" applyFont="1" applyFill="1" applyBorder="1"/>
    <xf numFmtId="0" fontId="27" fillId="0" borderId="0" xfId="4" applyFont="1"/>
    <xf numFmtId="0" fontId="9" fillId="11" borderId="0" xfId="4" applyFill="1"/>
    <xf numFmtId="0" fontId="26" fillId="11" borderId="0" xfId="4" applyFont="1" applyFill="1" applyAlignment="1">
      <alignment horizontal="center"/>
    </xf>
    <xf numFmtId="0" fontId="9" fillId="11" borderId="1" xfId="4" applyFill="1" applyBorder="1"/>
    <xf numFmtId="0" fontId="27" fillId="11" borderId="5" xfId="4" applyFont="1" applyFill="1" applyBorder="1" applyAlignment="1">
      <alignment horizontal="left"/>
    </xf>
    <xf numFmtId="0" fontId="27" fillId="11" borderId="0" xfId="4" applyFont="1" applyFill="1" applyAlignment="1">
      <alignment horizontal="right"/>
    </xf>
    <xf numFmtId="0" fontId="26" fillId="11" borderId="0" xfId="4" applyFont="1" applyFill="1" applyAlignment="1">
      <alignment horizontal="center" wrapText="1"/>
    </xf>
    <xf numFmtId="0" fontId="26" fillId="11" borderId="0" xfId="4" applyFont="1" applyFill="1" applyAlignment="1">
      <alignment wrapText="1"/>
    </xf>
    <xf numFmtId="0" fontId="27" fillId="0" borderId="12" xfId="4" applyFont="1" applyBorder="1"/>
    <xf numFmtId="0" fontId="27" fillId="9" borderId="1" xfId="4" applyFont="1" applyFill="1" applyBorder="1"/>
    <xf numFmtId="0" fontId="26" fillId="11" borderId="5" xfId="4" applyFont="1" applyFill="1" applyBorder="1" applyAlignment="1">
      <alignment horizontal="left"/>
    </xf>
    <xf numFmtId="0" fontId="26" fillId="11" borderId="5" xfId="4" applyFont="1" applyFill="1" applyBorder="1" applyAlignment="1">
      <alignment horizontal="left" wrapText="1"/>
    </xf>
    <xf numFmtId="0" fontId="27" fillId="11" borderId="0" xfId="4" applyFont="1" applyFill="1" applyAlignment="1">
      <alignment wrapText="1"/>
    </xf>
    <xf numFmtId="0" fontId="26" fillId="11" borderId="0" xfId="4" applyFont="1" applyFill="1"/>
    <xf numFmtId="0" fontId="23" fillId="11" borderId="0" xfId="0" applyFont="1" applyFill="1"/>
    <xf numFmtId="0" fontId="23" fillId="2" borderId="0" xfId="0" applyFont="1" applyFill="1"/>
    <xf numFmtId="3" fontId="27" fillId="0" borderId="16" xfId="0" applyNumberFormat="1" applyFont="1" applyBorder="1" applyAlignment="1" applyProtection="1">
      <alignment horizontal="right" vertical="center"/>
      <protection locked="0"/>
    </xf>
    <xf numFmtId="3" fontId="27" fillId="11" borderId="1" xfId="0" applyNumberFormat="1" applyFont="1" applyFill="1" applyBorder="1" applyAlignment="1" applyProtection="1">
      <alignment horizontal="right" vertical="center"/>
      <protection locked="0"/>
    </xf>
    <xf numFmtId="3" fontId="27" fillId="0" borderId="19" xfId="0" applyNumberFormat="1" applyFont="1" applyBorder="1" applyAlignment="1" applyProtection="1">
      <alignment horizontal="right" vertical="center"/>
      <protection locked="0"/>
    </xf>
    <xf numFmtId="3" fontId="27" fillId="11" borderId="18" xfId="0" applyNumberFormat="1" applyFont="1" applyFill="1" applyBorder="1" applyAlignment="1" applyProtection="1">
      <alignment horizontal="right" vertical="center"/>
      <protection locked="0"/>
    </xf>
    <xf numFmtId="0" fontId="26" fillId="25" borderId="3" xfId="4" applyFont="1" applyFill="1" applyBorder="1"/>
    <xf numFmtId="0" fontId="26" fillId="25" borderId="3" xfId="4" applyFont="1" applyFill="1" applyBorder="1" applyAlignment="1">
      <alignment vertical="center"/>
    </xf>
    <xf numFmtId="0" fontId="27" fillId="27" borderId="1" xfId="4" applyFont="1" applyFill="1" applyBorder="1" applyAlignment="1">
      <alignment horizontal="right"/>
    </xf>
    <xf numFmtId="0" fontId="27" fillId="11" borderId="0" xfId="4" quotePrefix="1" applyFont="1" applyFill="1" applyAlignment="1">
      <alignment horizontal="center"/>
    </xf>
    <xf numFmtId="0" fontId="27" fillId="0" borderId="0" xfId="4" applyFont="1" applyAlignment="1">
      <alignment horizontal="center"/>
    </xf>
    <xf numFmtId="0" fontId="26" fillId="11" borderId="0" xfId="4" applyFont="1" applyFill="1" applyAlignment="1">
      <alignment horizontal="left"/>
    </xf>
    <xf numFmtId="0" fontId="26" fillId="0" borderId="4" xfId="4" applyFont="1" applyBorder="1"/>
    <xf numFmtId="0" fontId="26" fillId="0" borderId="14" xfId="4" applyFont="1" applyBorder="1"/>
    <xf numFmtId="0" fontId="26" fillId="0" borderId="10" xfId="4" applyFont="1" applyBorder="1"/>
    <xf numFmtId="0" fontId="27" fillId="11" borderId="0" xfId="4" applyFont="1" applyFill="1" applyAlignment="1">
      <alignment horizontal="left" wrapText="1"/>
    </xf>
    <xf numFmtId="0" fontId="9" fillId="11" borderId="5" xfId="4" applyFill="1" applyBorder="1"/>
    <xf numFmtId="0" fontId="26" fillId="11" borderId="0" xfId="4" applyFont="1" applyFill="1" applyAlignment="1">
      <alignment horizontal="right" wrapText="1"/>
    </xf>
    <xf numFmtId="3" fontId="26" fillId="11" borderId="0" xfId="4" applyNumberFormat="1" applyFont="1" applyFill="1" applyAlignment="1">
      <alignment horizontal="center" wrapText="1"/>
    </xf>
    <xf numFmtId="0" fontId="26" fillId="11" borderId="0" xfId="4" applyFont="1" applyFill="1" applyAlignment="1">
      <alignment horizontal="center" vertical="center"/>
    </xf>
    <xf numFmtId="0" fontId="9" fillId="28" borderId="0" xfId="4" applyFill="1"/>
    <xf numFmtId="0" fontId="27" fillId="28" borderId="1" xfId="4" applyFont="1" applyFill="1" applyBorder="1" applyAlignment="1">
      <alignment horizontal="center"/>
    </xf>
    <xf numFmtId="0" fontId="27" fillId="28" borderId="1" xfId="4" applyFont="1" applyFill="1" applyBorder="1"/>
    <xf numFmtId="0" fontId="26" fillId="26" borderId="1" xfId="4" applyFont="1" applyFill="1" applyBorder="1" applyAlignment="1">
      <alignment horizontal="center" vertical="center" wrapText="1"/>
    </xf>
    <xf numFmtId="0" fontId="26" fillId="26" borderId="1" xfId="4" applyFont="1" applyFill="1" applyBorder="1" applyAlignment="1">
      <alignment horizontal="center" vertical="center"/>
    </xf>
    <xf numFmtId="3" fontId="27" fillId="12" borderId="1" xfId="4" applyNumberFormat="1" applyFont="1" applyFill="1" applyBorder="1"/>
    <xf numFmtId="0" fontId="36" fillId="27" borderId="1" xfId="4" applyFont="1" applyFill="1" applyBorder="1"/>
    <xf numFmtId="3" fontId="27" fillId="28" borderId="1" xfId="4" applyNumberFormat="1" applyFont="1" applyFill="1" applyBorder="1" applyAlignment="1">
      <alignment horizontal="right"/>
    </xf>
    <xf numFmtId="0" fontId="26" fillId="20" borderId="1" xfId="0" applyFont="1" applyFill="1" applyBorder="1" applyAlignment="1">
      <alignment horizontal="center" vertical="center" wrapText="1"/>
    </xf>
    <xf numFmtId="0" fontId="27" fillId="26" borderId="3" xfId="4" quotePrefix="1" applyFont="1" applyFill="1" applyBorder="1" applyAlignment="1">
      <alignment horizontal="center"/>
    </xf>
    <xf numFmtId="0" fontId="8" fillId="0" borderId="0" xfId="0" applyFont="1"/>
    <xf numFmtId="3" fontId="8" fillId="0" borderId="0" xfId="0" applyNumberFormat="1" applyFont="1"/>
    <xf numFmtId="0" fontId="11" fillId="2" borderId="0" xfId="0" applyFont="1" applyFill="1" applyAlignment="1">
      <alignment horizontal="left" vertical="center"/>
    </xf>
    <xf numFmtId="0" fontId="11" fillId="16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3" fontId="11" fillId="2" borderId="0" xfId="0" applyNumberFormat="1" applyFont="1" applyFill="1" applyAlignment="1">
      <alignment horizontal="center" vertical="center"/>
    </xf>
    <xf numFmtId="0" fontId="10" fillId="0" borderId="0" xfId="2"/>
    <xf numFmtId="10" fontId="0" fillId="0" borderId="0" xfId="0" applyNumberFormat="1"/>
    <xf numFmtId="1" fontId="0" fillId="4" borderId="0" xfId="0" applyNumberFormat="1" applyFill="1"/>
    <xf numFmtId="0" fontId="22" fillId="15" borderId="1" xfId="0" applyFont="1" applyFill="1" applyBorder="1" applyAlignment="1">
      <alignment vertical="top" wrapText="1"/>
    </xf>
    <xf numFmtId="0" fontId="0" fillId="15" borderId="0" xfId="0" applyFill="1"/>
    <xf numFmtId="0" fontId="10" fillId="15" borderId="0" xfId="2" applyFill="1"/>
    <xf numFmtId="0" fontId="10" fillId="4" borderId="0" xfId="2" applyFill="1"/>
    <xf numFmtId="3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0" fillId="0" borderId="0" xfId="2" applyAlignment="1">
      <alignment vertical="center"/>
    </xf>
    <xf numFmtId="0" fontId="27" fillId="11" borderId="1" xfId="0" applyFont="1" applyFill="1" applyBorder="1" applyAlignment="1">
      <alignment horizontal="center" vertical="top"/>
    </xf>
    <xf numFmtId="0" fontId="26" fillId="11" borderId="1" xfId="0" applyFont="1" applyFill="1" applyBorder="1" applyAlignment="1">
      <alignment wrapText="1"/>
    </xf>
    <xf numFmtId="0" fontId="27" fillId="11" borderId="12" xfId="0" applyFont="1" applyFill="1" applyBorder="1" applyAlignment="1">
      <alignment wrapText="1"/>
    </xf>
    <xf numFmtId="0" fontId="16" fillId="11" borderId="0" xfId="0" applyFont="1" applyFill="1" applyAlignment="1">
      <alignment vertical="center"/>
    </xf>
    <xf numFmtId="0" fontId="27" fillId="11" borderId="1" xfId="0" applyFont="1" applyFill="1" applyBorder="1" applyAlignment="1">
      <alignment wrapText="1"/>
    </xf>
    <xf numFmtId="0" fontId="0" fillId="11" borderId="0" xfId="0" applyFill="1" applyAlignment="1">
      <alignment horizontal="left"/>
    </xf>
    <xf numFmtId="0" fontId="27" fillId="11" borderId="1" xfId="0" applyFont="1" applyFill="1" applyBorder="1"/>
    <xf numFmtId="0" fontId="27" fillId="11" borderId="0" xfId="0" applyFont="1" applyFill="1" applyAlignment="1">
      <alignment horizontal="center" vertical="top"/>
    </xf>
    <xf numFmtId="0" fontId="27" fillId="11" borderId="0" xfId="0" applyFont="1" applyFill="1" applyAlignment="1">
      <alignment wrapText="1"/>
    </xf>
    <xf numFmtId="0" fontId="11" fillId="11" borderId="0" xfId="0" applyFont="1" applyFill="1" applyAlignment="1">
      <alignment horizontal="left"/>
    </xf>
    <xf numFmtId="0" fontId="17" fillId="11" borderId="0" xfId="1" applyFill="1" applyAlignment="1" applyProtection="1">
      <alignment horizontal="left"/>
    </xf>
    <xf numFmtId="0" fontId="27" fillId="12" borderId="3" xfId="0" applyFont="1" applyFill="1" applyBorder="1" applyAlignment="1" applyProtection="1">
      <alignment vertical="center"/>
      <protection locked="0"/>
    </xf>
    <xf numFmtId="0" fontId="27" fillId="12" borderId="9" xfId="0" applyFont="1" applyFill="1" applyBorder="1" applyAlignment="1" applyProtection="1">
      <alignment vertical="center"/>
      <protection locked="0"/>
    </xf>
    <xf numFmtId="0" fontId="36" fillId="11" borderId="1" xfId="0" applyFont="1" applyFill="1" applyBorder="1"/>
    <xf numFmtId="0" fontId="36" fillId="11" borderId="1" xfId="0" applyFont="1" applyFill="1" applyBorder="1" applyAlignment="1">
      <alignment vertical="center"/>
    </xf>
    <xf numFmtId="0" fontId="34" fillId="20" borderId="1" xfId="0" applyFont="1" applyFill="1" applyBorder="1" applyAlignment="1">
      <alignment horizontal="center" vertical="center"/>
    </xf>
    <xf numFmtId="0" fontId="28" fillId="21" borderId="1" xfId="0" quotePrefix="1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center" vertical="center" wrapText="1"/>
    </xf>
    <xf numFmtId="0" fontId="28" fillId="21" borderId="1" xfId="0" applyFont="1" applyFill="1" applyBorder="1" applyAlignment="1">
      <alignment horizontal="center" vertical="center"/>
    </xf>
    <xf numFmtId="3" fontId="28" fillId="21" borderId="1" xfId="0" applyNumberFormat="1" applyFont="1" applyFill="1" applyBorder="1"/>
    <xf numFmtId="3" fontId="28" fillId="21" borderId="1" xfId="0" applyNumberFormat="1" applyFont="1" applyFill="1" applyBorder="1" applyAlignment="1">
      <alignment horizontal="center"/>
    </xf>
    <xf numFmtId="0" fontId="28" fillId="21" borderId="1" xfId="0" applyFont="1" applyFill="1" applyBorder="1"/>
    <xf numFmtId="0" fontId="26" fillId="21" borderId="1" xfId="0" applyFont="1" applyFill="1" applyBorder="1" applyAlignment="1">
      <alignment horizontal="center" vertical="center"/>
    </xf>
    <xf numFmtId="0" fontId="26" fillId="20" borderId="1" xfId="0" applyFont="1" applyFill="1" applyBorder="1" applyAlignment="1">
      <alignment horizontal="left" vertical="center"/>
    </xf>
    <xf numFmtId="0" fontId="36" fillId="22" borderId="1" xfId="0" applyFont="1" applyFill="1" applyBorder="1" applyAlignment="1">
      <alignment vertical="center"/>
    </xf>
    <xf numFmtId="0" fontId="30" fillId="23" borderId="1" xfId="0" applyFont="1" applyFill="1" applyBorder="1" applyAlignment="1">
      <alignment vertical="center"/>
    </xf>
    <xf numFmtId="0" fontId="26" fillId="24" borderId="1" xfId="0" applyFont="1" applyFill="1" applyBorder="1" applyAlignment="1">
      <alignment horizontal="center" vertical="center"/>
    </xf>
    <xf numFmtId="3" fontId="27" fillId="11" borderId="1" xfId="0" applyNumberFormat="1" applyFont="1" applyFill="1" applyBorder="1" applyAlignment="1">
      <alignment horizontal="center"/>
    </xf>
    <xf numFmtId="0" fontId="30" fillId="22" borderId="1" xfId="0" applyFont="1" applyFill="1" applyBorder="1" applyAlignment="1">
      <alignment vertical="center"/>
    </xf>
    <xf numFmtId="0" fontId="27" fillId="9" borderId="1" xfId="0" applyFont="1" applyFill="1" applyBorder="1" applyAlignment="1">
      <alignment horizontal="center" vertical="center"/>
    </xf>
    <xf numFmtId="0" fontId="32" fillId="11" borderId="1" xfId="0" applyFont="1" applyFill="1" applyBorder="1" applyAlignment="1">
      <alignment horizontal="center" vertical="center" wrapText="1"/>
    </xf>
    <xf numFmtId="4" fontId="27" fillId="21" borderId="1" xfId="0" applyNumberFormat="1" applyFont="1" applyFill="1" applyBorder="1" applyAlignment="1">
      <alignment horizontal="center" vertical="center"/>
    </xf>
    <xf numFmtId="3" fontId="27" fillId="21" borderId="1" xfId="0" quotePrefix="1" applyNumberFormat="1" applyFont="1" applyFill="1" applyBorder="1" applyAlignment="1">
      <alignment horizontal="center" vertical="center"/>
    </xf>
    <xf numFmtId="0" fontId="27" fillId="20" borderId="1" xfId="0" applyFont="1" applyFill="1" applyBorder="1" applyAlignment="1">
      <alignment horizontal="center" vertical="center"/>
    </xf>
    <xf numFmtId="0" fontId="34" fillId="20" borderId="1" xfId="0" applyFont="1" applyFill="1" applyBorder="1" applyAlignment="1">
      <alignment vertical="top" wrapText="1"/>
    </xf>
    <xf numFmtId="4" fontId="34" fillId="20" borderId="1" xfId="0" applyNumberFormat="1" applyFont="1" applyFill="1" applyBorder="1" applyAlignment="1">
      <alignment vertical="top" wrapText="1"/>
    </xf>
    <xf numFmtId="3" fontId="26" fillId="20" borderId="1" xfId="0" applyNumberFormat="1" applyFont="1" applyFill="1" applyBorder="1"/>
    <xf numFmtId="0" fontId="27" fillId="20" borderId="1" xfId="0" applyFont="1" applyFill="1" applyBorder="1"/>
    <xf numFmtId="3" fontId="27" fillId="20" borderId="1" xfId="0" applyNumberFormat="1" applyFont="1" applyFill="1" applyBorder="1"/>
    <xf numFmtId="4" fontId="28" fillId="23" borderId="1" xfId="0" applyNumberFormat="1" applyFont="1" applyFill="1" applyBorder="1" applyAlignment="1">
      <alignment vertical="top" wrapText="1"/>
    </xf>
    <xf numFmtId="3" fontId="27" fillId="11" borderId="1" xfId="0" applyNumberFormat="1" applyFont="1" applyFill="1" applyBorder="1"/>
    <xf numFmtId="3" fontId="27" fillId="23" borderId="1" xfId="0" applyNumberFormat="1" applyFont="1" applyFill="1" applyBorder="1"/>
    <xf numFmtId="0" fontId="36" fillId="23" borderId="1" xfId="0" applyFont="1" applyFill="1" applyBorder="1"/>
    <xf numFmtId="0" fontId="27" fillId="23" borderId="1" xfId="0" applyFont="1" applyFill="1" applyBorder="1" applyAlignment="1">
      <alignment horizontal="center" vertical="center"/>
    </xf>
    <xf numFmtId="0" fontId="34" fillId="23" borderId="1" xfId="0" applyFont="1" applyFill="1" applyBorder="1" applyAlignment="1">
      <alignment vertical="top" wrapText="1"/>
    </xf>
    <xf numFmtId="3" fontId="28" fillId="23" borderId="1" xfId="0" applyNumberFormat="1" applyFont="1" applyFill="1" applyBorder="1" applyAlignment="1">
      <alignment vertical="top" wrapText="1"/>
    </xf>
    <xf numFmtId="0" fontId="27" fillId="23" borderId="1" xfId="0" applyFont="1" applyFill="1" applyBorder="1"/>
    <xf numFmtId="0" fontId="36" fillId="20" borderId="1" xfId="0" applyFont="1" applyFill="1" applyBorder="1"/>
    <xf numFmtId="4" fontId="27" fillId="23" borderId="1" xfId="0" applyNumberFormat="1" applyFont="1" applyFill="1" applyBorder="1"/>
    <xf numFmtId="0" fontId="26" fillId="23" borderId="1" xfId="0" applyFont="1" applyFill="1" applyBorder="1"/>
    <xf numFmtId="0" fontId="26" fillId="20" borderId="1" xfId="0" applyFont="1" applyFill="1" applyBorder="1"/>
    <xf numFmtId="4" fontId="27" fillId="20" borderId="1" xfId="0" applyNumberFormat="1" applyFont="1" applyFill="1" applyBorder="1"/>
    <xf numFmtId="3" fontId="26" fillId="20" borderId="1" xfId="0" applyNumberFormat="1" applyFont="1" applyFill="1" applyBorder="1" applyAlignment="1">
      <alignment horizontal="center" vertical="center" wrapText="1"/>
    </xf>
    <xf numFmtId="3" fontId="0" fillId="2" borderId="0" xfId="0" applyNumberFormat="1" applyFill="1" applyAlignment="1">
      <alignment vertical="center"/>
    </xf>
    <xf numFmtId="3" fontId="26" fillId="11" borderId="0" xfId="0" applyNumberFormat="1" applyFont="1" applyFill="1" applyAlignment="1">
      <alignment vertical="center"/>
    </xf>
    <xf numFmtId="3" fontId="27" fillId="23" borderId="1" xfId="0" applyNumberFormat="1" applyFont="1" applyFill="1" applyBorder="1" applyAlignment="1">
      <alignment horizontal="center" vertical="center"/>
    </xf>
    <xf numFmtId="3" fontId="27" fillId="12" borderId="1" xfId="0" applyNumberFormat="1" applyFont="1" applyFill="1" applyBorder="1"/>
    <xf numFmtId="3" fontId="27" fillId="12" borderId="1" xfId="0" applyNumberFormat="1" applyFont="1" applyFill="1" applyBorder="1" applyAlignment="1">
      <alignment horizontal="right"/>
    </xf>
    <xf numFmtId="3" fontId="26" fillId="22" borderId="1" xfId="0" applyNumberFormat="1" applyFont="1" applyFill="1" applyBorder="1" applyAlignment="1">
      <alignment horizontal="right"/>
    </xf>
    <xf numFmtId="3" fontId="36" fillId="23" borderId="1" xfId="0" applyNumberFormat="1" applyFont="1" applyFill="1" applyBorder="1"/>
    <xf numFmtId="3" fontId="26" fillId="20" borderId="5" xfId="0" applyNumberFormat="1" applyFont="1" applyFill="1" applyBorder="1" applyAlignment="1">
      <alignment horizontal="center" vertical="center" wrapText="1"/>
    </xf>
    <xf numFmtId="3" fontId="26" fillId="12" borderId="1" xfId="0" applyNumberFormat="1" applyFont="1" applyFill="1" applyBorder="1"/>
    <xf numFmtId="3" fontId="26" fillId="22" borderId="1" xfId="0" applyNumberFormat="1" applyFont="1" applyFill="1" applyBorder="1"/>
    <xf numFmtId="3" fontId="26" fillId="22" borderId="1" xfId="0" applyNumberFormat="1" applyFont="1" applyFill="1" applyBorder="1" applyAlignment="1">
      <alignment horizontal="center" vertical="center" wrapText="1"/>
    </xf>
    <xf numFmtId="3" fontId="27" fillId="21" borderId="1" xfId="0" applyNumberFormat="1" applyFont="1" applyFill="1" applyBorder="1"/>
    <xf numFmtId="3" fontId="26" fillId="11" borderId="1" xfId="0" applyNumberFormat="1" applyFont="1" applyFill="1" applyBorder="1"/>
    <xf numFmtId="3" fontId="26" fillId="21" borderId="1" xfId="0" applyNumberFormat="1" applyFont="1" applyFill="1" applyBorder="1"/>
    <xf numFmtId="3" fontId="26" fillId="11" borderId="1" xfId="0" applyNumberFormat="1" applyFont="1" applyFill="1" applyBorder="1" applyAlignment="1">
      <alignment horizontal="center" vertical="center"/>
    </xf>
    <xf numFmtId="3" fontId="26" fillId="11" borderId="1" xfId="0" applyNumberFormat="1" applyFont="1" applyFill="1" applyBorder="1" applyAlignment="1">
      <alignment wrapText="1"/>
    </xf>
    <xf numFmtId="3" fontId="26" fillId="12" borderId="1" xfId="0" applyNumberFormat="1" applyFont="1" applyFill="1" applyBorder="1" applyAlignment="1">
      <alignment vertical="center"/>
    </xf>
    <xf numFmtId="3" fontId="27" fillId="2" borderId="0" xfId="0" applyNumberFormat="1" applyFont="1" applyFill="1" applyAlignment="1">
      <alignment horizontal="center" vertical="center"/>
    </xf>
    <xf numFmtId="3" fontId="27" fillId="23" borderId="1" xfId="0" applyNumberFormat="1" applyFont="1" applyFill="1" applyBorder="1" applyAlignment="1" applyProtection="1">
      <alignment horizontal="right"/>
      <protection locked="0"/>
    </xf>
    <xf numFmtId="3" fontId="26" fillId="11" borderId="0" xfId="0" applyNumberFormat="1" applyFont="1" applyFill="1" applyAlignment="1">
      <alignment wrapText="1"/>
    </xf>
    <xf numFmtId="3" fontId="27" fillId="11" borderId="0" xfId="0" applyNumberFormat="1" applyFont="1" applyFill="1" applyAlignment="1">
      <alignment horizontal="center"/>
    </xf>
    <xf numFmtId="3" fontId="27" fillId="0" borderId="1" xfId="0" applyNumberFormat="1" applyFont="1" applyBorder="1"/>
    <xf numFmtId="3" fontId="26" fillId="3" borderId="1" xfId="0" applyNumberFormat="1" applyFont="1" applyFill="1" applyBorder="1"/>
    <xf numFmtId="3" fontId="26" fillId="22" borderId="1" xfId="0" applyNumberFormat="1" applyFont="1" applyFill="1" applyBorder="1" applyAlignment="1">
      <alignment horizontal="center"/>
    </xf>
    <xf numFmtId="3" fontId="27" fillId="22" borderId="1" xfId="0" applyNumberFormat="1" applyFont="1" applyFill="1" applyBorder="1"/>
    <xf numFmtId="3" fontId="27" fillId="22" borderId="1" xfId="0" applyNumberFormat="1" applyFont="1" applyFill="1" applyBorder="1" applyAlignment="1">
      <alignment horizontal="right"/>
    </xf>
    <xf numFmtId="3" fontId="27" fillId="3" borderId="1" xfId="0" applyNumberFormat="1" applyFont="1" applyFill="1" applyBorder="1"/>
    <xf numFmtId="3" fontId="26" fillId="11" borderId="0" xfId="0" applyNumberFormat="1" applyFont="1" applyFill="1" applyAlignment="1">
      <alignment horizontal="center" vertical="center"/>
    </xf>
    <xf numFmtId="3" fontId="26" fillId="11" borderId="0" xfId="0" applyNumberFormat="1" applyFont="1" applyFill="1"/>
    <xf numFmtId="3" fontId="26" fillId="9" borderId="1" xfId="0" applyNumberFormat="1" applyFont="1" applyFill="1" applyBorder="1" applyAlignment="1">
      <alignment horizontal="center" vertical="center" wrapText="1"/>
    </xf>
    <xf numFmtId="3" fontId="26" fillId="28" borderId="1" xfId="0" applyNumberFormat="1" applyFont="1" applyFill="1" applyBorder="1" applyAlignment="1">
      <alignment horizontal="center" vertical="center" wrapText="1"/>
    </xf>
    <xf numFmtId="3" fontId="26" fillId="11" borderId="0" xfId="0" applyNumberFormat="1" applyFont="1" applyFill="1" applyAlignment="1">
      <alignment horizontal="center" vertical="center" wrapText="1"/>
    </xf>
    <xf numFmtId="3" fontId="27" fillId="0" borderId="1" xfId="0" applyNumberFormat="1" applyFont="1" applyBorder="1" applyAlignment="1">
      <alignment horizontal="right" vertical="center"/>
    </xf>
    <xf numFmtId="3" fontId="27" fillId="28" borderId="1" xfId="0" applyNumberFormat="1" applyFont="1" applyFill="1" applyBorder="1"/>
    <xf numFmtId="3" fontId="26" fillId="28" borderId="12" xfId="0" applyNumberFormat="1" applyFont="1" applyFill="1" applyBorder="1" applyAlignment="1">
      <alignment horizontal="right" vertical="center"/>
    </xf>
    <xf numFmtId="3" fontId="27" fillId="28" borderId="1" xfId="0" applyNumberFormat="1" applyFont="1" applyFill="1" applyBorder="1" applyAlignment="1">
      <alignment horizontal="right" vertical="center"/>
    </xf>
    <xf numFmtId="3" fontId="26" fillId="11" borderId="0" xfId="0" applyNumberFormat="1" applyFont="1" applyFill="1" applyAlignment="1">
      <alignment horizontal="right" vertical="center"/>
    </xf>
    <xf numFmtId="3" fontId="27" fillId="28" borderId="12" xfId="0" applyNumberFormat="1" applyFont="1" applyFill="1" applyBorder="1" applyAlignment="1">
      <alignment vertical="center"/>
    </xf>
    <xf numFmtId="3" fontId="26" fillId="28" borderId="1" xfId="0" applyNumberFormat="1" applyFont="1" applyFill="1" applyBorder="1" applyAlignment="1">
      <alignment horizontal="right" vertical="center"/>
    </xf>
    <xf numFmtId="3" fontId="27" fillId="28" borderId="1" xfId="0" applyNumberFormat="1" applyFont="1" applyFill="1" applyBorder="1" applyAlignment="1">
      <alignment vertical="center"/>
    </xf>
    <xf numFmtId="3" fontId="26" fillId="12" borderId="1" xfId="0" applyNumberFormat="1" applyFont="1" applyFill="1" applyBorder="1" applyAlignment="1">
      <alignment horizontal="right" vertical="center"/>
    </xf>
    <xf numFmtId="3" fontId="26" fillId="22" borderId="1" xfId="0" applyNumberFormat="1" applyFont="1" applyFill="1" applyBorder="1" applyAlignment="1">
      <alignment horizontal="center" vertical="center"/>
    </xf>
    <xf numFmtId="3" fontId="27" fillId="28" borderId="1" xfId="0" applyNumberFormat="1" applyFont="1" applyFill="1" applyBorder="1" applyAlignment="1">
      <alignment horizontal="center" vertical="center"/>
    </xf>
    <xf numFmtId="3" fontId="27" fillId="11" borderId="0" xfId="0" applyNumberFormat="1" applyFont="1" applyFill="1" applyAlignment="1">
      <alignment horizontal="left" vertical="center" wrapText="1"/>
    </xf>
    <xf numFmtId="3" fontId="27" fillId="11" borderId="0" xfId="0" applyNumberFormat="1" applyFont="1" applyFill="1" applyAlignment="1">
      <alignment horizontal="right" vertical="center"/>
    </xf>
    <xf numFmtId="3" fontId="27" fillId="23" borderId="1" xfId="0" applyNumberFormat="1" applyFont="1" applyFill="1" applyBorder="1" applyAlignment="1">
      <alignment horizontal="left" vertical="center" wrapText="1"/>
    </xf>
    <xf numFmtId="3" fontId="27" fillId="23" borderId="1" xfId="0" applyNumberFormat="1" applyFont="1" applyFill="1" applyBorder="1" applyAlignment="1">
      <alignment horizontal="right" vertical="center"/>
    </xf>
    <xf numFmtId="3" fontId="36" fillId="23" borderId="1" xfId="0" applyNumberFormat="1" applyFont="1" applyFill="1" applyBorder="1" applyAlignment="1">
      <alignment horizontal="left" vertical="center"/>
    </xf>
    <xf numFmtId="3" fontId="36" fillId="23" borderId="1" xfId="0" applyNumberFormat="1" applyFont="1" applyFill="1" applyBorder="1" applyAlignment="1">
      <alignment horizontal="left" vertical="center" wrapText="1"/>
    </xf>
    <xf numFmtId="3" fontId="26" fillId="23" borderId="1" xfId="0" applyNumberFormat="1" applyFont="1" applyFill="1" applyBorder="1" applyAlignment="1">
      <alignment horizontal="right" vertical="center"/>
    </xf>
    <xf numFmtId="3" fontId="26" fillId="12" borderId="1" xfId="0" applyNumberFormat="1" applyFont="1" applyFill="1" applyBorder="1" applyAlignment="1">
      <alignment horizontal="right" vertical="center" wrapText="1"/>
    </xf>
    <xf numFmtId="3" fontId="27" fillId="12" borderId="1" xfId="0" applyNumberFormat="1" applyFont="1" applyFill="1" applyBorder="1" applyAlignment="1">
      <alignment horizontal="right" vertical="center"/>
    </xf>
    <xf numFmtId="3" fontId="27" fillId="2" borderId="0" xfId="0" applyNumberFormat="1" applyFont="1" applyFill="1" applyAlignment="1">
      <alignment horizontal="left" vertical="center" wrapText="1"/>
    </xf>
    <xf numFmtId="3" fontId="27" fillId="15" borderId="0" xfId="0" applyNumberFormat="1" applyFont="1" applyFill="1" applyAlignment="1">
      <alignment horizontal="right" vertical="center"/>
    </xf>
    <xf numFmtId="3" fontId="27" fillId="15" borderId="0" xfId="0" applyNumberFormat="1" applyFont="1" applyFill="1"/>
    <xf numFmtId="3" fontId="27" fillId="2" borderId="0" xfId="0" applyNumberFormat="1" applyFont="1" applyFill="1" applyAlignment="1">
      <alignment vertical="center"/>
    </xf>
    <xf numFmtId="3" fontId="27" fillId="2" borderId="13" xfId="0" applyNumberFormat="1" applyFont="1" applyFill="1" applyBorder="1"/>
    <xf numFmtId="0" fontId="36" fillId="23" borderId="1" xfId="4" applyFont="1" applyFill="1" applyBorder="1"/>
    <xf numFmtId="3" fontId="27" fillId="0" borderId="1" xfId="4" applyNumberFormat="1" applyFont="1" applyBorder="1" applyAlignment="1">
      <alignment horizontal="center"/>
    </xf>
    <xf numFmtId="0" fontId="36" fillId="0" borderId="3" xfId="4" applyFont="1" applyBorder="1"/>
    <xf numFmtId="0" fontId="27" fillId="0" borderId="3" xfId="4" applyFont="1" applyBorder="1"/>
    <xf numFmtId="3" fontId="27" fillId="27" borderId="1" xfId="4" applyNumberFormat="1" applyFont="1" applyFill="1" applyBorder="1" applyAlignment="1">
      <alignment horizontal="right"/>
    </xf>
    <xf numFmtId="3" fontId="27" fillId="12" borderId="1" xfId="4" applyNumberFormat="1" applyFont="1" applyFill="1" applyBorder="1" applyAlignment="1">
      <alignment horizontal="right"/>
    </xf>
    <xf numFmtId="3" fontId="27" fillId="12" borderId="1" xfId="4" applyNumberFormat="1" applyFont="1" applyFill="1" applyBorder="1" applyAlignment="1">
      <alignment horizontal="right" vertical="center" wrapText="1"/>
    </xf>
    <xf numFmtId="0" fontId="26" fillId="20" borderId="1" xfId="4" applyFont="1" applyFill="1" applyBorder="1" applyAlignment="1">
      <alignment horizontal="center" vertical="center" wrapText="1"/>
    </xf>
    <xf numFmtId="0" fontId="26" fillId="20" borderId="3" xfId="4" applyFont="1" applyFill="1" applyBorder="1" applyAlignment="1">
      <alignment horizontal="center" vertical="center" wrapText="1"/>
    </xf>
    <xf numFmtId="0" fontId="26" fillId="11" borderId="1" xfId="4" applyFont="1" applyFill="1" applyBorder="1" applyAlignment="1">
      <alignment horizontal="center" vertical="center" wrapText="1"/>
    </xf>
    <xf numFmtId="0" fontId="27" fillId="11" borderId="1" xfId="4" quotePrefix="1" applyFont="1" applyFill="1" applyBorder="1" applyAlignment="1">
      <alignment horizontal="center"/>
    </xf>
    <xf numFmtId="3" fontId="27" fillId="12" borderId="1" xfId="4" quotePrefix="1" applyNumberFormat="1" applyFont="1" applyFill="1" applyBorder="1" applyAlignment="1">
      <alignment horizontal="right"/>
    </xf>
    <xf numFmtId="3" fontId="26" fillId="25" borderId="1" xfId="4" applyNumberFormat="1" applyFont="1" applyFill="1" applyBorder="1" applyAlignment="1">
      <alignment horizontal="right"/>
    </xf>
    <xf numFmtId="0" fontId="26" fillId="25" borderId="1" xfId="4" applyFont="1" applyFill="1" applyBorder="1" applyAlignment="1">
      <alignment horizontal="right"/>
    </xf>
    <xf numFmtId="0" fontId="30" fillId="25" borderId="1" xfId="4" applyFont="1" applyFill="1" applyBorder="1"/>
    <xf numFmtId="3" fontId="27" fillId="11" borderId="1" xfId="4" applyNumberFormat="1" applyFont="1" applyFill="1" applyBorder="1"/>
    <xf numFmtId="3" fontId="28" fillId="11" borderId="1" xfId="4" applyNumberFormat="1" applyFont="1" applyFill="1" applyBorder="1"/>
    <xf numFmtId="3" fontId="27" fillId="0" borderId="1" xfId="4" applyNumberFormat="1" applyFont="1" applyBorder="1" applyAlignment="1" applyProtection="1">
      <alignment horizontal="right"/>
      <protection locked="0"/>
    </xf>
    <xf numFmtId="3" fontId="27" fillId="11" borderId="1" xfId="4" quotePrefix="1" applyNumberFormat="1" applyFont="1" applyFill="1" applyBorder="1" applyAlignment="1" applyProtection="1">
      <alignment horizontal="right"/>
      <protection locked="0"/>
    </xf>
    <xf numFmtId="0" fontId="27" fillId="25" borderId="8" xfId="4" applyFont="1" applyFill="1" applyBorder="1" applyAlignment="1">
      <alignment horizontal="left" wrapText="1"/>
    </xf>
    <xf numFmtId="0" fontId="26" fillId="25" borderId="8" xfId="4" applyFont="1" applyFill="1" applyBorder="1" applyAlignment="1">
      <alignment vertical="center" wrapText="1"/>
    </xf>
    <xf numFmtId="0" fontId="26" fillId="25" borderId="10" xfId="4" applyFont="1" applyFill="1" applyBorder="1" applyAlignment="1">
      <alignment horizontal="center" vertical="center" wrapText="1"/>
    </xf>
    <xf numFmtId="0" fontId="35" fillId="25" borderId="12" xfId="4" applyFont="1" applyFill="1" applyBorder="1"/>
    <xf numFmtId="0" fontId="26" fillId="25" borderId="12" xfId="4" applyFont="1" applyFill="1" applyBorder="1" applyAlignment="1">
      <alignment horizontal="center" vertical="center" wrapText="1"/>
    </xf>
    <xf numFmtId="0" fontId="27" fillId="11" borderId="0" xfId="4" applyFont="1" applyFill="1" applyAlignment="1">
      <alignment horizontal="left"/>
    </xf>
    <xf numFmtId="0" fontId="26" fillId="22" borderId="1" xfId="0" applyFont="1" applyFill="1" applyBorder="1" applyAlignment="1">
      <alignment horizontal="left" vertical="center" wrapText="1"/>
    </xf>
    <xf numFmtId="3" fontId="27" fillId="3" borderId="1" xfId="0" applyNumberFormat="1" applyFont="1" applyFill="1" applyBorder="1" applyAlignment="1">
      <alignment vertical="center"/>
    </xf>
    <xf numFmtId="0" fontId="26" fillId="22" borderId="1" xfId="0" applyFont="1" applyFill="1" applyBorder="1" applyAlignment="1">
      <alignment vertical="center" wrapText="1"/>
    </xf>
    <xf numFmtId="0" fontId="26" fillId="22" borderId="1" xfId="0" applyFont="1" applyFill="1" applyBorder="1" applyAlignment="1">
      <alignment horizontal="left" vertical="center"/>
    </xf>
    <xf numFmtId="3" fontId="27" fillId="3" borderId="1" xfId="0" applyNumberFormat="1" applyFont="1" applyFill="1" applyBorder="1" applyAlignment="1">
      <alignment horizontal="right" vertical="center"/>
    </xf>
    <xf numFmtId="3" fontId="27" fillId="20" borderId="1" xfId="0" applyNumberFormat="1" applyFont="1" applyFill="1" applyBorder="1" applyAlignment="1">
      <alignment horizontal="right" vertical="center"/>
    </xf>
    <xf numFmtId="0" fontId="26" fillId="22" borderId="1" xfId="0" applyFont="1" applyFill="1" applyBorder="1" applyAlignment="1">
      <alignment wrapText="1"/>
    </xf>
    <xf numFmtId="0" fontId="26" fillId="22" borderId="1" xfId="0" applyFont="1" applyFill="1" applyBorder="1" applyAlignment="1">
      <alignment horizontal="left"/>
    </xf>
    <xf numFmtId="3" fontId="26" fillId="4" borderId="20" xfId="0" applyNumberFormat="1" applyFont="1" applyFill="1" applyBorder="1" applyAlignment="1">
      <alignment horizontal="center" vertical="center" wrapText="1"/>
    </xf>
    <xf numFmtId="3" fontId="26" fillId="13" borderId="12" xfId="0" applyNumberFormat="1" applyFont="1" applyFill="1" applyBorder="1" applyAlignment="1">
      <alignment horizontal="center" vertical="center" wrapText="1"/>
    </xf>
    <xf numFmtId="3" fontId="26" fillId="13" borderId="21" xfId="0" applyNumberFormat="1" applyFont="1" applyFill="1" applyBorder="1" applyAlignment="1">
      <alignment horizontal="center" vertical="center" wrapText="1"/>
    </xf>
    <xf numFmtId="3" fontId="26" fillId="14" borderId="20" xfId="0" applyNumberFormat="1" applyFont="1" applyFill="1" applyBorder="1" applyAlignment="1">
      <alignment horizontal="center" vertical="center" wrapText="1"/>
    </xf>
    <xf numFmtId="3" fontId="26" fillId="14" borderId="12" xfId="0" applyNumberFormat="1" applyFont="1" applyFill="1" applyBorder="1" applyAlignment="1">
      <alignment horizontal="center" vertical="center" wrapText="1"/>
    </xf>
    <xf numFmtId="3" fontId="26" fillId="4" borderId="21" xfId="0" applyNumberFormat="1" applyFont="1" applyFill="1" applyBorder="1" applyAlignment="1">
      <alignment horizontal="center" vertical="center" wrapText="1"/>
    </xf>
    <xf numFmtId="3" fontId="30" fillId="13" borderId="15" xfId="0" applyNumberFormat="1" applyFont="1" applyFill="1" applyBorder="1" applyAlignment="1">
      <alignment horizontal="right" vertical="center" wrapText="1"/>
    </xf>
    <xf numFmtId="3" fontId="26" fillId="13" borderId="1" xfId="0" applyNumberFormat="1" applyFont="1" applyFill="1" applyBorder="1" applyAlignment="1">
      <alignment horizontal="right" vertical="center"/>
    </xf>
    <xf numFmtId="3" fontId="27" fillId="13" borderId="1" xfId="0" applyNumberFormat="1" applyFont="1" applyFill="1" applyBorder="1" applyAlignment="1">
      <alignment vertical="center" wrapText="1"/>
    </xf>
    <xf numFmtId="3" fontId="27" fillId="14" borderId="15" xfId="0" applyNumberFormat="1" applyFont="1" applyFill="1" applyBorder="1" applyAlignment="1">
      <alignment vertical="center" wrapText="1"/>
    </xf>
    <xf numFmtId="3" fontId="26" fillId="14" borderId="1" xfId="0" applyNumberFormat="1" applyFont="1" applyFill="1" applyBorder="1" applyAlignment="1">
      <alignment horizontal="right" vertical="center"/>
    </xf>
    <xf numFmtId="3" fontId="30" fillId="14" borderId="16" xfId="0" applyNumberFormat="1" applyFont="1" applyFill="1" applyBorder="1" applyAlignment="1">
      <alignment horizontal="left" vertical="center" wrapText="1"/>
    </xf>
    <xf numFmtId="3" fontId="27" fillId="13" borderId="15" xfId="0" applyNumberFormat="1" applyFont="1" applyFill="1" applyBorder="1" applyAlignment="1">
      <alignment horizontal="right" vertical="center" wrapText="1"/>
    </xf>
    <xf numFmtId="3" fontId="27" fillId="13" borderId="15" xfId="0" applyNumberFormat="1" applyFont="1" applyFill="1" applyBorder="1" applyAlignment="1">
      <alignment horizontal="right" vertical="center"/>
    </xf>
    <xf numFmtId="3" fontId="30" fillId="14" borderId="16" xfId="0" applyNumberFormat="1" applyFont="1" applyFill="1" applyBorder="1" applyAlignment="1">
      <alignment horizontal="left" vertical="top" wrapText="1"/>
    </xf>
    <xf numFmtId="3" fontId="27" fillId="13" borderId="17" xfId="0" applyNumberFormat="1" applyFont="1" applyFill="1" applyBorder="1" applyAlignment="1">
      <alignment horizontal="right" vertical="center" wrapText="1"/>
    </xf>
    <xf numFmtId="3" fontId="26" fillId="13" borderId="18" xfId="0" applyNumberFormat="1" applyFont="1" applyFill="1" applyBorder="1" applyAlignment="1">
      <alignment horizontal="right" vertical="center"/>
    </xf>
    <xf numFmtId="3" fontId="27" fillId="13" borderId="18" xfId="0" applyNumberFormat="1" applyFont="1" applyFill="1" applyBorder="1" applyAlignment="1">
      <alignment vertical="center" wrapText="1"/>
    </xf>
    <xf numFmtId="3" fontId="27" fillId="14" borderId="17" xfId="0" applyNumberFormat="1" applyFont="1" applyFill="1" applyBorder="1" applyAlignment="1">
      <alignment vertical="center" wrapText="1"/>
    </xf>
    <xf numFmtId="3" fontId="26" fillId="14" borderId="18" xfId="0" applyNumberFormat="1" applyFont="1" applyFill="1" applyBorder="1" applyAlignment="1">
      <alignment horizontal="right" vertical="center"/>
    </xf>
    <xf numFmtId="3" fontId="30" fillId="14" borderId="19" xfId="0" applyNumberFormat="1" applyFont="1" applyFill="1" applyBorder="1" applyAlignment="1">
      <alignment horizontal="left" wrapText="1"/>
    </xf>
    <xf numFmtId="3" fontId="26" fillId="22" borderId="12" xfId="0" applyNumberFormat="1" applyFont="1" applyFill="1" applyBorder="1" applyAlignment="1">
      <alignment horizontal="center" vertical="center"/>
    </xf>
    <xf numFmtId="3" fontId="26" fillId="3" borderId="12" xfId="0" applyNumberFormat="1" applyFont="1" applyFill="1" applyBorder="1" applyAlignment="1">
      <alignment horizontal="right" vertical="center"/>
    </xf>
    <xf numFmtId="3" fontId="26" fillId="22" borderId="12" xfId="0" applyNumberFormat="1" applyFont="1" applyFill="1" applyBorder="1" applyAlignment="1">
      <alignment horizontal="center" vertical="center" wrapText="1"/>
    </xf>
    <xf numFmtId="0" fontId="26" fillId="4" borderId="0" xfId="0" applyFont="1" applyFill="1" applyAlignment="1">
      <alignment horizontal="center" vertical="center"/>
    </xf>
    <xf numFmtId="10" fontId="34" fillId="11" borderId="1" xfId="3" applyNumberFormat="1" applyFont="1" applyFill="1" applyBorder="1" applyAlignment="1" applyProtection="1">
      <alignment horizontal="center" vertical="center" wrapText="1"/>
    </xf>
    <xf numFmtId="0" fontId="27" fillId="11" borderId="1" xfId="0" applyFont="1" applyFill="1" applyBorder="1" applyAlignment="1">
      <alignment horizontal="left" vertical="center"/>
    </xf>
    <xf numFmtId="3" fontId="26" fillId="20" borderId="1" xfId="0" applyNumberFormat="1" applyFont="1" applyFill="1" applyBorder="1" applyAlignment="1">
      <alignment horizontal="center"/>
    </xf>
    <xf numFmtId="3" fontId="26" fillId="0" borderId="0" xfId="0" applyNumberFormat="1" applyFont="1" applyAlignment="1">
      <alignment horizontal="center"/>
    </xf>
    <xf numFmtId="3" fontId="27" fillId="0" borderId="0" xfId="0" applyNumberFormat="1" applyFont="1"/>
    <xf numFmtId="3" fontId="30" fillId="0" borderId="1" xfId="0" applyNumberFormat="1" applyFont="1" applyBorder="1"/>
    <xf numFmtId="0" fontId="27" fillId="0" borderId="0" xfId="0" applyFont="1"/>
    <xf numFmtId="3" fontId="27" fillId="0" borderId="0" xfId="0" applyNumberFormat="1" applyFont="1" applyAlignment="1">
      <alignment horizontal="center" wrapText="1"/>
    </xf>
    <xf numFmtId="0" fontId="27" fillId="0" borderId="1" xfId="0" applyFont="1" applyBorder="1"/>
    <xf numFmtId="3" fontId="27" fillId="0" borderId="1" xfId="0" applyNumberFormat="1" applyFont="1" applyBorder="1" applyAlignment="1">
      <alignment horizontal="center"/>
    </xf>
    <xf numFmtId="3" fontId="27" fillId="0" borderId="1" xfId="0" applyNumberFormat="1" applyFont="1" applyBorder="1" applyAlignment="1">
      <alignment horizontal="center" vertical="center"/>
    </xf>
    <xf numFmtId="3" fontId="26" fillId="0" borderId="1" xfId="0" applyNumberFormat="1" applyFont="1" applyBorder="1" applyAlignment="1">
      <alignment horizontal="center" vertical="center"/>
    </xf>
    <xf numFmtId="3" fontId="26" fillId="0" borderId="1" xfId="0" applyNumberFormat="1" applyFont="1" applyBorder="1" applyAlignment="1">
      <alignment horizontal="center"/>
    </xf>
    <xf numFmtId="3" fontId="26" fillId="0" borderId="0" xfId="0" applyNumberFormat="1" applyFont="1"/>
    <xf numFmtId="0" fontId="27" fillId="0" borderId="1" xfId="0" applyFont="1" applyBorder="1" applyProtection="1">
      <protection locked="0"/>
    </xf>
    <xf numFmtId="3" fontId="7" fillId="0" borderId="0" xfId="0" applyNumberFormat="1" applyFont="1"/>
    <xf numFmtId="0" fontId="9" fillId="20" borderId="0" xfId="4" applyFill="1"/>
    <xf numFmtId="0" fontId="9" fillId="11" borderId="0" xfId="4" applyFill="1" applyAlignment="1">
      <alignment wrapText="1"/>
    </xf>
    <xf numFmtId="0" fontId="25" fillId="11" borderId="0" xfId="4" applyFont="1" applyFill="1"/>
    <xf numFmtId="0" fontId="25" fillId="11" borderId="0" xfId="4" applyFont="1" applyFill="1" applyAlignment="1">
      <alignment vertical="center"/>
    </xf>
    <xf numFmtId="0" fontId="37" fillId="11" borderId="0" xfId="1" quotePrefix="1" applyFont="1" applyFill="1" applyProtection="1"/>
    <xf numFmtId="0" fontId="9" fillId="25" borderId="0" xfId="4" applyFill="1"/>
    <xf numFmtId="0" fontId="27" fillId="11" borderId="0" xfId="4" applyFont="1" applyFill="1" applyAlignment="1">
      <alignment vertical="center" wrapText="1"/>
    </xf>
    <xf numFmtId="0" fontId="27" fillId="25" borderId="0" xfId="4" applyFont="1" applyFill="1"/>
    <xf numFmtId="0" fontId="27" fillId="25" borderId="0" xfId="4" applyFont="1" applyFill="1" applyAlignment="1">
      <alignment vertical="center" wrapText="1"/>
    </xf>
    <xf numFmtId="0" fontId="26" fillId="25" borderId="0" xfId="4" applyFont="1" applyFill="1"/>
    <xf numFmtId="0" fontId="9" fillId="11" borderId="0" xfId="4" applyFill="1" applyAlignment="1">
      <alignment vertical="center" wrapText="1"/>
    </xf>
    <xf numFmtId="0" fontId="9" fillId="11" borderId="0" xfId="4" applyFill="1" applyAlignment="1">
      <alignment horizontal="center"/>
    </xf>
    <xf numFmtId="0" fontId="9" fillId="11" borderId="0" xfId="4" applyFill="1" applyAlignment="1">
      <alignment vertical="top" wrapText="1"/>
    </xf>
    <xf numFmtId="0" fontId="27" fillId="12" borderId="1" xfId="0" applyFont="1" applyFill="1" applyBorder="1" applyProtection="1">
      <protection locked="0"/>
    </xf>
    <xf numFmtId="3" fontId="6" fillId="0" borderId="0" xfId="0" applyNumberFormat="1" applyFont="1"/>
    <xf numFmtId="0" fontId="27" fillId="15" borderId="1" xfId="4" applyFont="1" applyFill="1" applyBorder="1" applyAlignment="1">
      <alignment horizontal="center"/>
    </xf>
    <xf numFmtId="0" fontId="26" fillId="28" borderId="1" xfId="4" applyFont="1" applyFill="1" applyBorder="1" applyAlignment="1">
      <alignment horizontal="center"/>
    </xf>
    <xf numFmtId="3" fontId="27" fillId="28" borderId="1" xfId="4" applyNumberFormat="1" applyFont="1" applyFill="1" applyBorder="1"/>
    <xf numFmtId="3" fontId="27" fillId="28" borderId="1" xfId="4" quotePrefix="1" applyNumberFormat="1" applyFont="1" applyFill="1" applyBorder="1" applyAlignment="1">
      <alignment horizontal="right"/>
    </xf>
    <xf numFmtId="3" fontId="27" fillId="28" borderId="1" xfId="4" applyNumberFormat="1" applyFont="1" applyFill="1" applyBorder="1" applyAlignment="1">
      <alignment horizontal="center"/>
    </xf>
    <xf numFmtId="3" fontId="36" fillId="28" borderId="1" xfId="4" applyNumberFormat="1" applyFont="1" applyFill="1" applyBorder="1" applyAlignment="1">
      <alignment horizontal="left"/>
    </xf>
    <xf numFmtId="0" fontId="27" fillId="15" borderId="1" xfId="4" applyFont="1" applyFill="1" applyBorder="1" applyAlignment="1">
      <alignment horizontal="center" vertical="center"/>
    </xf>
    <xf numFmtId="0" fontId="26" fillId="29" borderId="9" xfId="4" applyFont="1" applyFill="1" applyBorder="1"/>
    <xf numFmtId="0" fontId="26" fillId="29" borderId="3" xfId="4" applyFont="1" applyFill="1" applyBorder="1"/>
    <xf numFmtId="0" fontId="26" fillId="29" borderId="4" xfId="4" applyFont="1" applyFill="1" applyBorder="1"/>
    <xf numFmtId="0" fontId="26" fillId="29" borderId="14" xfId="4" applyFont="1" applyFill="1" applyBorder="1"/>
    <xf numFmtId="0" fontId="27" fillId="15" borderId="1" xfId="4" applyFont="1" applyFill="1" applyBorder="1"/>
    <xf numFmtId="0" fontId="27" fillId="15" borderId="1" xfId="4" applyFont="1" applyFill="1" applyBorder="1" applyAlignment="1">
      <alignment vertical="center"/>
    </xf>
    <xf numFmtId="0" fontId="27" fillId="15" borderId="1" xfId="4" quotePrefix="1" applyFont="1" applyFill="1" applyBorder="1" applyAlignment="1">
      <alignment horizontal="center"/>
    </xf>
    <xf numFmtId="0" fontId="27" fillId="15" borderId="3" xfId="4" applyFont="1" applyFill="1" applyBorder="1"/>
    <xf numFmtId="0" fontId="28" fillId="23" borderId="1" xfId="0" applyFont="1" applyFill="1" applyBorder="1" applyAlignment="1">
      <alignment vertical="top" wrapText="1"/>
    </xf>
    <xf numFmtId="3" fontId="27" fillId="23" borderId="11" xfId="0" applyNumberFormat="1" applyFont="1" applyFill="1" applyBorder="1"/>
    <xf numFmtId="3" fontId="27" fillId="23" borderId="6" xfId="0" applyNumberFormat="1" applyFont="1" applyFill="1" applyBorder="1"/>
    <xf numFmtId="3" fontId="27" fillId="23" borderId="12" xfId="0" applyNumberFormat="1" applyFont="1" applyFill="1" applyBorder="1"/>
    <xf numFmtId="0" fontId="11" fillId="2" borderId="1" xfId="0" applyFont="1" applyFill="1" applyBorder="1" applyAlignment="1">
      <alignment horizontal="center" vertical="center"/>
    </xf>
    <xf numFmtId="3" fontId="0" fillId="25" borderId="0" xfId="0" applyNumberFormat="1" applyFill="1"/>
    <xf numFmtId="3" fontId="3" fillId="0" borderId="0" xfId="0" applyNumberFormat="1" applyFont="1"/>
    <xf numFmtId="3" fontId="26" fillId="25" borderId="1" xfId="4" applyNumberFormat="1" applyFont="1" applyFill="1" applyBorder="1" applyAlignment="1">
      <alignment horizontal="center"/>
    </xf>
    <xf numFmtId="3" fontId="27" fillId="0" borderId="0" xfId="4" applyNumberFormat="1" applyFont="1" applyAlignment="1">
      <alignment horizontal="right"/>
    </xf>
    <xf numFmtId="3" fontId="27" fillId="15" borderId="1" xfId="4" applyNumberFormat="1" applyFont="1" applyFill="1" applyBorder="1" applyAlignment="1">
      <alignment horizontal="center"/>
    </xf>
    <xf numFmtId="3" fontId="27" fillId="30" borderId="0" xfId="4" applyNumberFormat="1" applyFont="1" applyFill="1" applyAlignment="1">
      <alignment horizontal="right"/>
    </xf>
    <xf numFmtId="3" fontId="27" fillId="30" borderId="0" xfId="4" applyNumberFormat="1" applyFont="1" applyFill="1" applyAlignment="1" applyProtection="1">
      <alignment horizontal="right"/>
      <protection locked="0"/>
    </xf>
    <xf numFmtId="3" fontId="0" fillId="30" borderId="0" xfId="0" applyNumberFormat="1" applyFill="1"/>
    <xf numFmtId="3" fontId="27" fillId="15" borderId="1" xfId="4" applyNumberFormat="1" applyFont="1" applyFill="1" applyBorder="1" applyAlignment="1">
      <alignment horizontal="center" vertical="center"/>
    </xf>
    <xf numFmtId="3" fontId="27" fillId="15" borderId="3" xfId="4" applyNumberFormat="1" applyFont="1" applyFill="1" applyBorder="1" applyAlignment="1">
      <alignment vertical="center"/>
    </xf>
    <xf numFmtId="3" fontId="27" fillId="15" borderId="1" xfId="4" quotePrefix="1" applyNumberFormat="1" applyFont="1" applyFill="1" applyBorder="1" applyAlignment="1">
      <alignment horizontal="center"/>
    </xf>
    <xf numFmtId="3" fontId="26" fillId="0" borderId="0" xfId="4" applyNumberFormat="1" applyFont="1" applyAlignment="1">
      <alignment horizontal="right"/>
    </xf>
    <xf numFmtId="3" fontId="26" fillId="25" borderId="1" xfId="4" applyNumberFormat="1" applyFont="1" applyFill="1" applyBorder="1" applyAlignment="1">
      <alignment horizontal="center" vertical="center" wrapText="1"/>
    </xf>
    <xf numFmtId="3" fontId="27" fillId="26" borderId="1" xfId="4" quotePrefix="1" applyNumberFormat="1" applyFont="1" applyFill="1" applyBorder="1" applyAlignment="1">
      <alignment horizontal="center"/>
    </xf>
    <xf numFmtId="3" fontId="36" fillId="27" borderId="1" xfId="4" applyNumberFormat="1" applyFont="1" applyFill="1" applyBorder="1"/>
    <xf numFmtId="3" fontId="36" fillId="23" borderId="1" xfId="4" applyNumberFormat="1" applyFont="1" applyFill="1" applyBorder="1"/>
    <xf numFmtId="3" fontId="27" fillId="25" borderId="1" xfId="4" applyNumberFormat="1" applyFont="1" applyFill="1" applyBorder="1" applyAlignment="1">
      <alignment horizontal="right"/>
    </xf>
    <xf numFmtId="3" fontId="36" fillId="25" borderId="1" xfId="4" applyNumberFormat="1" applyFont="1" applyFill="1" applyBorder="1"/>
    <xf numFmtId="0" fontId="28" fillId="14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3" fontId="11" fillId="2" borderId="1" xfId="0" applyNumberFormat="1" applyFont="1" applyFill="1" applyBorder="1" applyAlignment="1">
      <alignment vertical="center"/>
    </xf>
    <xf numFmtId="0" fontId="12" fillId="2" borderId="1" xfId="0" applyFont="1" applyFill="1" applyBorder="1" applyAlignment="1">
      <alignment vertical="top"/>
    </xf>
    <xf numFmtId="0" fontId="13" fillId="2" borderId="1" xfId="0" applyFont="1" applyFill="1" applyBorder="1" applyAlignment="1">
      <alignment vertical="top"/>
    </xf>
    <xf numFmtId="0" fontId="22" fillId="2" borderId="1" xfId="0" applyFont="1" applyFill="1" applyBorder="1" applyAlignment="1">
      <alignment vertical="top"/>
    </xf>
    <xf numFmtId="0" fontId="22" fillId="15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/>
    </xf>
    <xf numFmtId="0" fontId="0" fillId="0" borderId="1" xfId="0" applyBorder="1" applyAlignment="1" applyProtection="1">
      <alignment horizontal="center" vertical="center"/>
      <protection locked="0"/>
    </xf>
    <xf numFmtId="0" fontId="22" fillId="2" borderId="1" xfId="0" applyFont="1" applyFill="1" applyBorder="1" applyAlignment="1">
      <alignment vertical="center"/>
    </xf>
    <xf numFmtId="0" fontId="0" fillId="16" borderId="0" xfId="0" applyFill="1"/>
    <xf numFmtId="0" fontId="27" fillId="16" borderId="0" xfId="0" applyFont="1" applyFill="1"/>
    <xf numFmtId="0" fontId="25" fillId="11" borderId="0" xfId="0" applyFont="1" applyFill="1" applyAlignment="1">
      <alignment horizontal="center" vertical="center"/>
    </xf>
    <xf numFmtId="0" fontId="25" fillId="11" borderId="0" xfId="0" applyFont="1" applyFill="1" applyAlignment="1">
      <alignment horizontal="center"/>
    </xf>
    <xf numFmtId="0" fontId="11" fillId="16" borderId="1" xfId="0" applyFont="1" applyFill="1" applyBorder="1" applyAlignment="1">
      <alignment horizontal="right" vertical="center"/>
    </xf>
    <xf numFmtId="3" fontId="2" fillId="0" borderId="0" xfId="0" applyNumberFormat="1" applyFont="1"/>
    <xf numFmtId="0" fontId="2" fillId="2" borderId="1" xfId="0" applyFont="1" applyFill="1" applyBorder="1"/>
    <xf numFmtId="3" fontId="40" fillId="3" borderId="1" xfId="0" applyNumberFormat="1" applyFont="1" applyFill="1" applyBorder="1" applyAlignment="1">
      <alignment vertical="top" wrapText="1"/>
    </xf>
    <xf numFmtId="3" fontId="41" fillId="2" borderId="1" xfId="0" applyNumberFormat="1" applyFont="1" applyFill="1" applyBorder="1" applyAlignment="1">
      <alignment vertical="top" wrapText="1"/>
    </xf>
    <xf numFmtId="0" fontId="41" fillId="14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top" wrapText="1"/>
    </xf>
    <xf numFmtId="3" fontId="40" fillId="2" borderId="6" xfId="0" applyNumberFormat="1" applyFont="1" applyFill="1" applyBorder="1" applyAlignment="1">
      <alignment vertical="top" wrapText="1"/>
    </xf>
    <xf numFmtId="3" fontId="40" fillId="0" borderId="1" xfId="0" applyNumberFormat="1" applyFont="1" applyBorder="1" applyAlignment="1">
      <alignment vertical="top" wrapText="1"/>
    </xf>
    <xf numFmtId="3" fontId="41" fillId="0" borderId="1" xfId="0" applyNumberFormat="1" applyFont="1" applyBorder="1" applyAlignment="1">
      <alignment vertical="top" wrapText="1"/>
    </xf>
    <xf numFmtId="0" fontId="40" fillId="2" borderId="1" xfId="0" applyFont="1" applyFill="1" applyBorder="1" applyAlignment="1">
      <alignment vertical="top" wrapText="1"/>
    </xf>
    <xf numFmtId="0" fontId="41" fillId="2" borderId="1" xfId="0" applyFont="1" applyFill="1" applyBorder="1" applyAlignment="1">
      <alignment vertical="top" wrapText="1"/>
    </xf>
    <xf numFmtId="3" fontId="0" fillId="11" borderId="1" xfId="0" applyNumberFormat="1" applyFill="1" applyBorder="1" applyAlignment="1" applyProtection="1">
      <alignment horizontal="center" vertical="center"/>
      <protection locked="0"/>
    </xf>
    <xf numFmtId="0" fontId="39" fillId="11" borderId="0" xfId="0" applyFont="1" applyFill="1" applyAlignment="1">
      <alignment horizontal="right"/>
    </xf>
    <xf numFmtId="49" fontId="39" fillId="11" borderId="0" xfId="0" applyNumberFormat="1" applyFont="1" applyFill="1" applyAlignment="1">
      <alignment horizontal="right"/>
    </xf>
    <xf numFmtId="0" fontId="0" fillId="11" borderId="1" xfId="0" applyFill="1" applyBorder="1" applyAlignment="1">
      <alignment horizontal="right" vertical="center"/>
    </xf>
    <xf numFmtId="0" fontId="26" fillId="20" borderId="11" xfId="0" applyFont="1" applyFill="1" applyBorder="1" applyAlignment="1">
      <alignment horizontal="center" vertical="center"/>
    </xf>
    <xf numFmtId="0" fontId="26" fillId="20" borderId="1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/>
    </xf>
    <xf numFmtId="3" fontId="11" fillId="0" borderId="1" xfId="0" applyNumberFormat="1" applyFon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3" fontId="19" fillId="19" borderId="1" xfId="0" applyNumberFormat="1" applyFont="1" applyFill="1" applyBorder="1" applyAlignment="1">
      <alignment vertical="center" wrapText="1"/>
    </xf>
    <xf numFmtId="3" fontId="11" fillId="25" borderId="0" xfId="0" applyNumberFormat="1" applyFont="1" applyFill="1" applyAlignment="1">
      <alignment vertical="center"/>
    </xf>
    <xf numFmtId="3" fontId="27" fillId="16" borderId="11" xfId="0" applyNumberFormat="1" applyFont="1" applyFill="1" applyBorder="1"/>
    <xf numFmtId="0" fontId="11" fillId="16" borderId="11" xfId="0" applyFont="1" applyFill="1" applyBorder="1" applyAlignment="1">
      <alignment horizontal="right" vertical="center"/>
    </xf>
    <xf numFmtId="0" fontId="0" fillId="11" borderId="11" xfId="0" applyFill="1" applyBorder="1" applyAlignment="1">
      <alignment vertical="center"/>
    </xf>
    <xf numFmtId="3" fontId="27" fillId="16" borderId="0" xfId="0" applyNumberFormat="1" applyFont="1" applyFill="1"/>
    <xf numFmtId="0" fontId="0" fillId="16" borderId="0" xfId="0" applyFill="1" applyAlignment="1">
      <alignment vertical="center"/>
    </xf>
    <xf numFmtId="0" fontId="27" fillId="0" borderId="0" xfId="0" applyFont="1" applyAlignment="1">
      <alignment horizontal="center"/>
    </xf>
    <xf numFmtId="3" fontId="12" fillId="2" borderId="1" xfId="0" applyNumberFormat="1" applyFont="1" applyFill="1" applyBorder="1" applyAlignment="1">
      <alignment vertical="top"/>
    </xf>
    <xf numFmtId="3" fontId="13" fillId="2" borderId="1" xfId="0" applyNumberFormat="1" applyFont="1" applyFill="1" applyBorder="1" applyAlignment="1">
      <alignment vertical="top"/>
    </xf>
    <xf numFmtId="3" fontId="22" fillId="2" borderId="1" xfId="0" applyNumberFormat="1" applyFont="1" applyFill="1" applyBorder="1" applyAlignment="1">
      <alignment vertical="top"/>
    </xf>
    <xf numFmtId="3" fontId="14" fillId="2" borderId="1" xfId="0" applyNumberFormat="1" applyFont="1" applyFill="1" applyBorder="1" applyAlignment="1">
      <alignment vertical="top"/>
    </xf>
    <xf numFmtId="3" fontId="20" fillId="0" borderId="0" xfId="0" applyNumberFormat="1" applyFont="1" applyAlignment="1">
      <alignment vertical="center"/>
    </xf>
    <xf numFmtId="3" fontId="5" fillId="0" borderId="0" xfId="0" applyNumberFormat="1" applyFont="1"/>
    <xf numFmtId="3" fontId="26" fillId="25" borderId="3" xfId="4" applyNumberFormat="1" applyFont="1" applyFill="1" applyBorder="1"/>
    <xf numFmtId="3" fontId="27" fillId="30" borderId="3" xfId="4" applyNumberFormat="1" applyFont="1" applyFill="1" applyBorder="1"/>
    <xf numFmtId="3" fontId="27" fillId="15" borderId="3" xfId="4" applyNumberFormat="1" applyFont="1" applyFill="1" applyBorder="1"/>
    <xf numFmtId="3" fontId="27" fillId="15" borderId="3" xfId="4" quotePrefix="1" applyNumberFormat="1" applyFont="1" applyFill="1" applyBorder="1"/>
    <xf numFmtId="3" fontId="27" fillId="15" borderId="9" xfId="4" applyNumberFormat="1" applyFont="1" applyFill="1" applyBorder="1"/>
    <xf numFmtId="0" fontId="11" fillId="2" borderId="1" xfId="0" applyFont="1" applyFill="1" applyBorder="1" applyAlignment="1">
      <alignment vertical="center" wrapText="1"/>
    </xf>
    <xf numFmtId="0" fontId="27" fillId="23" borderId="1" xfId="0" applyFont="1" applyFill="1" applyBorder="1" applyAlignment="1">
      <alignment vertical="center"/>
    </xf>
    <xf numFmtId="4" fontId="26" fillId="23" borderId="1" xfId="0" applyNumberFormat="1" applyFont="1" applyFill="1" applyBorder="1" applyAlignment="1">
      <alignment vertical="center"/>
    </xf>
    <xf numFmtId="3" fontId="26" fillId="23" borderId="1" xfId="0" applyNumberFormat="1" applyFont="1" applyFill="1" applyBorder="1" applyAlignment="1">
      <alignment vertical="center"/>
    </xf>
    <xf numFmtId="0" fontId="28" fillId="23" borderId="1" xfId="0" applyFont="1" applyFill="1" applyBorder="1" applyAlignment="1">
      <alignment vertical="center" wrapText="1"/>
    </xf>
    <xf numFmtId="0" fontId="28" fillId="23" borderId="1" xfId="0" applyFont="1" applyFill="1" applyBorder="1" applyAlignment="1">
      <alignment horizontal="center" vertical="center" wrapText="1"/>
    </xf>
    <xf numFmtId="0" fontId="31" fillId="23" borderId="1" xfId="0" applyFont="1" applyFill="1" applyBorder="1" applyAlignment="1">
      <alignment horizontal="center" vertical="center" wrapText="1"/>
    </xf>
    <xf numFmtId="0" fontId="31" fillId="23" borderId="1" xfId="0" applyFont="1" applyFill="1" applyBorder="1" applyAlignment="1">
      <alignment horizontal="center" vertical="center"/>
    </xf>
    <xf numFmtId="0" fontId="32" fillId="23" borderId="1" xfId="0" applyFont="1" applyFill="1" applyBorder="1" applyAlignment="1">
      <alignment horizontal="center" vertical="center" wrapText="1"/>
    </xf>
    <xf numFmtId="0" fontId="27" fillId="23" borderId="1" xfId="0" applyFont="1" applyFill="1" applyBorder="1" applyAlignment="1">
      <alignment vertical="center" wrapText="1"/>
    </xf>
    <xf numFmtId="0" fontId="27" fillId="23" borderId="1" xfId="0" applyFont="1" applyFill="1" applyBorder="1" applyAlignment="1">
      <alignment horizontal="center"/>
    </xf>
    <xf numFmtId="0" fontId="31" fillId="23" borderId="1" xfId="0" applyFont="1" applyFill="1" applyBorder="1" applyAlignment="1">
      <alignment horizontal="center"/>
    </xf>
    <xf numFmtId="0" fontId="26" fillId="20" borderId="6" xfId="0" applyFont="1" applyFill="1" applyBorder="1" applyAlignment="1">
      <alignment horizontal="center" vertical="center" wrapText="1"/>
    </xf>
    <xf numFmtId="0" fontId="28" fillId="9" borderId="1" xfId="0" applyFont="1" applyFill="1" applyBorder="1" applyAlignment="1">
      <alignment vertical="center" wrapText="1"/>
    </xf>
    <xf numFmtId="0" fontId="28" fillId="9" borderId="1" xfId="0" applyFont="1" applyFill="1" applyBorder="1" applyAlignment="1">
      <alignment horizontal="center" vertical="center" wrapText="1"/>
    </xf>
    <xf numFmtId="4" fontId="27" fillId="13" borderId="1" xfId="0" applyNumberFormat="1" applyFont="1" applyFill="1" applyBorder="1" applyAlignment="1" applyProtection="1">
      <alignment vertical="center"/>
      <protection locked="0"/>
    </xf>
    <xf numFmtId="3" fontId="27" fillId="13" borderId="1" xfId="0" applyNumberFormat="1" applyFont="1" applyFill="1" applyBorder="1" applyAlignment="1" applyProtection="1">
      <alignment vertical="center"/>
      <protection locked="0"/>
    </xf>
    <xf numFmtId="0" fontId="27" fillId="13" borderId="1" xfId="0" applyFont="1" applyFill="1" applyBorder="1" applyAlignment="1" applyProtection="1">
      <alignment vertical="center"/>
      <protection locked="0"/>
    </xf>
    <xf numFmtId="0" fontId="30" fillId="13" borderId="1" xfId="0" applyFont="1" applyFill="1" applyBorder="1" applyAlignment="1">
      <alignment vertical="center"/>
    </xf>
    <xf numFmtId="4" fontId="26" fillId="13" borderId="1" xfId="0" applyNumberFormat="1" applyFont="1" applyFill="1" applyBorder="1" applyAlignment="1">
      <alignment vertical="center"/>
    </xf>
    <xf numFmtId="3" fontId="26" fillId="13" borderId="1" xfId="0" applyNumberFormat="1" applyFont="1" applyFill="1" applyBorder="1" applyAlignment="1">
      <alignment vertical="center"/>
    </xf>
    <xf numFmtId="0" fontId="28" fillId="13" borderId="1" xfId="0" applyFont="1" applyFill="1" applyBorder="1" applyAlignment="1">
      <alignment vertical="center" wrapText="1"/>
    </xf>
    <xf numFmtId="0" fontId="28" fillId="13" borderId="1" xfId="0" applyFont="1" applyFill="1" applyBorder="1" applyAlignment="1">
      <alignment horizontal="center" vertical="center" wrapText="1"/>
    </xf>
    <xf numFmtId="3" fontId="26" fillId="25" borderId="1" xfId="0" applyNumberFormat="1" applyFont="1" applyFill="1" applyBorder="1" applyAlignment="1">
      <alignment horizontal="center" vertical="center"/>
    </xf>
    <xf numFmtId="3" fontId="26" fillId="25" borderId="1" xfId="0" applyNumberFormat="1" applyFont="1" applyFill="1" applyBorder="1" applyAlignment="1">
      <alignment horizontal="center" vertical="center" wrapText="1"/>
    </xf>
    <xf numFmtId="3" fontId="26" fillId="30" borderId="1" xfId="0" applyNumberFormat="1" applyFont="1" applyFill="1" applyBorder="1" applyAlignment="1">
      <alignment horizontal="right" vertical="center"/>
    </xf>
    <xf numFmtId="3" fontId="28" fillId="11" borderId="0" xfId="4" applyNumberFormat="1" applyFont="1" applyFill="1"/>
    <xf numFmtId="0" fontId="25" fillId="11" borderId="0" xfId="4" applyFont="1" applyFill="1" applyAlignment="1">
      <alignment horizontal="center" vertical="center"/>
    </xf>
    <xf numFmtId="0" fontId="25" fillId="11" borderId="0" xfId="4" applyFont="1" applyFill="1" applyAlignment="1">
      <alignment horizontal="center"/>
    </xf>
    <xf numFmtId="0" fontId="35" fillId="25" borderId="4" xfId="4" applyFont="1" applyFill="1" applyBorder="1"/>
    <xf numFmtId="0" fontId="35" fillId="25" borderId="5" xfId="4" applyFont="1" applyFill="1" applyBorder="1"/>
    <xf numFmtId="3" fontId="1" fillId="0" borderId="0" xfId="0" applyNumberFormat="1" applyFont="1"/>
    <xf numFmtId="3" fontId="1" fillId="25" borderId="0" xfId="0" applyNumberFormat="1" applyFont="1" applyFill="1"/>
    <xf numFmtId="3" fontId="0" fillId="20" borderId="0" xfId="0" applyNumberFormat="1" applyFill="1"/>
    <xf numFmtId="3" fontId="11" fillId="20" borderId="0" xfId="0" applyNumberFormat="1" applyFont="1" applyFill="1"/>
    <xf numFmtId="3" fontId="4" fillId="25" borderId="0" xfId="0" applyNumberFormat="1" applyFont="1" applyFill="1"/>
    <xf numFmtId="0" fontId="20" fillId="7" borderId="1" xfId="0" applyFont="1" applyFill="1" applyBorder="1"/>
    <xf numFmtId="0" fontId="27" fillId="11" borderId="3" xfId="4" applyFont="1" applyFill="1" applyBorder="1"/>
    <xf numFmtId="0" fontId="41" fillId="11" borderId="1" xfId="0" applyFont="1" applyFill="1" applyBorder="1" applyAlignment="1">
      <alignment horizontal="right" vertical="center"/>
    </xf>
    <xf numFmtId="0" fontId="28" fillId="12" borderId="1" xfId="0" applyFont="1" applyFill="1" applyBorder="1" applyProtection="1">
      <protection locked="0"/>
    </xf>
    <xf numFmtId="3" fontId="27" fillId="0" borderId="0" xfId="0" applyNumberFormat="1" applyFont="1" applyAlignment="1">
      <alignment horizontal="right"/>
    </xf>
    <xf numFmtId="0" fontId="13" fillId="15" borderId="1" xfId="0" applyFont="1" applyFill="1" applyBorder="1" applyAlignment="1">
      <alignment vertical="top"/>
    </xf>
    <xf numFmtId="0" fontId="12" fillId="15" borderId="1" xfId="0" applyFont="1" applyFill="1" applyBorder="1" applyAlignment="1">
      <alignment vertical="top"/>
    </xf>
    <xf numFmtId="0" fontId="28" fillId="15" borderId="1" xfId="0" applyFont="1" applyFill="1" applyBorder="1" applyAlignment="1">
      <alignment vertical="center"/>
    </xf>
    <xf numFmtId="0" fontId="27" fillId="16" borderId="0" xfId="0" applyFont="1" applyFill="1" applyAlignment="1">
      <alignment horizontal="center" vertical="top"/>
    </xf>
    <xf numFmtId="0" fontId="27" fillId="16" borderId="0" xfId="0" applyFont="1" applyFill="1" applyAlignment="1">
      <alignment wrapText="1"/>
    </xf>
    <xf numFmtId="3" fontId="0" fillId="2" borderId="0" xfId="0" applyNumberFormat="1" applyFill="1" applyAlignment="1" applyProtection="1">
      <alignment horizontal="center" vertical="center"/>
      <protection locked="0"/>
    </xf>
    <xf numFmtId="3" fontId="11" fillId="2" borderId="1" xfId="0" applyNumberFormat="1" applyFont="1" applyFill="1" applyBorder="1" applyAlignment="1" applyProtection="1">
      <alignment horizontal="center" vertical="center"/>
      <protection locked="0"/>
    </xf>
    <xf numFmtId="3" fontId="11" fillId="2" borderId="1" xfId="0" quotePrefix="1" applyNumberFormat="1" applyFont="1" applyFill="1" applyBorder="1" applyAlignment="1" applyProtection="1">
      <alignment horizontal="center" vertical="center"/>
      <protection locked="0"/>
    </xf>
    <xf numFmtId="3" fontId="27" fillId="23" borderId="1" xfId="0" applyNumberFormat="1" applyFont="1" applyFill="1" applyBorder="1" applyAlignment="1">
      <alignment horizontal="center"/>
    </xf>
    <xf numFmtId="0" fontId="27" fillId="0" borderId="1" xfId="0" applyFont="1" applyBorder="1" applyAlignment="1">
      <alignment horizontal="center" vertical="top"/>
    </xf>
    <xf numFmtId="0" fontId="36" fillId="0" borderId="1" xfId="0" applyFont="1" applyBorder="1" applyAlignment="1">
      <alignment vertical="center"/>
    </xf>
    <xf numFmtId="0" fontId="27" fillId="15" borderId="1" xfId="4" quotePrefix="1" applyFont="1" applyFill="1" applyBorder="1"/>
    <xf numFmtId="0" fontId="27" fillId="15" borderId="12" xfId="4" applyFont="1" applyFill="1" applyBorder="1"/>
    <xf numFmtId="3" fontId="27" fillId="23" borderId="1" xfId="4" applyNumberFormat="1" applyFont="1" applyFill="1" applyBorder="1" applyAlignment="1">
      <alignment horizontal="right"/>
    </xf>
    <xf numFmtId="3" fontId="27" fillId="11" borderId="1" xfId="4" applyNumberFormat="1" applyFont="1" applyFill="1" applyBorder="1" applyAlignment="1" applyProtection="1">
      <alignment horizontal="right"/>
      <protection locked="0"/>
    </xf>
    <xf numFmtId="3" fontId="26" fillId="23" borderId="1" xfId="4" applyNumberFormat="1" applyFont="1" applyFill="1" applyBorder="1" applyAlignment="1">
      <alignment horizontal="right" vertical="center" wrapText="1"/>
    </xf>
    <xf numFmtId="3" fontId="27" fillId="23" borderId="1" xfId="4" quotePrefix="1" applyNumberFormat="1" applyFont="1" applyFill="1" applyBorder="1" applyAlignment="1">
      <alignment horizontal="right"/>
    </xf>
    <xf numFmtId="0" fontId="27" fillId="0" borderId="1" xfId="4" applyFont="1" applyBorder="1" applyAlignment="1" applyProtection="1">
      <alignment horizontal="right"/>
      <protection locked="0"/>
    </xf>
    <xf numFmtId="3" fontId="26" fillId="28" borderId="1" xfId="4" applyNumberFormat="1" applyFont="1" applyFill="1" applyBorder="1" applyAlignment="1">
      <alignment horizontal="right" wrapText="1"/>
    </xf>
    <xf numFmtId="3" fontId="27" fillId="9" borderId="1" xfId="4" applyNumberFormat="1" applyFont="1" applyFill="1" applyBorder="1" applyAlignment="1">
      <alignment horizontal="right"/>
    </xf>
    <xf numFmtId="0" fontId="26" fillId="11" borderId="0" xfId="0" applyFont="1" applyFill="1" applyAlignment="1">
      <alignment horizontal="center" vertical="center" wrapText="1"/>
    </xf>
    <xf numFmtId="10" fontId="34" fillId="11" borderId="0" xfId="3" applyNumberFormat="1" applyFont="1" applyFill="1" applyBorder="1" applyAlignment="1" applyProtection="1">
      <alignment horizontal="center" vertical="center" wrapText="1"/>
    </xf>
    <xf numFmtId="0" fontId="27" fillId="11" borderId="0" xfId="0" applyFont="1" applyFill="1" applyAlignment="1">
      <alignment horizontal="left" vertical="center"/>
    </xf>
    <xf numFmtId="0" fontId="45" fillId="0" borderId="0" xfId="0" applyFont="1"/>
    <xf numFmtId="0" fontId="46" fillId="0" borderId="0" xfId="0" applyFont="1"/>
    <xf numFmtId="0" fontId="27" fillId="12" borderId="1" xfId="0" applyFont="1" applyFill="1" applyBorder="1" applyAlignment="1">
      <alignment vertical="center"/>
    </xf>
    <xf numFmtId="0" fontId="27" fillId="12" borderId="3" xfId="0" applyFont="1" applyFill="1" applyBorder="1" applyAlignment="1">
      <alignment vertical="center"/>
    </xf>
    <xf numFmtId="0" fontId="27" fillId="12" borderId="4" xfId="0" applyFont="1" applyFill="1" applyBorder="1" applyAlignment="1">
      <alignment vertical="center"/>
    </xf>
    <xf numFmtId="0" fontId="47" fillId="11" borderId="0" xfId="0" applyFont="1" applyFill="1"/>
    <xf numFmtId="3" fontId="27" fillId="15" borderId="0" xfId="0" applyNumberFormat="1" applyFont="1" applyFill="1" applyAlignment="1">
      <alignment horizontal="left"/>
    </xf>
    <xf numFmtId="3" fontId="0" fillId="31" borderId="1" xfId="0" applyNumberFormat="1" applyFill="1" applyBorder="1" applyAlignment="1">
      <alignment vertical="center"/>
    </xf>
    <xf numFmtId="3" fontId="27" fillId="31" borderId="1" xfId="0" applyNumberFormat="1" applyFont="1" applyFill="1" applyBorder="1" applyAlignment="1">
      <alignment vertical="center"/>
    </xf>
    <xf numFmtId="3" fontId="11" fillId="17" borderId="1" xfId="0" applyNumberFormat="1" applyFont="1" applyFill="1" applyBorder="1" applyAlignment="1">
      <alignment vertical="center"/>
    </xf>
    <xf numFmtId="3" fontId="26" fillId="17" borderId="1" xfId="0" applyNumberFormat="1" applyFont="1" applyFill="1" applyBorder="1" applyAlignment="1">
      <alignment vertical="center"/>
    </xf>
    <xf numFmtId="3" fontId="0" fillId="12" borderId="1" xfId="0" applyNumberFormat="1" applyFill="1" applyBorder="1" applyAlignment="1">
      <alignment vertical="center"/>
    </xf>
    <xf numFmtId="3" fontId="27" fillId="12" borderId="1" xfId="0" applyNumberFormat="1" applyFont="1" applyFill="1" applyBorder="1" applyAlignment="1">
      <alignment vertical="center"/>
    </xf>
    <xf numFmtId="3" fontId="27" fillId="15" borderId="1" xfId="0" applyNumberFormat="1" applyFont="1" applyFill="1" applyBorder="1" applyAlignment="1" applyProtection="1">
      <alignment vertical="center"/>
      <protection locked="0"/>
    </xf>
    <xf numFmtId="3" fontId="27" fillId="12" borderId="3" xfId="0" applyNumberFormat="1" applyFont="1" applyFill="1" applyBorder="1" applyAlignment="1">
      <alignment horizontal="center" vertical="center"/>
    </xf>
    <xf numFmtId="3" fontId="27" fillId="12" borderId="5" xfId="0" applyNumberFormat="1" applyFont="1" applyFill="1" applyBorder="1" applyAlignment="1">
      <alignment horizontal="center" vertical="center"/>
    </xf>
    <xf numFmtId="3" fontId="0" fillId="11" borderId="1" xfId="0" applyNumberFormat="1" applyFill="1" applyBorder="1" applyAlignment="1" applyProtection="1">
      <alignment vertical="center"/>
      <protection locked="0"/>
    </xf>
    <xf numFmtId="3" fontId="11" fillId="13" borderId="1" xfId="0" applyNumberFormat="1" applyFont="1" applyFill="1" applyBorder="1" applyAlignment="1">
      <alignment horizontal="center" vertical="center"/>
    </xf>
    <xf numFmtId="3" fontId="26" fillId="14" borderId="1" xfId="0" applyNumberFormat="1" applyFont="1" applyFill="1" applyBorder="1" applyAlignment="1">
      <alignment vertical="center"/>
    </xf>
    <xf numFmtId="0" fontId="26" fillId="20" borderId="1" xfId="0" applyFont="1" applyFill="1" applyBorder="1" applyAlignment="1">
      <alignment wrapText="1"/>
    </xf>
    <xf numFmtId="164" fontId="34" fillId="20" borderId="1" xfId="5" applyNumberFormat="1" applyFont="1" applyFill="1" applyBorder="1" applyAlignment="1" applyProtection="1">
      <alignment horizontal="center"/>
      <protection locked="0"/>
    </xf>
    <xf numFmtId="0" fontId="39" fillId="11" borderId="0" xfId="0" applyFont="1" applyFill="1"/>
    <xf numFmtId="4" fontId="0" fillId="0" borderId="0" xfId="0" applyNumberFormat="1"/>
    <xf numFmtId="0" fontId="27" fillId="32" borderId="0" xfId="4" applyFont="1" applyFill="1"/>
    <xf numFmtId="0" fontId="9" fillId="32" borderId="0" xfId="4" applyFill="1"/>
    <xf numFmtId="0" fontId="26" fillId="32" borderId="0" xfId="4" applyFont="1" applyFill="1"/>
    <xf numFmtId="0" fontId="27" fillId="6" borderId="1" xfId="0" applyFont="1" applyFill="1" applyBorder="1" applyAlignment="1">
      <alignment wrapText="1"/>
    </xf>
    <xf numFmtId="0" fontId="27" fillId="6" borderId="1" xfId="0" applyFont="1" applyFill="1" applyBorder="1" applyAlignment="1">
      <alignment vertical="center" wrapText="1"/>
    </xf>
    <xf numFmtId="0" fontId="27" fillId="6" borderId="1" xfId="0" applyFont="1" applyFill="1" applyBorder="1"/>
    <xf numFmtId="0" fontId="26" fillId="6" borderId="1" xfId="0" applyFont="1" applyFill="1" applyBorder="1" applyAlignment="1">
      <alignment wrapText="1"/>
    </xf>
    <xf numFmtId="0" fontId="27" fillId="0" borderId="1" xfId="0" applyFont="1" applyBorder="1" applyAlignment="1">
      <alignment wrapText="1"/>
    </xf>
    <xf numFmtId="0" fontId="27" fillId="11" borderId="1" xfId="0" applyFont="1" applyFill="1" applyBorder="1" applyAlignment="1" applyProtection="1">
      <alignment horizontal="center"/>
      <protection locked="0"/>
    </xf>
    <xf numFmtId="0" fontId="27" fillId="22" borderId="1" xfId="0" applyFont="1" applyFill="1" applyBorder="1" applyAlignment="1">
      <alignment horizontal="left"/>
    </xf>
    <xf numFmtId="0" fontId="27" fillId="11" borderId="0" xfId="0" applyFont="1" applyFill="1" applyAlignment="1">
      <alignment horizontal="left"/>
    </xf>
    <xf numFmtId="0" fontId="26" fillId="11" borderId="0" xfId="0" applyFont="1" applyFill="1" applyAlignment="1">
      <alignment horizontal="left"/>
    </xf>
    <xf numFmtId="0" fontId="27" fillId="11" borderId="0" xfId="0" applyFont="1" applyFill="1" applyAlignment="1">
      <alignment horizontal="center"/>
    </xf>
    <xf numFmtId="0" fontId="27" fillId="16" borderId="1" xfId="0" applyFont="1" applyFill="1" applyBorder="1" applyAlignment="1">
      <alignment horizontal="center"/>
    </xf>
    <xf numFmtId="0" fontId="27" fillId="11" borderId="0" xfId="4" applyFont="1" applyFill="1" applyAlignment="1">
      <alignment horizontal="left" vertical="top" wrapText="1"/>
    </xf>
    <xf numFmtId="0" fontId="39" fillId="28" borderId="0" xfId="4" applyFont="1" applyFill="1" applyAlignment="1">
      <alignment horizontal="center"/>
    </xf>
    <xf numFmtId="0" fontId="26" fillId="11" borderId="0" xfId="4" applyFont="1" applyFill="1" applyAlignment="1">
      <alignment horizontal="center" vertical="center" wrapText="1"/>
    </xf>
    <xf numFmtId="0" fontId="27" fillId="11" borderId="0" xfId="4" applyFont="1" applyFill="1" applyAlignment="1">
      <alignment horizontal="left" vertical="center"/>
    </xf>
    <xf numFmtId="0" fontId="27" fillId="11" borderId="0" xfId="4" applyFont="1" applyFill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/>
    </xf>
    <xf numFmtId="3" fontId="11" fillId="2" borderId="1" xfId="0" applyNumberFormat="1" applyFont="1" applyFill="1" applyBorder="1" applyAlignment="1" applyProtection="1">
      <alignment horizontal="center" vertical="center"/>
      <protection locked="0"/>
    </xf>
    <xf numFmtId="0" fontId="27" fillId="20" borderId="1" xfId="0" applyFont="1" applyFill="1" applyBorder="1" applyAlignment="1">
      <alignment horizontal="center"/>
    </xf>
    <xf numFmtId="3" fontId="11" fillId="2" borderId="1" xfId="0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right" vertical="center"/>
    </xf>
    <xf numFmtId="0" fontId="26" fillId="20" borderId="11" xfId="0" applyFont="1" applyFill="1" applyBorder="1" applyAlignment="1">
      <alignment horizontal="center" vertical="center"/>
    </xf>
    <xf numFmtId="0" fontId="26" fillId="20" borderId="12" xfId="0" applyFont="1" applyFill="1" applyBorder="1" applyAlignment="1">
      <alignment horizontal="center" vertical="center"/>
    </xf>
    <xf numFmtId="0" fontId="34" fillId="20" borderId="3" xfId="0" applyFont="1" applyFill="1" applyBorder="1" applyAlignment="1">
      <alignment horizontal="center" vertical="center"/>
    </xf>
    <xf numFmtId="0" fontId="34" fillId="20" borderId="4" xfId="0" applyFont="1" applyFill="1" applyBorder="1" applyAlignment="1">
      <alignment horizontal="center" vertical="center"/>
    </xf>
    <xf numFmtId="0" fontId="34" fillId="20" borderId="5" xfId="0" applyFont="1" applyFill="1" applyBorder="1" applyAlignment="1">
      <alignment horizontal="center" vertical="center"/>
    </xf>
    <xf numFmtId="0" fontId="34" fillId="20" borderId="11" xfId="0" applyFont="1" applyFill="1" applyBorder="1" applyAlignment="1">
      <alignment horizontal="center" vertical="center" wrapText="1"/>
    </xf>
    <xf numFmtId="0" fontId="34" fillId="20" borderId="12" xfId="0" applyFont="1" applyFill="1" applyBorder="1" applyAlignment="1">
      <alignment horizontal="center" vertical="center" wrapText="1"/>
    </xf>
    <xf numFmtId="0" fontId="26" fillId="20" borderId="1" xfId="0" applyFont="1" applyFill="1" applyBorder="1" applyAlignment="1">
      <alignment horizontal="center" vertical="center" wrapText="1"/>
    </xf>
    <xf numFmtId="0" fontId="26" fillId="20" borderId="11" xfId="0" applyFont="1" applyFill="1" applyBorder="1" applyAlignment="1">
      <alignment horizontal="center" vertical="center" wrapText="1"/>
    </xf>
    <xf numFmtId="0" fontId="26" fillId="20" borderId="12" xfId="0" applyFont="1" applyFill="1" applyBorder="1" applyAlignment="1">
      <alignment horizontal="center" vertical="center" wrapText="1"/>
    </xf>
    <xf numFmtId="3" fontId="26" fillId="20" borderId="1" xfId="0" applyNumberFormat="1" applyFont="1" applyFill="1" applyBorder="1" applyAlignment="1">
      <alignment horizontal="center" vertical="center" wrapText="1"/>
    </xf>
    <xf numFmtId="3" fontId="26" fillId="20" borderId="3" xfId="0" applyNumberFormat="1" applyFont="1" applyFill="1" applyBorder="1" applyAlignment="1">
      <alignment horizontal="center" vertical="center" wrapText="1"/>
    </xf>
    <xf numFmtId="3" fontId="26" fillId="20" borderId="5" xfId="0" applyNumberFormat="1" applyFont="1" applyFill="1" applyBorder="1" applyAlignment="1">
      <alignment horizontal="center" vertical="center" wrapText="1"/>
    </xf>
    <xf numFmtId="3" fontId="27" fillId="23" borderId="1" xfId="0" applyNumberFormat="1" applyFont="1" applyFill="1" applyBorder="1" applyAlignment="1">
      <alignment horizontal="left"/>
    </xf>
    <xf numFmtId="3" fontId="26" fillId="22" borderId="3" xfId="0" applyNumberFormat="1" applyFont="1" applyFill="1" applyBorder="1" applyAlignment="1">
      <alignment horizontal="center" vertical="center"/>
    </xf>
    <xf numFmtId="3" fontId="26" fillId="22" borderId="5" xfId="0" applyNumberFormat="1" applyFont="1" applyFill="1" applyBorder="1" applyAlignment="1">
      <alignment horizontal="center" vertical="center"/>
    </xf>
    <xf numFmtId="3" fontId="26" fillId="11" borderId="11" xfId="0" applyNumberFormat="1" applyFont="1" applyFill="1" applyBorder="1" applyAlignment="1">
      <alignment horizontal="center" vertical="center"/>
    </xf>
    <xf numFmtId="3" fontId="26" fillId="11" borderId="6" xfId="0" applyNumberFormat="1" applyFont="1" applyFill="1" applyBorder="1" applyAlignment="1">
      <alignment horizontal="center" vertical="center"/>
    </xf>
    <xf numFmtId="3" fontId="26" fillId="11" borderId="12" xfId="0" applyNumberFormat="1" applyFont="1" applyFill="1" applyBorder="1" applyAlignment="1">
      <alignment horizontal="center" vertical="center"/>
    </xf>
    <xf numFmtId="3" fontId="26" fillId="23" borderId="1" xfId="0" applyNumberFormat="1" applyFont="1" applyFill="1" applyBorder="1" applyAlignment="1">
      <alignment horizontal="left"/>
    </xf>
    <xf numFmtId="3" fontId="26" fillId="22" borderId="1" xfId="0" applyNumberFormat="1" applyFont="1" applyFill="1" applyBorder="1" applyAlignment="1">
      <alignment horizontal="left"/>
    </xf>
    <xf numFmtId="3" fontId="26" fillId="20" borderId="1" xfId="0" applyNumberFormat="1" applyFont="1" applyFill="1" applyBorder="1" applyAlignment="1">
      <alignment horizontal="center" vertical="center"/>
    </xf>
    <xf numFmtId="3" fontId="27" fillId="11" borderId="11" xfId="0" applyNumberFormat="1" applyFont="1" applyFill="1" applyBorder="1" applyAlignment="1">
      <alignment horizontal="center" vertical="center"/>
    </xf>
    <xf numFmtId="3" fontId="27" fillId="11" borderId="6" xfId="0" applyNumberFormat="1" applyFont="1" applyFill="1" applyBorder="1" applyAlignment="1">
      <alignment horizontal="center" vertical="center"/>
    </xf>
    <xf numFmtId="3" fontId="27" fillId="11" borderId="12" xfId="0" applyNumberFormat="1" applyFont="1" applyFill="1" applyBorder="1" applyAlignment="1">
      <alignment horizontal="center" vertical="center"/>
    </xf>
    <xf numFmtId="3" fontId="27" fillId="0" borderId="3" xfId="0" applyNumberFormat="1" applyFont="1" applyBorder="1" applyAlignment="1" applyProtection="1">
      <alignment horizontal="center"/>
      <protection locked="0"/>
    </xf>
    <xf numFmtId="3" fontId="27" fillId="0" borderId="5" xfId="0" applyNumberFormat="1" applyFont="1" applyBorder="1" applyAlignment="1" applyProtection="1">
      <alignment horizontal="center"/>
      <protection locked="0"/>
    </xf>
    <xf numFmtId="3" fontId="27" fillId="11" borderId="3" xfId="0" applyNumberFormat="1" applyFont="1" applyFill="1" applyBorder="1" applyAlignment="1">
      <alignment horizontal="right"/>
    </xf>
    <xf numFmtId="3" fontId="27" fillId="11" borderId="5" xfId="0" applyNumberFormat="1" applyFont="1" applyFill="1" applyBorder="1" applyAlignment="1">
      <alignment horizontal="right"/>
    </xf>
    <xf numFmtId="3" fontId="26" fillId="8" borderId="1" xfId="0" applyNumberFormat="1" applyFont="1" applyFill="1" applyBorder="1" applyAlignment="1">
      <alignment horizontal="center"/>
    </xf>
    <xf numFmtId="3" fontId="26" fillId="22" borderId="1" xfId="0" applyNumberFormat="1" applyFont="1" applyFill="1" applyBorder="1" applyAlignment="1">
      <alignment horizontal="center" vertical="center" wrapText="1"/>
    </xf>
    <xf numFmtId="3" fontId="26" fillId="22" borderId="7" xfId="0" applyNumberFormat="1" applyFont="1" applyFill="1" applyBorder="1" applyAlignment="1">
      <alignment horizontal="center" vertical="center" wrapText="1"/>
    </xf>
    <xf numFmtId="3" fontId="26" fillId="22" borderId="8" xfId="0" applyNumberFormat="1" applyFont="1" applyFill="1" applyBorder="1" applyAlignment="1">
      <alignment horizontal="center" vertical="center" wrapText="1"/>
    </xf>
    <xf numFmtId="3" fontId="26" fillId="22" borderId="9" xfId="0" applyNumberFormat="1" applyFont="1" applyFill="1" applyBorder="1" applyAlignment="1">
      <alignment horizontal="center" vertical="center" wrapText="1"/>
    </xf>
    <xf numFmtId="3" fontId="26" fillId="22" borderId="10" xfId="0" applyNumberFormat="1" applyFont="1" applyFill="1" applyBorder="1" applyAlignment="1">
      <alignment horizontal="center" vertical="center" wrapText="1"/>
    </xf>
    <xf numFmtId="3" fontId="26" fillId="8" borderId="12" xfId="0" applyNumberFormat="1" applyFont="1" applyFill="1" applyBorder="1" applyAlignment="1">
      <alignment horizontal="center" vertical="center" wrapText="1"/>
    </xf>
    <xf numFmtId="3" fontId="26" fillId="22" borderId="1" xfId="0" applyNumberFormat="1" applyFont="1" applyFill="1" applyBorder="1" applyAlignment="1">
      <alignment horizontal="center" vertical="center"/>
    </xf>
    <xf numFmtId="3" fontId="26" fillId="22" borderId="1" xfId="0" applyNumberFormat="1" applyFont="1" applyFill="1" applyBorder="1" applyAlignment="1">
      <alignment horizontal="center"/>
    </xf>
    <xf numFmtId="3" fontId="27" fillId="23" borderId="1" xfId="0" applyNumberFormat="1" applyFont="1" applyFill="1" applyBorder="1" applyAlignment="1">
      <alignment horizontal="left" vertical="center" wrapText="1"/>
    </xf>
    <xf numFmtId="3" fontId="26" fillId="9" borderId="1" xfId="0" applyNumberFormat="1" applyFont="1" applyFill="1" applyBorder="1" applyAlignment="1">
      <alignment horizontal="center" vertical="center"/>
    </xf>
    <xf numFmtId="3" fontId="26" fillId="22" borderId="7" xfId="0" applyNumberFormat="1" applyFont="1" applyFill="1" applyBorder="1" applyAlignment="1">
      <alignment horizontal="center" vertical="center"/>
    </xf>
    <xf numFmtId="3" fontId="26" fillId="22" borderId="8" xfId="0" applyNumberFormat="1" applyFont="1" applyFill="1" applyBorder="1" applyAlignment="1">
      <alignment horizontal="center" vertical="center"/>
    </xf>
    <xf numFmtId="3" fontId="26" fillId="22" borderId="9" xfId="0" applyNumberFormat="1" applyFont="1" applyFill="1" applyBorder="1" applyAlignment="1">
      <alignment horizontal="center" vertical="center"/>
    </xf>
    <xf numFmtId="3" fontId="26" fillId="22" borderId="10" xfId="0" applyNumberFormat="1" applyFont="1" applyFill="1" applyBorder="1" applyAlignment="1">
      <alignment horizontal="center" vertical="center"/>
    </xf>
    <xf numFmtId="3" fontId="26" fillId="9" borderId="3" xfId="0" applyNumberFormat="1" applyFont="1" applyFill="1" applyBorder="1" applyAlignment="1">
      <alignment horizontal="center" vertical="center" wrapText="1"/>
    </xf>
    <xf numFmtId="3" fontId="26" fillId="9" borderId="5" xfId="0" applyNumberFormat="1" applyFont="1" applyFill="1" applyBorder="1" applyAlignment="1">
      <alignment horizontal="center" vertical="center" wrapText="1"/>
    </xf>
    <xf numFmtId="3" fontId="26" fillId="4" borderId="1" xfId="0" applyNumberFormat="1" applyFont="1" applyFill="1" applyBorder="1" applyAlignment="1">
      <alignment horizontal="center" vertical="center"/>
    </xf>
    <xf numFmtId="3" fontId="26" fillId="11" borderId="0" xfId="0" applyNumberFormat="1" applyFont="1" applyFill="1" applyAlignment="1">
      <alignment horizontal="center" wrapText="1"/>
    </xf>
    <xf numFmtId="3" fontId="26" fillId="11" borderId="0" xfId="0" applyNumberFormat="1" applyFont="1" applyFill="1" applyAlignment="1">
      <alignment horizontal="center" vertical="center"/>
    </xf>
    <xf numFmtId="3" fontId="27" fillId="28" borderId="1" xfId="0" applyNumberFormat="1" applyFont="1" applyFill="1" applyBorder="1" applyAlignment="1">
      <alignment horizontal="left" vertical="center" wrapText="1"/>
    </xf>
    <xf numFmtId="3" fontId="27" fillId="28" borderId="1" xfId="0" applyNumberFormat="1" applyFont="1" applyFill="1" applyBorder="1" applyAlignment="1">
      <alignment horizontal="left"/>
    </xf>
    <xf numFmtId="3" fontId="27" fillId="22" borderId="3" xfId="0" applyNumberFormat="1" applyFont="1" applyFill="1" applyBorder="1" applyAlignment="1">
      <alignment horizontal="right"/>
    </xf>
    <xf numFmtId="3" fontId="27" fillId="22" borderId="4" xfId="0" applyNumberFormat="1" applyFont="1" applyFill="1" applyBorder="1" applyAlignment="1">
      <alignment horizontal="right"/>
    </xf>
    <xf numFmtId="3" fontId="27" fillId="22" borderId="5" xfId="0" applyNumberFormat="1" applyFont="1" applyFill="1" applyBorder="1" applyAlignment="1">
      <alignment horizontal="right"/>
    </xf>
    <xf numFmtId="3" fontId="35" fillId="8" borderId="3" xfId="0" applyNumberFormat="1" applyFont="1" applyFill="1" applyBorder="1" applyAlignment="1">
      <alignment horizontal="center" vertical="center"/>
    </xf>
    <xf numFmtId="3" fontId="35" fillId="8" borderId="4" xfId="0" applyNumberFormat="1" applyFont="1" applyFill="1" applyBorder="1" applyAlignment="1">
      <alignment horizontal="center" vertical="center"/>
    </xf>
    <xf numFmtId="3" fontId="35" fillId="8" borderId="5" xfId="0" applyNumberFormat="1" applyFont="1" applyFill="1" applyBorder="1" applyAlignment="1">
      <alignment horizontal="center" vertical="center"/>
    </xf>
    <xf numFmtId="0" fontId="0" fillId="16" borderId="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3" fontId="49" fillId="23" borderId="1" xfId="0" applyNumberFormat="1" applyFont="1" applyFill="1" applyBorder="1" applyAlignment="1">
      <alignment horizontal="center" vertical="center" wrapText="1"/>
    </xf>
    <xf numFmtId="3" fontId="27" fillId="11" borderId="1" xfId="0" applyNumberFormat="1" applyFont="1" applyFill="1" applyBorder="1" applyAlignment="1">
      <alignment horizontal="left" vertical="center" wrapText="1"/>
    </xf>
    <xf numFmtId="3" fontId="26" fillId="11" borderId="1" xfId="0" applyNumberFormat="1" applyFont="1" applyFill="1" applyBorder="1" applyAlignment="1">
      <alignment horizontal="center" vertical="center" wrapText="1"/>
    </xf>
    <xf numFmtId="3" fontId="27" fillId="11" borderId="12" xfId="0" applyNumberFormat="1" applyFont="1" applyFill="1" applyBorder="1" applyAlignment="1">
      <alignment horizontal="left"/>
    </xf>
    <xf numFmtId="3" fontId="26" fillId="3" borderId="3" xfId="0" applyNumberFormat="1" applyFont="1" applyFill="1" applyBorder="1" applyAlignment="1">
      <alignment horizontal="center"/>
    </xf>
    <xf numFmtId="3" fontId="26" fillId="3" borderId="5" xfId="0" applyNumberFormat="1" applyFont="1" applyFill="1" applyBorder="1" applyAlignment="1">
      <alignment horizontal="center"/>
    </xf>
    <xf numFmtId="0" fontId="35" fillId="25" borderId="3" xfId="4" applyFont="1" applyFill="1" applyBorder="1" applyAlignment="1">
      <alignment horizontal="center"/>
    </xf>
    <xf numFmtId="0" fontId="35" fillId="25" borderId="4" xfId="4" applyFont="1" applyFill="1" applyBorder="1" applyAlignment="1">
      <alignment horizontal="center"/>
    </xf>
    <xf numFmtId="0" fontId="35" fillId="25" borderId="5" xfId="4" applyFont="1" applyFill="1" applyBorder="1" applyAlignment="1">
      <alignment horizontal="center"/>
    </xf>
    <xf numFmtId="0" fontId="0" fillId="23" borderId="9" xfId="0" applyFill="1" applyBorder="1" applyAlignment="1">
      <alignment horizontal="center" vertical="center"/>
    </xf>
    <xf numFmtId="0" fontId="0" fillId="23" borderId="14" xfId="0" applyFill="1" applyBorder="1" applyAlignment="1">
      <alignment horizontal="center" vertical="center"/>
    </xf>
    <xf numFmtId="0" fontId="27" fillId="15" borderId="1" xfId="4" applyFont="1" applyFill="1" applyBorder="1" applyAlignment="1">
      <alignment horizontal="left"/>
    </xf>
    <xf numFmtId="0" fontId="26" fillId="26" borderId="1" xfId="4" applyFont="1" applyFill="1" applyBorder="1" applyAlignment="1">
      <alignment horizontal="center" vertical="center"/>
    </xf>
    <xf numFmtId="0" fontId="27" fillId="11" borderId="0" xfId="4" applyFont="1" applyFill="1" applyAlignment="1">
      <alignment horizontal="right"/>
    </xf>
    <xf numFmtId="3" fontId="26" fillId="30" borderId="1" xfId="0" applyNumberFormat="1" applyFont="1" applyFill="1" applyBorder="1" applyAlignment="1">
      <alignment horizontal="center" vertical="center"/>
    </xf>
    <xf numFmtId="0" fontId="26" fillId="11" borderId="3" xfId="4" applyFont="1" applyFill="1" applyBorder="1" applyAlignment="1">
      <alignment horizontal="left"/>
    </xf>
    <xf numFmtId="0" fontId="26" fillId="11" borderId="4" xfId="4" applyFont="1" applyFill="1" applyBorder="1" applyAlignment="1">
      <alignment horizontal="left"/>
    </xf>
    <xf numFmtId="0" fontId="26" fillId="11" borderId="5" xfId="4" applyFont="1" applyFill="1" applyBorder="1" applyAlignment="1">
      <alignment horizontal="left"/>
    </xf>
    <xf numFmtId="0" fontId="26" fillId="11" borderId="3" xfId="4" applyFont="1" applyFill="1" applyBorder="1" applyAlignment="1">
      <alignment horizontal="left" wrapText="1"/>
    </xf>
    <xf numFmtId="0" fontId="26" fillId="11" borderId="4" xfId="4" applyFont="1" applyFill="1" applyBorder="1" applyAlignment="1">
      <alignment horizontal="left" wrapText="1"/>
    </xf>
    <xf numFmtId="0" fontId="26" fillId="11" borderId="5" xfId="4" applyFont="1" applyFill="1" applyBorder="1" applyAlignment="1">
      <alignment horizontal="left" wrapText="1"/>
    </xf>
    <xf numFmtId="0" fontId="26" fillId="9" borderId="1" xfId="4" applyFont="1" applyFill="1" applyBorder="1" applyAlignment="1">
      <alignment horizontal="right"/>
    </xf>
    <xf numFmtId="0" fontId="27" fillId="11" borderId="3" xfId="4" applyFont="1" applyFill="1" applyBorder="1" applyAlignment="1">
      <alignment horizontal="left"/>
    </xf>
    <xf numFmtId="0" fontId="27" fillId="11" borderId="4" xfId="4" applyFont="1" applyFill="1" applyBorder="1" applyAlignment="1">
      <alignment horizontal="left"/>
    </xf>
    <xf numFmtId="0" fontId="27" fillId="11" borderId="5" xfId="4" applyFont="1" applyFill="1" applyBorder="1" applyAlignment="1">
      <alignment horizontal="left"/>
    </xf>
    <xf numFmtId="0" fontId="26" fillId="25" borderId="1" xfId="4" applyFont="1" applyFill="1" applyBorder="1" applyAlignment="1">
      <alignment horizontal="center"/>
    </xf>
    <xf numFmtId="0" fontId="27" fillId="26" borderId="3" xfId="4" quotePrefix="1" applyFont="1" applyFill="1" applyBorder="1" applyAlignment="1">
      <alignment horizontal="center"/>
    </xf>
    <xf numFmtId="0" fontId="27" fillId="26" borderId="4" xfId="4" quotePrefix="1" applyFont="1" applyFill="1" applyBorder="1" applyAlignment="1">
      <alignment horizontal="center"/>
    </xf>
    <xf numFmtId="0" fontId="27" fillId="26" borderId="5" xfId="4" quotePrefix="1" applyFont="1" applyFill="1" applyBorder="1" applyAlignment="1">
      <alignment horizontal="center"/>
    </xf>
    <xf numFmtId="0" fontId="27" fillId="15" borderId="1" xfId="4" applyFont="1" applyFill="1" applyBorder="1" applyAlignment="1">
      <alignment horizontal="center" vertical="center"/>
    </xf>
    <xf numFmtId="0" fontId="27" fillId="0" borderId="11" xfId="4" applyFont="1" applyBorder="1" applyAlignment="1">
      <alignment horizontal="center" vertical="center"/>
    </xf>
    <xf numFmtId="0" fontId="27" fillId="0" borderId="12" xfId="4" applyFont="1" applyBorder="1" applyAlignment="1">
      <alignment horizontal="center" vertical="center"/>
    </xf>
    <xf numFmtId="0" fontId="27" fillId="15" borderId="3" xfId="4" applyFont="1" applyFill="1" applyBorder="1" applyAlignment="1">
      <alignment horizontal="left"/>
    </xf>
    <xf numFmtId="0" fontId="27" fillId="15" borderId="4" xfId="4" applyFont="1" applyFill="1" applyBorder="1" applyAlignment="1">
      <alignment horizontal="left"/>
    </xf>
    <xf numFmtId="0" fontId="27" fillId="15" borderId="5" xfId="4" applyFont="1" applyFill="1" applyBorder="1" applyAlignment="1">
      <alignment horizontal="left"/>
    </xf>
    <xf numFmtId="0" fontId="27" fillId="15" borderId="3" xfId="4" applyFont="1" applyFill="1" applyBorder="1" applyAlignment="1">
      <alignment horizontal="left" wrapText="1"/>
    </xf>
    <xf numFmtId="0" fontId="27" fillId="15" borderId="4" xfId="4" applyFont="1" applyFill="1" applyBorder="1" applyAlignment="1">
      <alignment horizontal="left" wrapText="1"/>
    </xf>
    <xf numFmtId="0" fontId="27" fillId="15" borderId="5" xfId="4" applyFont="1" applyFill="1" applyBorder="1" applyAlignment="1">
      <alignment horizontal="left" wrapText="1"/>
    </xf>
    <xf numFmtId="0" fontId="27" fillId="25" borderId="1" xfId="4" applyFont="1" applyFill="1" applyBorder="1" applyAlignment="1">
      <alignment horizontal="left" wrapText="1"/>
    </xf>
    <xf numFmtId="0" fontId="27" fillId="25" borderId="1" xfId="4" applyFont="1" applyFill="1" applyBorder="1" applyAlignment="1">
      <alignment horizontal="left"/>
    </xf>
    <xf numFmtId="0" fontId="27" fillId="28" borderId="3" xfId="4" applyFont="1" applyFill="1" applyBorder="1" applyAlignment="1">
      <alignment horizontal="right"/>
    </xf>
    <xf numFmtId="0" fontId="27" fillId="28" borderId="4" xfId="4" applyFont="1" applyFill="1" applyBorder="1" applyAlignment="1">
      <alignment horizontal="right"/>
    </xf>
    <xf numFmtId="0" fontId="27" fillId="28" borderId="5" xfId="4" applyFont="1" applyFill="1" applyBorder="1" applyAlignment="1">
      <alignment horizontal="right"/>
    </xf>
    <xf numFmtId="0" fontId="27" fillId="25" borderId="3" xfId="4" applyFont="1" applyFill="1" applyBorder="1" applyAlignment="1">
      <alignment horizontal="left" wrapText="1"/>
    </xf>
    <xf numFmtId="0" fontId="27" fillId="25" borderId="4" xfId="4" applyFont="1" applyFill="1" applyBorder="1" applyAlignment="1">
      <alignment horizontal="left" wrapText="1"/>
    </xf>
    <xf numFmtId="0" fontId="27" fillId="25" borderId="5" xfId="4" applyFont="1" applyFill="1" applyBorder="1" applyAlignment="1">
      <alignment horizontal="left" wrapText="1"/>
    </xf>
    <xf numFmtId="0" fontId="26" fillId="25" borderId="3" xfId="4" applyFont="1" applyFill="1" applyBorder="1" applyAlignment="1">
      <alignment horizontal="center" vertical="center" wrapText="1"/>
    </xf>
    <xf numFmtId="0" fontId="26" fillId="25" borderId="5" xfId="4" applyFont="1" applyFill="1" applyBorder="1" applyAlignment="1">
      <alignment horizontal="center" vertical="center" wrapText="1"/>
    </xf>
    <xf numFmtId="0" fontId="26" fillId="25" borderId="11" xfId="4" applyFont="1" applyFill="1" applyBorder="1" applyAlignment="1">
      <alignment horizontal="center" vertical="center"/>
    </xf>
    <xf numFmtId="0" fontId="26" fillId="25" borderId="12" xfId="4" applyFont="1" applyFill="1" applyBorder="1" applyAlignment="1">
      <alignment horizontal="center" vertical="center"/>
    </xf>
    <xf numFmtId="0" fontId="26" fillId="25" borderId="3" xfId="4" applyFont="1" applyFill="1" applyBorder="1" applyAlignment="1">
      <alignment horizontal="center" vertical="center"/>
    </xf>
    <xf numFmtId="0" fontId="26" fillId="25" borderId="5" xfId="4" applyFont="1" applyFill="1" applyBorder="1" applyAlignment="1">
      <alignment horizontal="center" vertical="center"/>
    </xf>
    <xf numFmtId="0" fontId="26" fillId="25" borderId="7" xfId="4" applyFont="1" applyFill="1" applyBorder="1" applyAlignment="1">
      <alignment horizontal="center" vertical="center" wrapText="1"/>
    </xf>
    <xf numFmtId="0" fontId="26" fillId="25" borderId="8" xfId="4" applyFont="1" applyFill="1" applyBorder="1" applyAlignment="1">
      <alignment horizontal="center" vertical="center" wrapText="1"/>
    </xf>
    <xf numFmtId="0" fontId="26" fillId="25" borderId="9" xfId="4" applyFont="1" applyFill="1" applyBorder="1" applyAlignment="1">
      <alignment horizontal="center" vertical="center" wrapText="1"/>
    </xf>
    <xf numFmtId="0" fontId="26" fillId="25" borderId="10" xfId="4" applyFont="1" applyFill="1" applyBorder="1" applyAlignment="1">
      <alignment horizontal="center" vertical="center" wrapText="1"/>
    </xf>
    <xf numFmtId="3" fontId="27" fillId="11" borderId="3" xfId="4" quotePrefix="1" applyNumberFormat="1" applyFont="1" applyFill="1" applyBorder="1" applyAlignment="1" applyProtection="1">
      <alignment horizontal="right"/>
      <protection locked="0"/>
    </xf>
    <xf numFmtId="3" fontId="27" fillId="11" borderId="5" xfId="4" quotePrefix="1" applyNumberFormat="1" applyFont="1" applyFill="1" applyBorder="1" applyAlignment="1" applyProtection="1">
      <alignment horizontal="right"/>
      <protection locked="0"/>
    </xf>
    <xf numFmtId="3" fontId="26" fillId="28" borderId="3" xfId="4" applyNumberFormat="1" applyFont="1" applyFill="1" applyBorder="1" applyAlignment="1">
      <alignment horizontal="center"/>
    </xf>
    <xf numFmtId="3" fontId="26" fillId="28" borderId="5" xfId="4" applyNumberFormat="1" applyFont="1" applyFill="1" applyBorder="1" applyAlignment="1">
      <alignment horizontal="center"/>
    </xf>
    <xf numFmtId="3" fontId="27" fillId="28" borderId="3" xfId="4" applyNumberFormat="1" applyFont="1" applyFill="1" applyBorder="1" applyAlignment="1">
      <alignment horizontal="right"/>
    </xf>
    <xf numFmtId="3" fontId="27" fillId="28" borderId="5" xfId="4" applyNumberFormat="1" applyFont="1" applyFill="1" applyBorder="1" applyAlignment="1">
      <alignment horizontal="right"/>
    </xf>
    <xf numFmtId="3" fontId="26" fillId="9" borderId="1" xfId="0" applyNumberFormat="1" applyFont="1" applyFill="1" applyBorder="1" applyAlignment="1">
      <alignment horizontal="center" vertical="center" wrapText="1"/>
    </xf>
    <xf numFmtId="3" fontId="26" fillId="4" borderId="11" xfId="0" applyNumberFormat="1" applyFont="1" applyFill="1" applyBorder="1" applyAlignment="1">
      <alignment horizontal="center" vertical="center"/>
    </xf>
    <xf numFmtId="3" fontId="26" fillId="4" borderId="12" xfId="0" applyNumberFormat="1" applyFont="1" applyFill="1" applyBorder="1" applyAlignment="1">
      <alignment horizontal="center" vertical="center"/>
    </xf>
    <xf numFmtId="0" fontId="27" fillId="26" borderId="1" xfId="4" quotePrefix="1" applyFont="1" applyFill="1" applyBorder="1" applyAlignment="1">
      <alignment horizontal="center"/>
    </xf>
    <xf numFmtId="0" fontId="27" fillId="25" borderId="3" xfId="4" applyFont="1" applyFill="1" applyBorder="1" applyAlignment="1">
      <alignment horizontal="left"/>
    </xf>
    <xf numFmtId="0" fontId="27" fillId="25" borderId="4" xfId="4" applyFont="1" applyFill="1" applyBorder="1" applyAlignment="1">
      <alignment horizontal="left"/>
    </xf>
    <xf numFmtId="0" fontId="27" fillId="25" borderId="5" xfId="4" applyFont="1" applyFill="1" applyBorder="1" applyAlignment="1">
      <alignment horizontal="left"/>
    </xf>
    <xf numFmtId="0" fontId="27" fillId="15" borderId="3" xfId="4" applyFont="1" applyFill="1" applyBorder="1" applyAlignment="1">
      <alignment horizontal="right"/>
    </xf>
    <xf numFmtId="0" fontId="27" fillId="15" borderId="4" xfId="4" applyFont="1" applyFill="1" applyBorder="1" applyAlignment="1">
      <alignment horizontal="right"/>
    </xf>
    <xf numFmtId="0" fontId="27" fillId="15" borderId="5" xfId="4" applyFont="1" applyFill="1" applyBorder="1" applyAlignment="1">
      <alignment horizontal="right"/>
    </xf>
    <xf numFmtId="0" fontId="26" fillId="25" borderId="1" xfId="4" applyFont="1" applyFill="1" applyBorder="1" applyAlignment="1">
      <alignment horizontal="center" vertical="center"/>
    </xf>
    <xf numFmtId="0" fontId="27" fillId="28" borderId="3" xfId="4" applyFont="1" applyFill="1" applyBorder="1" applyAlignment="1">
      <alignment horizontal="center"/>
    </xf>
    <xf numFmtId="0" fontId="27" fillId="28" borderId="4" xfId="4" applyFont="1" applyFill="1" applyBorder="1" applyAlignment="1">
      <alignment horizontal="center"/>
    </xf>
    <xf numFmtId="0" fontId="27" fillId="28" borderId="5" xfId="4" applyFont="1" applyFill="1" applyBorder="1" applyAlignment="1">
      <alignment horizontal="center"/>
    </xf>
    <xf numFmtId="3" fontId="26" fillId="25" borderId="1" xfId="0" applyNumberFormat="1" applyFont="1" applyFill="1" applyBorder="1" applyAlignment="1">
      <alignment horizontal="center" vertical="center"/>
    </xf>
    <xf numFmtId="3" fontId="27" fillId="25" borderId="3" xfId="0" applyNumberFormat="1" applyFont="1" applyFill="1" applyBorder="1" applyAlignment="1">
      <alignment horizontal="left" vertical="center"/>
    </xf>
    <xf numFmtId="3" fontId="27" fillId="25" borderId="4" xfId="0" applyNumberFormat="1" applyFont="1" applyFill="1" applyBorder="1" applyAlignment="1">
      <alignment horizontal="left" vertical="center"/>
    </xf>
    <xf numFmtId="3" fontId="27" fillId="25" borderId="5" xfId="0" applyNumberFormat="1" applyFont="1" applyFill="1" applyBorder="1" applyAlignment="1">
      <alignment horizontal="left" vertical="center"/>
    </xf>
    <xf numFmtId="0" fontId="26" fillId="25" borderId="13" xfId="4" applyFont="1" applyFill="1" applyBorder="1" applyAlignment="1">
      <alignment horizontal="center" vertical="center" wrapText="1"/>
    </xf>
    <xf numFmtId="0" fontId="26" fillId="25" borderId="14" xfId="4" applyFont="1" applyFill="1" applyBorder="1" applyAlignment="1">
      <alignment horizontal="center" vertical="center" wrapText="1"/>
    </xf>
    <xf numFmtId="0" fontId="26" fillId="25" borderId="3" xfId="4" applyFont="1" applyFill="1" applyBorder="1" applyAlignment="1">
      <alignment horizontal="center"/>
    </xf>
    <xf numFmtId="0" fontId="26" fillId="25" borderId="5" xfId="4" applyFont="1" applyFill="1" applyBorder="1" applyAlignment="1">
      <alignment horizontal="center"/>
    </xf>
    <xf numFmtId="0" fontId="26" fillId="25" borderId="11" xfId="4" applyFont="1" applyFill="1" applyBorder="1" applyAlignment="1">
      <alignment horizontal="center" vertical="center" wrapText="1"/>
    </xf>
    <xf numFmtId="0" fontId="26" fillId="25" borderId="12" xfId="4" applyFont="1" applyFill="1" applyBorder="1" applyAlignment="1">
      <alignment horizontal="center" vertical="center" wrapText="1"/>
    </xf>
    <xf numFmtId="0" fontId="26" fillId="15" borderId="3" xfId="4" applyFont="1" applyFill="1" applyBorder="1" applyAlignment="1">
      <alignment horizontal="center"/>
    </xf>
    <xf numFmtId="0" fontId="26" fillId="15" borderId="4" xfId="4" applyFont="1" applyFill="1" applyBorder="1" applyAlignment="1">
      <alignment horizontal="center"/>
    </xf>
    <xf numFmtId="0" fontId="26" fillId="15" borderId="5" xfId="4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3" fontId="26" fillId="31" borderId="1" xfId="0" applyNumberFormat="1" applyFont="1" applyFill="1" applyBorder="1" applyAlignment="1">
      <alignment horizontal="left" vertical="center"/>
    </xf>
    <xf numFmtId="0" fontId="26" fillId="31" borderId="3" xfId="0" applyFont="1" applyFill="1" applyBorder="1" applyAlignment="1">
      <alignment horizontal="left" vertical="center"/>
    </xf>
    <xf numFmtId="0" fontId="26" fillId="31" borderId="5" xfId="0" applyFont="1" applyFill="1" applyBorder="1" applyAlignment="1">
      <alignment horizontal="left" vertical="center"/>
    </xf>
    <xf numFmtId="0" fontId="26" fillId="8" borderId="3" xfId="0" applyFont="1" applyFill="1" applyBorder="1" applyAlignment="1">
      <alignment horizontal="center" vertical="center" wrapText="1"/>
    </xf>
    <xf numFmtId="0" fontId="26" fillId="8" borderId="4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6" fillId="12" borderId="3" xfId="0" applyFont="1" applyFill="1" applyBorder="1" applyAlignment="1">
      <alignment horizontal="center" wrapText="1"/>
    </xf>
    <xf numFmtId="0" fontId="26" fillId="12" borderId="4" xfId="0" applyFont="1" applyFill="1" applyBorder="1" applyAlignment="1">
      <alignment horizontal="center" wrapText="1"/>
    </xf>
    <xf numFmtId="0" fontId="26" fillId="12" borderId="5" xfId="0" applyFont="1" applyFill="1" applyBorder="1" applyAlignment="1">
      <alignment horizontal="center" wrapText="1"/>
    </xf>
    <xf numFmtId="0" fontId="26" fillId="12" borderId="1" xfId="0" applyFont="1" applyFill="1" applyBorder="1" applyAlignment="1">
      <alignment horizontal="center"/>
    </xf>
    <xf numFmtId="0" fontId="26" fillId="11" borderId="1" xfId="0" applyFont="1" applyFill="1" applyBorder="1" applyAlignment="1">
      <alignment horizontal="center" vertical="center" wrapText="1"/>
    </xf>
    <xf numFmtId="0" fontId="26" fillId="17" borderId="3" xfId="0" applyFont="1" applyFill="1" applyBorder="1" applyAlignment="1">
      <alignment horizontal="center" vertical="center"/>
    </xf>
    <xf numFmtId="0" fontId="26" fillId="17" borderId="5" xfId="0" applyFont="1" applyFill="1" applyBorder="1" applyAlignment="1">
      <alignment horizontal="center" vertical="center"/>
    </xf>
    <xf numFmtId="3" fontId="27" fillId="12" borderId="3" xfId="0" applyNumberFormat="1" applyFont="1" applyFill="1" applyBorder="1" applyAlignment="1">
      <alignment horizontal="center" vertical="center"/>
    </xf>
    <xf numFmtId="3" fontId="27" fillId="12" borderId="5" xfId="0" applyNumberFormat="1" applyFont="1" applyFill="1" applyBorder="1" applyAlignment="1">
      <alignment horizontal="center" vertical="center"/>
    </xf>
    <xf numFmtId="3" fontId="27" fillId="12" borderId="1" xfId="0" applyNumberFormat="1" applyFont="1" applyFill="1" applyBorder="1" applyAlignment="1">
      <alignment horizontal="left" vertical="center"/>
    </xf>
    <xf numFmtId="3" fontId="26" fillId="17" borderId="1" xfId="0" applyNumberFormat="1" applyFont="1" applyFill="1" applyBorder="1" applyAlignment="1">
      <alignment horizontal="center" vertical="center"/>
    </xf>
    <xf numFmtId="3" fontId="26" fillId="14" borderId="1" xfId="0" applyNumberFormat="1" applyFont="1" applyFill="1" applyBorder="1" applyAlignment="1">
      <alignment horizontal="center" vertical="center"/>
    </xf>
    <xf numFmtId="0" fontId="26" fillId="13" borderId="3" xfId="0" applyFont="1" applyFill="1" applyBorder="1" applyAlignment="1">
      <alignment horizontal="center" vertical="center"/>
    </xf>
    <xf numFmtId="0" fontId="26" fillId="13" borderId="5" xfId="0" applyFont="1" applyFill="1" applyBorder="1" applyAlignment="1">
      <alignment horizontal="center" vertical="center"/>
    </xf>
    <xf numFmtId="3" fontId="11" fillId="24" borderId="3" xfId="0" applyNumberFormat="1" applyFont="1" applyFill="1" applyBorder="1" applyAlignment="1">
      <alignment horizontal="center" vertical="center"/>
    </xf>
    <xf numFmtId="3" fontId="11" fillId="24" borderId="4" xfId="0" applyNumberFormat="1" applyFont="1" applyFill="1" applyBorder="1" applyAlignment="1">
      <alignment horizontal="center" vertical="center"/>
    </xf>
    <xf numFmtId="3" fontId="11" fillId="24" borderId="5" xfId="0" applyNumberFormat="1" applyFont="1" applyFill="1" applyBorder="1" applyAlignment="1">
      <alignment horizontal="center" vertical="center"/>
    </xf>
    <xf numFmtId="3" fontId="11" fillId="25" borderId="3" xfId="0" applyNumberFormat="1" applyFont="1" applyFill="1" applyBorder="1" applyAlignment="1">
      <alignment horizontal="center" vertical="center"/>
    </xf>
    <xf numFmtId="3" fontId="11" fillId="25" borderId="4" xfId="0" applyNumberFormat="1" applyFont="1" applyFill="1" applyBorder="1" applyAlignment="1">
      <alignment horizontal="center" vertical="center"/>
    </xf>
    <xf numFmtId="3" fontId="11" fillId="25" borderId="5" xfId="0" applyNumberFormat="1" applyFont="1" applyFill="1" applyBorder="1" applyAlignment="1">
      <alignment horizontal="center" vertical="center"/>
    </xf>
    <xf numFmtId="3" fontId="19" fillId="0" borderId="1" xfId="0" applyNumberFormat="1" applyFont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3" fontId="11" fillId="0" borderId="0" xfId="0" applyNumberFormat="1" applyFont="1" applyAlignment="1">
      <alignment horizontal="center"/>
    </xf>
    <xf numFmtId="3" fontId="11" fillId="5" borderId="1" xfId="0" applyNumberFormat="1" applyFont="1" applyFill="1" applyBorder="1" applyAlignment="1">
      <alignment horizontal="center" vertical="center" wrapText="1"/>
    </xf>
    <xf numFmtId="4" fontId="0" fillId="0" borderId="2" xfId="0" applyNumberFormat="1" applyBorder="1" applyAlignment="1">
      <alignment horizontal="center"/>
    </xf>
    <xf numFmtId="3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/>
    </xf>
  </cellXfs>
  <cellStyles count="6">
    <cellStyle name="Comma" xfId="5" builtinId="3"/>
    <cellStyle name="Hyperlink" xfId="1" builtinId="8"/>
    <cellStyle name="Normal" xfId="0" builtinId="0"/>
    <cellStyle name="Normal 2" xfId="2" xr:uid="{A1708D87-16F6-4116-943A-973117648C75}"/>
    <cellStyle name="Normal 3" xfId="4" xr:uid="{7D1C37C1-BBA4-4EB2-9B75-8A16F5DE8CAB}"/>
    <cellStyle name="Percent" xfId="3" builtinId="5"/>
  </cellStyles>
  <dxfs count="0"/>
  <tableStyles count="0" defaultTableStyle="TableStyleMedium2" defaultPivotStyle="PivotStyleLight16"/>
  <colors>
    <mruColors>
      <color rgb="FF00FF99"/>
      <color rgb="FF00FFCC"/>
      <color rgb="FFFFCC00"/>
      <color rgb="FFBDD6EE"/>
      <color rgb="FFFFE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IV.2!Q5"/><Relationship Id="rId13" Type="http://schemas.openxmlformats.org/officeDocument/2006/relationships/hyperlink" Target="#'VI - VII'!A1"/><Relationship Id="rId18" Type="http://schemas.openxmlformats.org/officeDocument/2006/relationships/hyperlink" Target="#IV.1_ART2!A1"/><Relationship Id="rId26" Type="http://schemas.openxmlformats.org/officeDocument/2006/relationships/hyperlink" Target="#IV.1_ART10!A1"/><Relationship Id="rId3" Type="http://schemas.openxmlformats.org/officeDocument/2006/relationships/hyperlink" Target="#IV.1!Q67"/><Relationship Id="rId21" Type="http://schemas.openxmlformats.org/officeDocument/2006/relationships/hyperlink" Target="#IV.1_ART5!A1"/><Relationship Id="rId7" Type="http://schemas.openxmlformats.org/officeDocument/2006/relationships/hyperlink" Target="#RH!A1"/><Relationship Id="rId12" Type="http://schemas.openxmlformats.org/officeDocument/2006/relationships/hyperlink" Target="#V!A1"/><Relationship Id="rId17" Type="http://schemas.openxmlformats.org/officeDocument/2006/relationships/hyperlink" Target="#IV.1_ART1!A1"/><Relationship Id="rId25" Type="http://schemas.openxmlformats.org/officeDocument/2006/relationships/hyperlink" Target="#IV.1_ART9!A1"/><Relationship Id="rId2" Type="http://schemas.openxmlformats.org/officeDocument/2006/relationships/hyperlink" Target="#IV.1!A39"/><Relationship Id="rId16" Type="http://schemas.openxmlformats.org/officeDocument/2006/relationships/hyperlink" Target="#'SERUTI V-VI'!A1"/><Relationship Id="rId20" Type="http://schemas.openxmlformats.org/officeDocument/2006/relationships/hyperlink" Target="#IV.1_ART4!A1"/><Relationship Id="rId29" Type="http://schemas.openxmlformats.org/officeDocument/2006/relationships/image" Target="../media/image1.png"/><Relationship Id="rId1" Type="http://schemas.openxmlformats.org/officeDocument/2006/relationships/hyperlink" Target="#IV.1!A1"/><Relationship Id="rId6" Type="http://schemas.openxmlformats.org/officeDocument/2006/relationships/hyperlink" Target="#INPUT_AWAL!A1"/><Relationship Id="rId11" Type="http://schemas.openxmlformats.org/officeDocument/2006/relationships/hyperlink" Target="#IV.3!A1"/><Relationship Id="rId24" Type="http://schemas.openxmlformats.org/officeDocument/2006/relationships/hyperlink" Target="#IV.1_ART8!A1"/><Relationship Id="rId5" Type="http://schemas.openxmlformats.org/officeDocument/2006/relationships/hyperlink" Target="#IV.1!Q132"/><Relationship Id="rId15" Type="http://schemas.openxmlformats.org/officeDocument/2006/relationships/hyperlink" Target="#'SERUTI IV.2'!A1"/><Relationship Id="rId23" Type="http://schemas.openxmlformats.org/officeDocument/2006/relationships/hyperlink" Target="#IV.1_ART7!A1"/><Relationship Id="rId28" Type="http://schemas.openxmlformats.org/officeDocument/2006/relationships/hyperlink" Target="#IV.1_ART12!A1"/><Relationship Id="rId10" Type="http://schemas.openxmlformats.org/officeDocument/2006/relationships/hyperlink" Target="#IV.2!Q65"/><Relationship Id="rId19" Type="http://schemas.openxmlformats.org/officeDocument/2006/relationships/hyperlink" Target="#IV.1_ART3!A1"/><Relationship Id="rId4" Type="http://schemas.openxmlformats.org/officeDocument/2006/relationships/hyperlink" Target="#IV.1!Q99"/><Relationship Id="rId9" Type="http://schemas.openxmlformats.org/officeDocument/2006/relationships/hyperlink" Target="#IV.2!Q38"/><Relationship Id="rId14" Type="http://schemas.openxmlformats.org/officeDocument/2006/relationships/hyperlink" Target="#QC!A1"/><Relationship Id="rId22" Type="http://schemas.openxmlformats.org/officeDocument/2006/relationships/hyperlink" Target="#IV.1_ART6!A1"/><Relationship Id="rId27" Type="http://schemas.openxmlformats.org/officeDocument/2006/relationships/hyperlink" Target="#IV.1_ART11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Menu (2)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IV.1!A1"/><Relationship Id="rId1" Type="http://schemas.openxmlformats.org/officeDocument/2006/relationships/hyperlink" Target="#'Menu (2)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'Menu (2)'!A1"/><Relationship Id="rId1" Type="http://schemas.openxmlformats.org/officeDocument/2006/relationships/hyperlink" Target="#IV.1_ART1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IV.1_ART6!A1"/><Relationship Id="rId13" Type="http://schemas.openxmlformats.org/officeDocument/2006/relationships/hyperlink" Target="#IV.1_ART11!A1"/><Relationship Id="rId3" Type="http://schemas.openxmlformats.org/officeDocument/2006/relationships/hyperlink" Target="#IV.1_ART1!A1"/><Relationship Id="rId7" Type="http://schemas.openxmlformats.org/officeDocument/2006/relationships/hyperlink" Target="#IV.1_ART5!A1"/><Relationship Id="rId12" Type="http://schemas.openxmlformats.org/officeDocument/2006/relationships/hyperlink" Target="#IV.1_ART10!A1"/><Relationship Id="rId2" Type="http://schemas.openxmlformats.org/officeDocument/2006/relationships/hyperlink" Target="#IV.1!A1"/><Relationship Id="rId1" Type="http://schemas.openxmlformats.org/officeDocument/2006/relationships/hyperlink" Target="#IV.2!A1"/><Relationship Id="rId6" Type="http://schemas.openxmlformats.org/officeDocument/2006/relationships/hyperlink" Target="#IV.1_ART4!A1"/><Relationship Id="rId11" Type="http://schemas.openxmlformats.org/officeDocument/2006/relationships/hyperlink" Target="#IV.1_ART9!A1"/><Relationship Id="rId5" Type="http://schemas.openxmlformats.org/officeDocument/2006/relationships/hyperlink" Target="#IV.1_ART3!A1"/><Relationship Id="rId15" Type="http://schemas.openxmlformats.org/officeDocument/2006/relationships/hyperlink" Target="#'Menu (2)'!A1"/><Relationship Id="rId10" Type="http://schemas.openxmlformats.org/officeDocument/2006/relationships/hyperlink" Target="#IV.1_ART8!A1"/><Relationship Id="rId4" Type="http://schemas.openxmlformats.org/officeDocument/2006/relationships/hyperlink" Target="#IV.1_ART2!A1"/><Relationship Id="rId9" Type="http://schemas.openxmlformats.org/officeDocument/2006/relationships/hyperlink" Target="#IV.1_ART7!A1"/><Relationship Id="rId14" Type="http://schemas.openxmlformats.org/officeDocument/2006/relationships/hyperlink" Target="#IV.1_ART12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IV.1_ART8!A1"/><Relationship Id="rId13" Type="http://schemas.openxmlformats.org/officeDocument/2006/relationships/hyperlink" Target="#IV.2!A1"/><Relationship Id="rId3" Type="http://schemas.openxmlformats.org/officeDocument/2006/relationships/hyperlink" Target="#IV.1_ART3!A1"/><Relationship Id="rId7" Type="http://schemas.openxmlformats.org/officeDocument/2006/relationships/hyperlink" Target="#IV.1_ART7!A1"/><Relationship Id="rId12" Type="http://schemas.openxmlformats.org/officeDocument/2006/relationships/hyperlink" Target="#IV.1_ART12!A1"/><Relationship Id="rId2" Type="http://schemas.openxmlformats.org/officeDocument/2006/relationships/hyperlink" Target="#IV.1_ART2!A1"/><Relationship Id="rId1" Type="http://schemas.openxmlformats.org/officeDocument/2006/relationships/hyperlink" Target="#IV.1_ART1!A1"/><Relationship Id="rId6" Type="http://schemas.openxmlformats.org/officeDocument/2006/relationships/hyperlink" Target="#IV.1_ART6!A1"/><Relationship Id="rId11" Type="http://schemas.openxmlformats.org/officeDocument/2006/relationships/hyperlink" Target="#IV.1_ART11!A1"/><Relationship Id="rId5" Type="http://schemas.openxmlformats.org/officeDocument/2006/relationships/hyperlink" Target="#IV.1_ART5!A1"/><Relationship Id="rId15" Type="http://schemas.openxmlformats.org/officeDocument/2006/relationships/hyperlink" Target="#'Menu (2)'!A1"/><Relationship Id="rId10" Type="http://schemas.openxmlformats.org/officeDocument/2006/relationships/hyperlink" Target="#IV.1_ART10!A1"/><Relationship Id="rId4" Type="http://schemas.openxmlformats.org/officeDocument/2006/relationships/hyperlink" Target="#IV.1_ART4!A1"/><Relationship Id="rId9" Type="http://schemas.openxmlformats.org/officeDocument/2006/relationships/hyperlink" Target="#IV.1_ART9!A1"/><Relationship Id="rId14" Type="http://schemas.openxmlformats.org/officeDocument/2006/relationships/hyperlink" Target="#IV.1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IV.1_ART8!A1"/><Relationship Id="rId13" Type="http://schemas.openxmlformats.org/officeDocument/2006/relationships/hyperlink" Target="#IV.2!A1"/><Relationship Id="rId3" Type="http://schemas.openxmlformats.org/officeDocument/2006/relationships/hyperlink" Target="#IV.1_ART3!A1"/><Relationship Id="rId7" Type="http://schemas.openxmlformats.org/officeDocument/2006/relationships/hyperlink" Target="#IV.1_ART7!A1"/><Relationship Id="rId12" Type="http://schemas.openxmlformats.org/officeDocument/2006/relationships/hyperlink" Target="#IV.1_ART12!A1"/><Relationship Id="rId2" Type="http://schemas.openxmlformats.org/officeDocument/2006/relationships/hyperlink" Target="#IV.1_ART2!A1"/><Relationship Id="rId1" Type="http://schemas.openxmlformats.org/officeDocument/2006/relationships/hyperlink" Target="#IV.1_ART1!A1"/><Relationship Id="rId6" Type="http://schemas.openxmlformats.org/officeDocument/2006/relationships/hyperlink" Target="#IV.1_ART6!A1"/><Relationship Id="rId11" Type="http://schemas.openxmlformats.org/officeDocument/2006/relationships/hyperlink" Target="#IV.1_ART11!A1"/><Relationship Id="rId5" Type="http://schemas.openxmlformats.org/officeDocument/2006/relationships/hyperlink" Target="#IV.1_ART5!A1"/><Relationship Id="rId15" Type="http://schemas.openxmlformats.org/officeDocument/2006/relationships/hyperlink" Target="#'Menu (2)'!A1"/><Relationship Id="rId10" Type="http://schemas.openxmlformats.org/officeDocument/2006/relationships/hyperlink" Target="#IV.1_ART10!A1"/><Relationship Id="rId4" Type="http://schemas.openxmlformats.org/officeDocument/2006/relationships/hyperlink" Target="#IV.1_ART4!A1"/><Relationship Id="rId9" Type="http://schemas.openxmlformats.org/officeDocument/2006/relationships/hyperlink" Target="#IV.1_ART9!A1"/><Relationship Id="rId14" Type="http://schemas.openxmlformats.org/officeDocument/2006/relationships/hyperlink" Target="#IV.1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IV.1_ART8!A1"/><Relationship Id="rId13" Type="http://schemas.openxmlformats.org/officeDocument/2006/relationships/hyperlink" Target="#IV.2!A1"/><Relationship Id="rId3" Type="http://schemas.openxmlformats.org/officeDocument/2006/relationships/hyperlink" Target="#IV.1_ART3!A1"/><Relationship Id="rId7" Type="http://schemas.openxmlformats.org/officeDocument/2006/relationships/hyperlink" Target="#IV.1_ART7!A1"/><Relationship Id="rId12" Type="http://schemas.openxmlformats.org/officeDocument/2006/relationships/hyperlink" Target="#IV.1_ART12!A1"/><Relationship Id="rId2" Type="http://schemas.openxmlformats.org/officeDocument/2006/relationships/hyperlink" Target="#IV.1_ART2!A1"/><Relationship Id="rId1" Type="http://schemas.openxmlformats.org/officeDocument/2006/relationships/hyperlink" Target="#IV.1_ART1!A1"/><Relationship Id="rId6" Type="http://schemas.openxmlformats.org/officeDocument/2006/relationships/hyperlink" Target="#IV.1_ART6!A1"/><Relationship Id="rId11" Type="http://schemas.openxmlformats.org/officeDocument/2006/relationships/hyperlink" Target="#IV.1_ART11!A1"/><Relationship Id="rId5" Type="http://schemas.openxmlformats.org/officeDocument/2006/relationships/hyperlink" Target="#IV.1_ART5!A1"/><Relationship Id="rId15" Type="http://schemas.openxmlformats.org/officeDocument/2006/relationships/hyperlink" Target="#'Menu (2)'!A1"/><Relationship Id="rId10" Type="http://schemas.openxmlformats.org/officeDocument/2006/relationships/hyperlink" Target="#IV.1_ART10!A1"/><Relationship Id="rId4" Type="http://schemas.openxmlformats.org/officeDocument/2006/relationships/hyperlink" Target="#IV.1_ART4!A1"/><Relationship Id="rId9" Type="http://schemas.openxmlformats.org/officeDocument/2006/relationships/hyperlink" Target="#IV.1_ART9!A1"/><Relationship Id="rId14" Type="http://schemas.openxmlformats.org/officeDocument/2006/relationships/hyperlink" Target="#IV.1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IV.1_ART8!A1"/><Relationship Id="rId13" Type="http://schemas.openxmlformats.org/officeDocument/2006/relationships/hyperlink" Target="#IV.2!A1"/><Relationship Id="rId3" Type="http://schemas.openxmlformats.org/officeDocument/2006/relationships/hyperlink" Target="#IV.1_ART3!A1"/><Relationship Id="rId7" Type="http://schemas.openxmlformats.org/officeDocument/2006/relationships/hyperlink" Target="#IV.1_ART7!A1"/><Relationship Id="rId12" Type="http://schemas.openxmlformats.org/officeDocument/2006/relationships/hyperlink" Target="#IV.1_ART12!A1"/><Relationship Id="rId2" Type="http://schemas.openxmlformats.org/officeDocument/2006/relationships/hyperlink" Target="#IV.1_ART2!A1"/><Relationship Id="rId1" Type="http://schemas.openxmlformats.org/officeDocument/2006/relationships/hyperlink" Target="#IV.1_ART1!A1"/><Relationship Id="rId6" Type="http://schemas.openxmlformats.org/officeDocument/2006/relationships/hyperlink" Target="#IV.1_ART6!A1"/><Relationship Id="rId11" Type="http://schemas.openxmlformats.org/officeDocument/2006/relationships/hyperlink" Target="#IV.1_ART11!A1"/><Relationship Id="rId5" Type="http://schemas.openxmlformats.org/officeDocument/2006/relationships/hyperlink" Target="#IV.1_ART5!A1"/><Relationship Id="rId15" Type="http://schemas.openxmlformats.org/officeDocument/2006/relationships/hyperlink" Target="#'Menu (2)'!A1"/><Relationship Id="rId10" Type="http://schemas.openxmlformats.org/officeDocument/2006/relationships/hyperlink" Target="#IV.1_ART10!A1"/><Relationship Id="rId4" Type="http://schemas.openxmlformats.org/officeDocument/2006/relationships/hyperlink" Target="#IV.1_ART4!A1"/><Relationship Id="rId9" Type="http://schemas.openxmlformats.org/officeDocument/2006/relationships/hyperlink" Target="#IV.1_ART9!A1"/><Relationship Id="rId14" Type="http://schemas.openxmlformats.org/officeDocument/2006/relationships/hyperlink" Target="#IV.1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IV.1_ART8!A1"/><Relationship Id="rId13" Type="http://schemas.openxmlformats.org/officeDocument/2006/relationships/hyperlink" Target="#IV.2!A1"/><Relationship Id="rId3" Type="http://schemas.openxmlformats.org/officeDocument/2006/relationships/hyperlink" Target="#IV.1_ART3!A1"/><Relationship Id="rId7" Type="http://schemas.openxmlformats.org/officeDocument/2006/relationships/hyperlink" Target="#IV.1_ART7!A1"/><Relationship Id="rId12" Type="http://schemas.openxmlformats.org/officeDocument/2006/relationships/hyperlink" Target="#IV.1_ART12!A1"/><Relationship Id="rId2" Type="http://schemas.openxmlformats.org/officeDocument/2006/relationships/hyperlink" Target="#IV.1_ART2!A1"/><Relationship Id="rId1" Type="http://schemas.openxmlformats.org/officeDocument/2006/relationships/hyperlink" Target="#IV.1_ART1!A1"/><Relationship Id="rId6" Type="http://schemas.openxmlformats.org/officeDocument/2006/relationships/hyperlink" Target="#IV.1_ART6!A1"/><Relationship Id="rId11" Type="http://schemas.openxmlformats.org/officeDocument/2006/relationships/hyperlink" Target="#IV.1_ART11!A1"/><Relationship Id="rId5" Type="http://schemas.openxmlformats.org/officeDocument/2006/relationships/hyperlink" Target="#IV.1_ART5!A1"/><Relationship Id="rId15" Type="http://schemas.openxmlformats.org/officeDocument/2006/relationships/hyperlink" Target="#'Menu (2)'!A1"/><Relationship Id="rId10" Type="http://schemas.openxmlformats.org/officeDocument/2006/relationships/hyperlink" Target="#IV.1_ART10!A1"/><Relationship Id="rId4" Type="http://schemas.openxmlformats.org/officeDocument/2006/relationships/hyperlink" Target="#IV.1_ART4!A1"/><Relationship Id="rId9" Type="http://schemas.openxmlformats.org/officeDocument/2006/relationships/hyperlink" Target="#IV.1_ART9!A1"/><Relationship Id="rId14" Type="http://schemas.openxmlformats.org/officeDocument/2006/relationships/hyperlink" Target="#IV.1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IV.1_ART8!A1"/><Relationship Id="rId13" Type="http://schemas.openxmlformats.org/officeDocument/2006/relationships/hyperlink" Target="#IV.2!A1"/><Relationship Id="rId3" Type="http://schemas.openxmlformats.org/officeDocument/2006/relationships/hyperlink" Target="#IV.1_ART3!A1"/><Relationship Id="rId7" Type="http://schemas.openxmlformats.org/officeDocument/2006/relationships/hyperlink" Target="#IV.1_ART7!A1"/><Relationship Id="rId12" Type="http://schemas.openxmlformats.org/officeDocument/2006/relationships/hyperlink" Target="#IV.1_ART12!A1"/><Relationship Id="rId2" Type="http://schemas.openxmlformats.org/officeDocument/2006/relationships/hyperlink" Target="#IV.1_ART2!A1"/><Relationship Id="rId1" Type="http://schemas.openxmlformats.org/officeDocument/2006/relationships/hyperlink" Target="#IV.1_ART1!A1"/><Relationship Id="rId6" Type="http://schemas.openxmlformats.org/officeDocument/2006/relationships/hyperlink" Target="#IV.1_ART6!A1"/><Relationship Id="rId11" Type="http://schemas.openxmlformats.org/officeDocument/2006/relationships/hyperlink" Target="#IV.1_ART11!A1"/><Relationship Id="rId5" Type="http://schemas.openxmlformats.org/officeDocument/2006/relationships/hyperlink" Target="#IV.1_ART5!A1"/><Relationship Id="rId15" Type="http://schemas.openxmlformats.org/officeDocument/2006/relationships/hyperlink" Target="#'Menu (2)'!A1"/><Relationship Id="rId10" Type="http://schemas.openxmlformats.org/officeDocument/2006/relationships/hyperlink" Target="#IV.1_ART10!A1"/><Relationship Id="rId4" Type="http://schemas.openxmlformats.org/officeDocument/2006/relationships/hyperlink" Target="#IV.1_ART4!A1"/><Relationship Id="rId9" Type="http://schemas.openxmlformats.org/officeDocument/2006/relationships/hyperlink" Target="#IV.1_ART9!A1"/><Relationship Id="rId14" Type="http://schemas.openxmlformats.org/officeDocument/2006/relationships/hyperlink" Target="#IV.1!A1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IV.1_ART8!A1"/><Relationship Id="rId13" Type="http://schemas.openxmlformats.org/officeDocument/2006/relationships/hyperlink" Target="#IV.2!A1"/><Relationship Id="rId3" Type="http://schemas.openxmlformats.org/officeDocument/2006/relationships/hyperlink" Target="#IV.1_ART3!A1"/><Relationship Id="rId7" Type="http://schemas.openxmlformats.org/officeDocument/2006/relationships/hyperlink" Target="#IV.1_ART7!A1"/><Relationship Id="rId12" Type="http://schemas.openxmlformats.org/officeDocument/2006/relationships/hyperlink" Target="#IV.1_ART12!A1"/><Relationship Id="rId2" Type="http://schemas.openxmlformats.org/officeDocument/2006/relationships/hyperlink" Target="#IV.1_ART2!A1"/><Relationship Id="rId1" Type="http://schemas.openxmlformats.org/officeDocument/2006/relationships/hyperlink" Target="#IV.1_ART1!A1"/><Relationship Id="rId6" Type="http://schemas.openxmlformats.org/officeDocument/2006/relationships/hyperlink" Target="#IV.1_ART6!A1"/><Relationship Id="rId11" Type="http://schemas.openxmlformats.org/officeDocument/2006/relationships/hyperlink" Target="#IV.1_ART11!A1"/><Relationship Id="rId5" Type="http://schemas.openxmlformats.org/officeDocument/2006/relationships/hyperlink" Target="#IV.1_ART5!A1"/><Relationship Id="rId15" Type="http://schemas.openxmlformats.org/officeDocument/2006/relationships/hyperlink" Target="#'Menu (2)'!A1"/><Relationship Id="rId10" Type="http://schemas.openxmlformats.org/officeDocument/2006/relationships/hyperlink" Target="#IV.1_ART10!A1"/><Relationship Id="rId4" Type="http://schemas.openxmlformats.org/officeDocument/2006/relationships/hyperlink" Target="#IV.1_ART4!A1"/><Relationship Id="rId9" Type="http://schemas.openxmlformats.org/officeDocument/2006/relationships/hyperlink" Target="#IV.1_ART9!A1"/><Relationship Id="rId14" Type="http://schemas.openxmlformats.org/officeDocument/2006/relationships/hyperlink" Target="#IV.1!A1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#IV.1_ART8!A1"/><Relationship Id="rId13" Type="http://schemas.openxmlformats.org/officeDocument/2006/relationships/hyperlink" Target="#IV.2!A1"/><Relationship Id="rId3" Type="http://schemas.openxmlformats.org/officeDocument/2006/relationships/hyperlink" Target="#IV.1_ART3!A1"/><Relationship Id="rId7" Type="http://schemas.openxmlformats.org/officeDocument/2006/relationships/hyperlink" Target="#IV.1_ART7!A1"/><Relationship Id="rId12" Type="http://schemas.openxmlformats.org/officeDocument/2006/relationships/hyperlink" Target="#IV.1_ART12!A1"/><Relationship Id="rId2" Type="http://schemas.openxmlformats.org/officeDocument/2006/relationships/hyperlink" Target="#IV.1_ART2!A1"/><Relationship Id="rId1" Type="http://schemas.openxmlformats.org/officeDocument/2006/relationships/hyperlink" Target="#IV.1_ART1!A1"/><Relationship Id="rId6" Type="http://schemas.openxmlformats.org/officeDocument/2006/relationships/hyperlink" Target="#IV.1_ART6!A1"/><Relationship Id="rId11" Type="http://schemas.openxmlformats.org/officeDocument/2006/relationships/hyperlink" Target="#IV.1_ART11!A1"/><Relationship Id="rId5" Type="http://schemas.openxmlformats.org/officeDocument/2006/relationships/hyperlink" Target="#IV.1_ART5!A1"/><Relationship Id="rId15" Type="http://schemas.openxmlformats.org/officeDocument/2006/relationships/hyperlink" Target="#'Menu (2)'!A1"/><Relationship Id="rId10" Type="http://schemas.openxmlformats.org/officeDocument/2006/relationships/hyperlink" Target="#IV.1_ART10!A1"/><Relationship Id="rId4" Type="http://schemas.openxmlformats.org/officeDocument/2006/relationships/hyperlink" Target="#IV.1_ART4!A1"/><Relationship Id="rId9" Type="http://schemas.openxmlformats.org/officeDocument/2006/relationships/hyperlink" Target="#IV.1_ART9!A1"/><Relationship Id="rId14" Type="http://schemas.openxmlformats.org/officeDocument/2006/relationships/hyperlink" Target="#IV.1!A1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hyperlink" Target="#IV.1_ART8!A1"/><Relationship Id="rId13" Type="http://schemas.openxmlformats.org/officeDocument/2006/relationships/hyperlink" Target="#IV.2!A1"/><Relationship Id="rId3" Type="http://schemas.openxmlformats.org/officeDocument/2006/relationships/hyperlink" Target="#IV.1_ART3!A1"/><Relationship Id="rId7" Type="http://schemas.openxmlformats.org/officeDocument/2006/relationships/hyperlink" Target="#IV.1_ART7!A1"/><Relationship Id="rId12" Type="http://schemas.openxmlformats.org/officeDocument/2006/relationships/hyperlink" Target="#IV.1_ART12!A1"/><Relationship Id="rId2" Type="http://schemas.openxmlformats.org/officeDocument/2006/relationships/hyperlink" Target="#IV.1_ART2!A1"/><Relationship Id="rId1" Type="http://schemas.openxmlformats.org/officeDocument/2006/relationships/hyperlink" Target="#IV.1_ART1!A1"/><Relationship Id="rId6" Type="http://schemas.openxmlformats.org/officeDocument/2006/relationships/hyperlink" Target="#IV.1_ART6!A1"/><Relationship Id="rId11" Type="http://schemas.openxmlformats.org/officeDocument/2006/relationships/hyperlink" Target="#IV.1_ART11!A1"/><Relationship Id="rId5" Type="http://schemas.openxmlformats.org/officeDocument/2006/relationships/hyperlink" Target="#IV.1_ART5!A1"/><Relationship Id="rId15" Type="http://schemas.openxmlformats.org/officeDocument/2006/relationships/hyperlink" Target="#'Menu (2)'!A1"/><Relationship Id="rId10" Type="http://schemas.openxmlformats.org/officeDocument/2006/relationships/hyperlink" Target="#IV.1_ART10!A1"/><Relationship Id="rId4" Type="http://schemas.openxmlformats.org/officeDocument/2006/relationships/hyperlink" Target="#IV.1_ART4!A1"/><Relationship Id="rId9" Type="http://schemas.openxmlformats.org/officeDocument/2006/relationships/hyperlink" Target="#IV.1_ART9!A1"/><Relationship Id="rId14" Type="http://schemas.openxmlformats.org/officeDocument/2006/relationships/hyperlink" Target="#IV.1!A1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hyperlink" Target="#IV.1_ART8!A1"/><Relationship Id="rId13" Type="http://schemas.openxmlformats.org/officeDocument/2006/relationships/hyperlink" Target="#IV.2!A1"/><Relationship Id="rId3" Type="http://schemas.openxmlformats.org/officeDocument/2006/relationships/hyperlink" Target="#IV.1_ART3!A1"/><Relationship Id="rId7" Type="http://schemas.openxmlformats.org/officeDocument/2006/relationships/hyperlink" Target="#IV.1_ART7!A1"/><Relationship Id="rId12" Type="http://schemas.openxmlformats.org/officeDocument/2006/relationships/hyperlink" Target="#IV.1_ART12!A1"/><Relationship Id="rId2" Type="http://schemas.openxmlformats.org/officeDocument/2006/relationships/hyperlink" Target="#IV.1_ART2!A1"/><Relationship Id="rId1" Type="http://schemas.openxmlformats.org/officeDocument/2006/relationships/hyperlink" Target="#IV.1_ART1!A1"/><Relationship Id="rId6" Type="http://schemas.openxmlformats.org/officeDocument/2006/relationships/hyperlink" Target="#IV.1_ART6!A1"/><Relationship Id="rId11" Type="http://schemas.openxmlformats.org/officeDocument/2006/relationships/hyperlink" Target="#IV.1_ART11!A1"/><Relationship Id="rId5" Type="http://schemas.openxmlformats.org/officeDocument/2006/relationships/hyperlink" Target="#IV.1_ART5!A1"/><Relationship Id="rId15" Type="http://schemas.openxmlformats.org/officeDocument/2006/relationships/hyperlink" Target="#'Menu (2)'!A1"/><Relationship Id="rId10" Type="http://schemas.openxmlformats.org/officeDocument/2006/relationships/hyperlink" Target="#IV.1_ART10!A1"/><Relationship Id="rId4" Type="http://schemas.openxmlformats.org/officeDocument/2006/relationships/hyperlink" Target="#IV.1_ART4!A1"/><Relationship Id="rId9" Type="http://schemas.openxmlformats.org/officeDocument/2006/relationships/hyperlink" Target="#IV.1_ART9!A1"/><Relationship Id="rId14" Type="http://schemas.openxmlformats.org/officeDocument/2006/relationships/hyperlink" Target="#IV.1!A1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hyperlink" Target="#IV.1_ART8!A1"/><Relationship Id="rId13" Type="http://schemas.openxmlformats.org/officeDocument/2006/relationships/hyperlink" Target="#IV.2!A1"/><Relationship Id="rId3" Type="http://schemas.openxmlformats.org/officeDocument/2006/relationships/hyperlink" Target="#IV.1_ART3!A1"/><Relationship Id="rId7" Type="http://schemas.openxmlformats.org/officeDocument/2006/relationships/hyperlink" Target="#IV.1_ART7!A1"/><Relationship Id="rId12" Type="http://schemas.openxmlformats.org/officeDocument/2006/relationships/hyperlink" Target="#IV.1_ART12!A1"/><Relationship Id="rId2" Type="http://schemas.openxmlformats.org/officeDocument/2006/relationships/hyperlink" Target="#IV.1_ART2!A1"/><Relationship Id="rId1" Type="http://schemas.openxmlformats.org/officeDocument/2006/relationships/hyperlink" Target="#IV.1_ART1!A1"/><Relationship Id="rId6" Type="http://schemas.openxmlformats.org/officeDocument/2006/relationships/hyperlink" Target="#IV.1_ART6!A1"/><Relationship Id="rId11" Type="http://schemas.openxmlformats.org/officeDocument/2006/relationships/hyperlink" Target="#IV.1_ART11!A1"/><Relationship Id="rId5" Type="http://schemas.openxmlformats.org/officeDocument/2006/relationships/hyperlink" Target="#IV.1_ART5!A1"/><Relationship Id="rId15" Type="http://schemas.openxmlformats.org/officeDocument/2006/relationships/hyperlink" Target="#'Menu (2)'!A1"/><Relationship Id="rId10" Type="http://schemas.openxmlformats.org/officeDocument/2006/relationships/hyperlink" Target="#IV.1_ART10!A1"/><Relationship Id="rId4" Type="http://schemas.openxmlformats.org/officeDocument/2006/relationships/hyperlink" Target="#IV.1_ART4!A1"/><Relationship Id="rId9" Type="http://schemas.openxmlformats.org/officeDocument/2006/relationships/hyperlink" Target="#IV.1_ART9!A1"/><Relationship Id="rId14" Type="http://schemas.openxmlformats.org/officeDocument/2006/relationships/hyperlink" Target="#IV.1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hyperlink" Target="#'Menu (2)'!A1"/><Relationship Id="rId2" Type="http://schemas.openxmlformats.org/officeDocument/2006/relationships/hyperlink" Target="#IV.1_ART1!A1"/><Relationship Id="rId1" Type="http://schemas.openxmlformats.org/officeDocument/2006/relationships/hyperlink" Target="#IV.3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#'Menu (2)'!A1"/><Relationship Id="rId2" Type="http://schemas.openxmlformats.org/officeDocument/2006/relationships/hyperlink" Target="#IV.2!A1"/><Relationship Id="rId1" Type="http://schemas.openxmlformats.org/officeDocument/2006/relationships/hyperlink" Target="#V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hyperlink" Target="#'Menu (2)'!A1"/><Relationship Id="rId2" Type="http://schemas.openxmlformats.org/officeDocument/2006/relationships/hyperlink" Target="#IV.3!A1"/><Relationship Id="rId1" Type="http://schemas.openxmlformats.org/officeDocument/2006/relationships/hyperlink" Target="#'VI - VII'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hyperlink" Target="#'Menu (2)'!A1"/><Relationship Id="rId2" Type="http://schemas.openxmlformats.org/officeDocument/2006/relationships/hyperlink" Target="#IV.2!A1"/><Relationship Id="rId1" Type="http://schemas.openxmlformats.org/officeDocument/2006/relationships/hyperlink" Target="#'SERUTI V-VI'!A1"/><Relationship Id="rId6" Type="http://schemas.openxmlformats.org/officeDocument/2006/relationships/hyperlink" Target="#IV.1_ART1!A1"/><Relationship Id="rId5" Type="http://schemas.openxmlformats.org/officeDocument/2006/relationships/hyperlink" Target="#IV.3!A1"/><Relationship Id="rId4" Type="http://schemas.openxmlformats.org/officeDocument/2006/relationships/hyperlink" Target="#IV.2!Q5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hyperlink" Target="#V!A1"/><Relationship Id="rId2" Type="http://schemas.openxmlformats.org/officeDocument/2006/relationships/hyperlink" Target="#'SERUTI IV.2'!A1"/><Relationship Id="rId1" Type="http://schemas.openxmlformats.org/officeDocument/2006/relationships/hyperlink" Target="#'VI - VII'!A1"/><Relationship Id="rId4" Type="http://schemas.openxmlformats.org/officeDocument/2006/relationships/hyperlink" Target="#'Menu (2)'!A1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hyperlink" Target="#'Menu (2)'!A1"/><Relationship Id="rId2" Type="http://schemas.openxmlformats.org/officeDocument/2006/relationships/hyperlink" Target="#V!A1"/><Relationship Id="rId1" Type="http://schemas.openxmlformats.org/officeDocument/2006/relationships/hyperlink" Target="#QC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hyperlink" Target="#INPUT_AWAL!A1"/><Relationship Id="rId2" Type="http://schemas.openxmlformats.org/officeDocument/2006/relationships/hyperlink" Target="#'Menu (2)'!A1"/><Relationship Id="rId1" Type="http://schemas.openxmlformats.org/officeDocument/2006/relationships/hyperlink" Target="#'VI - VII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328343</xdr:colOff>
      <xdr:row>11</xdr:row>
      <xdr:rowOff>67394</xdr:rowOff>
    </xdr:from>
    <xdr:to>
      <xdr:col>1</xdr:col>
      <xdr:colOff>447837</xdr:colOff>
      <xdr:row>12</xdr:row>
      <xdr:rowOff>119596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00EC95-5592-423A-8EED-31D390F26C51}"/>
            </a:ext>
          </a:extLst>
        </xdr:cNvPr>
        <xdr:cNvSpPr txBox="1"/>
      </xdr:nvSpPr>
      <xdr:spPr>
        <a:xfrm>
          <a:off x="328343" y="1355174"/>
          <a:ext cx="744334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BLOK IV.1a</a:t>
          </a:r>
          <a:endParaRPr lang="en-ID" sz="800" b="1" baseline="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327983</xdr:colOff>
      <xdr:row>13</xdr:row>
      <xdr:rowOff>66495</xdr:rowOff>
    </xdr:from>
    <xdr:to>
      <xdr:col>1</xdr:col>
      <xdr:colOff>447477</xdr:colOff>
      <xdr:row>14</xdr:row>
      <xdr:rowOff>118698</xdr:rowOff>
    </xdr:to>
    <xdr:sp macro="" textlink="">
      <xdr:nvSpPr>
        <xdr:cNvPr id="3" name="TextBox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B1B15C-C67E-4ECF-9CE6-C7F706EF9347}"/>
            </a:ext>
          </a:extLst>
        </xdr:cNvPr>
        <xdr:cNvSpPr txBox="1"/>
      </xdr:nvSpPr>
      <xdr:spPr>
        <a:xfrm>
          <a:off x="327983" y="1727655"/>
          <a:ext cx="744334" cy="242703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BLOK IV.1b</a:t>
          </a:r>
          <a:endParaRPr lang="en-ID" sz="800" b="1" baseline="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327623</xdr:colOff>
      <xdr:row>15</xdr:row>
      <xdr:rowOff>65597</xdr:rowOff>
    </xdr:from>
    <xdr:to>
      <xdr:col>1</xdr:col>
      <xdr:colOff>447117</xdr:colOff>
      <xdr:row>16</xdr:row>
      <xdr:rowOff>117799</xdr:rowOff>
    </xdr:to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E23DE5D-8B4D-44D0-9362-09785DB9BE51}"/>
            </a:ext>
          </a:extLst>
        </xdr:cNvPr>
        <xdr:cNvSpPr txBox="1"/>
      </xdr:nvSpPr>
      <xdr:spPr>
        <a:xfrm>
          <a:off x="327623" y="2100137"/>
          <a:ext cx="744334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BLOK IV.1c</a:t>
          </a:r>
          <a:endParaRPr lang="en-ID" sz="800" b="1" baseline="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327263</xdr:colOff>
      <xdr:row>17</xdr:row>
      <xdr:rowOff>64698</xdr:rowOff>
    </xdr:from>
    <xdr:to>
      <xdr:col>1</xdr:col>
      <xdr:colOff>446757</xdr:colOff>
      <xdr:row>18</xdr:row>
      <xdr:rowOff>116900</xdr:rowOff>
    </xdr:to>
    <xdr:sp macro="" textlink="">
      <xdr:nvSpPr>
        <xdr:cNvPr id="5" name="TextBox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5E6D8F8-D2D3-4612-9843-7D7FBB5778EC}"/>
            </a:ext>
          </a:extLst>
        </xdr:cNvPr>
        <xdr:cNvSpPr txBox="1"/>
      </xdr:nvSpPr>
      <xdr:spPr>
        <a:xfrm>
          <a:off x="327263" y="2472618"/>
          <a:ext cx="744334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BLOK IV.1d</a:t>
          </a:r>
          <a:endParaRPr lang="en-ID" sz="800" b="1" baseline="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326903</xdr:colOff>
      <xdr:row>19</xdr:row>
      <xdr:rowOff>63799</xdr:rowOff>
    </xdr:from>
    <xdr:to>
      <xdr:col>1</xdr:col>
      <xdr:colOff>446397</xdr:colOff>
      <xdr:row>20</xdr:row>
      <xdr:rowOff>116002</xdr:rowOff>
    </xdr:to>
    <xdr:sp macro="" textlink="">
      <xdr:nvSpPr>
        <xdr:cNvPr id="6" name="TextBox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48392A0-DFBD-487A-92FB-F6BF7307F436}"/>
            </a:ext>
          </a:extLst>
        </xdr:cNvPr>
        <xdr:cNvSpPr txBox="1"/>
      </xdr:nvSpPr>
      <xdr:spPr>
        <a:xfrm>
          <a:off x="326903" y="2845099"/>
          <a:ext cx="744334" cy="242703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BLOK IV.1e</a:t>
          </a:r>
          <a:endParaRPr lang="en-ID" sz="800" b="1" baseline="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415865</xdr:colOff>
      <xdr:row>6</xdr:row>
      <xdr:rowOff>190320</xdr:rowOff>
    </xdr:from>
    <xdr:to>
      <xdr:col>1</xdr:col>
      <xdr:colOff>535359</xdr:colOff>
      <xdr:row>8</xdr:row>
      <xdr:rowOff>52022</xdr:rowOff>
    </xdr:to>
    <xdr:sp macro="" textlink="">
      <xdr:nvSpPr>
        <xdr:cNvPr id="7" name="TextBox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2740F19-17D0-42BF-AC2E-D2A9D524672E}"/>
            </a:ext>
          </a:extLst>
        </xdr:cNvPr>
        <xdr:cNvSpPr txBox="1"/>
      </xdr:nvSpPr>
      <xdr:spPr>
        <a:xfrm>
          <a:off x="415865" y="548460"/>
          <a:ext cx="744334" cy="235082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Input</a:t>
          </a:r>
          <a:endParaRPr lang="en-ID" sz="800" b="1" baseline="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4</xdr:col>
      <xdr:colOff>424492</xdr:colOff>
      <xdr:row>7</xdr:row>
      <xdr:rowOff>7907</xdr:rowOff>
    </xdr:from>
    <xdr:to>
      <xdr:col>5</xdr:col>
      <xdr:colOff>543986</xdr:colOff>
      <xdr:row>8</xdr:row>
      <xdr:rowOff>60108</xdr:rowOff>
    </xdr:to>
    <xdr:sp macro="" textlink="">
      <xdr:nvSpPr>
        <xdr:cNvPr id="8" name="TextBox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F3704C7-A4E0-43A6-9713-5FF5EBAAC887}"/>
            </a:ext>
          </a:extLst>
        </xdr:cNvPr>
        <xdr:cNvSpPr txBox="1"/>
      </xdr:nvSpPr>
      <xdr:spPr>
        <a:xfrm>
          <a:off x="2923852" y="556547"/>
          <a:ext cx="744334" cy="235081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RH</a:t>
          </a:r>
          <a:endParaRPr lang="en-ID" sz="800" b="1" baseline="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5</xdr:col>
      <xdr:colOff>318818</xdr:colOff>
      <xdr:row>11</xdr:row>
      <xdr:rowOff>67394</xdr:rowOff>
    </xdr:from>
    <xdr:to>
      <xdr:col>6</xdr:col>
      <xdr:colOff>438312</xdr:colOff>
      <xdr:row>12</xdr:row>
      <xdr:rowOff>119596</xdr:rowOff>
    </xdr:to>
    <xdr:sp macro="" textlink="">
      <xdr:nvSpPr>
        <xdr:cNvPr id="9" name="TextBox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79BB14E-C328-4BC2-9355-AD4CDEFEAD8A}"/>
            </a:ext>
          </a:extLst>
        </xdr:cNvPr>
        <xdr:cNvSpPr txBox="1"/>
      </xdr:nvSpPr>
      <xdr:spPr>
        <a:xfrm>
          <a:off x="3443018" y="1355174"/>
          <a:ext cx="744334" cy="242702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BLOK IV.2</a:t>
          </a:r>
          <a:r>
            <a:rPr lang="en-ID" sz="800" b="1" baseline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5</xdr:col>
      <xdr:colOff>318818</xdr:colOff>
      <xdr:row>13</xdr:row>
      <xdr:rowOff>57869</xdr:rowOff>
    </xdr:from>
    <xdr:to>
      <xdr:col>6</xdr:col>
      <xdr:colOff>438312</xdr:colOff>
      <xdr:row>14</xdr:row>
      <xdr:rowOff>110071</xdr:rowOff>
    </xdr:to>
    <xdr:sp macro="" textlink="">
      <xdr:nvSpPr>
        <xdr:cNvPr id="10" name="TextBox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3A55948-094F-4F08-A7AD-83DA8198C082}"/>
            </a:ext>
          </a:extLst>
        </xdr:cNvPr>
        <xdr:cNvSpPr txBox="1"/>
      </xdr:nvSpPr>
      <xdr:spPr>
        <a:xfrm>
          <a:off x="3443018" y="1719029"/>
          <a:ext cx="744334" cy="242702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BLOK IV.2</a:t>
          </a:r>
          <a:r>
            <a:rPr lang="en-ID" sz="800" b="1" baseline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b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5</xdr:col>
      <xdr:colOff>318818</xdr:colOff>
      <xdr:row>15</xdr:row>
      <xdr:rowOff>67394</xdr:rowOff>
    </xdr:from>
    <xdr:to>
      <xdr:col>6</xdr:col>
      <xdr:colOff>438312</xdr:colOff>
      <xdr:row>16</xdr:row>
      <xdr:rowOff>119596</xdr:rowOff>
    </xdr:to>
    <xdr:sp macro="" textlink="">
      <xdr:nvSpPr>
        <xdr:cNvPr id="11" name="TextBox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61525A1-D031-4674-8499-94E91B5833A9}"/>
            </a:ext>
          </a:extLst>
        </xdr:cNvPr>
        <xdr:cNvSpPr txBox="1"/>
      </xdr:nvSpPr>
      <xdr:spPr>
        <a:xfrm>
          <a:off x="3443018" y="2101934"/>
          <a:ext cx="744334" cy="242702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BLOK IV.2</a:t>
          </a:r>
          <a:r>
            <a:rPr lang="en-ID" sz="800" b="1" baseline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c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10</xdr:col>
      <xdr:colOff>311521</xdr:colOff>
      <xdr:row>11</xdr:row>
      <xdr:rowOff>64878</xdr:rowOff>
    </xdr:from>
    <xdr:to>
      <xdr:col>11</xdr:col>
      <xdr:colOff>474345</xdr:colOff>
      <xdr:row>12</xdr:row>
      <xdr:rowOff>117080</xdr:rowOff>
    </xdr:to>
    <xdr:sp macro="" textlink="">
      <xdr:nvSpPr>
        <xdr:cNvPr id="12" name="TextBox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3531AF4-CDA2-453C-BFF3-147305127623}"/>
            </a:ext>
          </a:extLst>
        </xdr:cNvPr>
        <xdr:cNvSpPr txBox="1"/>
      </xdr:nvSpPr>
      <xdr:spPr>
        <a:xfrm>
          <a:off x="6559921" y="2632818"/>
          <a:ext cx="787664" cy="24270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BLOK IV.3</a:t>
          </a:r>
          <a:endParaRPr lang="en-ID" sz="800" b="1" baseline="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10</xdr:col>
      <xdr:colOff>313426</xdr:colOff>
      <xdr:row>13</xdr:row>
      <xdr:rowOff>64878</xdr:rowOff>
    </xdr:from>
    <xdr:to>
      <xdr:col>11</xdr:col>
      <xdr:colOff>476250</xdr:colOff>
      <xdr:row>14</xdr:row>
      <xdr:rowOff>117080</xdr:rowOff>
    </xdr:to>
    <xdr:sp macro="" textlink="">
      <xdr:nvSpPr>
        <xdr:cNvPr id="13" name="TextBox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2868085-F060-41E4-9324-6409CC5CC496}"/>
            </a:ext>
          </a:extLst>
        </xdr:cNvPr>
        <xdr:cNvSpPr txBox="1"/>
      </xdr:nvSpPr>
      <xdr:spPr>
        <a:xfrm>
          <a:off x="6561826" y="1726038"/>
          <a:ext cx="787664" cy="24270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BLOK V</a:t>
          </a:r>
        </a:p>
        <a:p>
          <a:pPr algn="ctr"/>
          <a:endParaRPr lang="en-ID" sz="8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endParaRPr lang="en-ID" sz="800" b="1" baseline="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10</xdr:col>
      <xdr:colOff>313426</xdr:colOff>
      <xdr:row>15</xdr:row>
      <xdr:rowOff>64878</xdr:rowOff>
    </xdr:from>
    <xdr:to>
      <xdr:col>11</xdr:col>
      <xdr:colOff>476250</xdr:colOff>
      <xdr:row>16</xdr:row>
      <xdr:rowOff>117080</xdr:rowOff>
    </xdr:to>
    <xdr:sp macro="" textlink="">
      <xdr:nvSpPr>
        <xdr:cNvPr id="14" name="TextBox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C6666F2-4919-4E2C-82A0-E65E2A300326}"/>
            </a:ext>
          </a:extLst>
        </xdr:cNvPr>
        <xdr:cNvSpPr txBox="1"/>
      </xdr:nvSpPr>
      <xdr:spPr>
        <a:xfrm>
          <a:off x="6561826" y="2099418"/>
          <a:ext cx="787664" cy="24270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BLOK VI-VII</a:t>
          </a:r>
        </a:p>
        <a:p>
          <a:pPr algn="ctr"/>
          <a:endParaRPr lang="en-ID" sz="8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endParaRPr lang="en-ID" sz="800" b="1" baseline="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8</xdr:col>
      <xdr:colOff>415865</xdr:colOff>
      <xdr:row>7</xdr:row>
      <xdr:rowOff>18870</xdr:rowOff>
    </xdr:from>
    <xdr:to>
      <xdr:col>9</xdr:col>
      <xdr:colOff>535359</xdr:colOff>
      <xdr:row>8</xdr:row>
      <xdr:rowOff>71072</xdr:rowOff>
    </xdr:to>
    <xdr:sp macro="" textlink="">
      <xdr:nvSpPr>
        <xdr:cNvPr id="15" name="TextBox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BA791C6-C2F5-406F-9289-4D6C506FC6AA}"/>
            </a:ext>
          </a:extLst>
        </xdr:cNvPr>
        <xdr:cNvSpPr txBox="1"/>
      </xdr:nvSpPr>
      <xdr:spPr>
        <a:xfrm>
          <a:off x="5414585" y="567510"/>
          <a:ext cx="744334" cy="235082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QC</a:t>
          </a:r>
          <a:endParaRPr lang="en-ID" sz="800" b="1" baseline="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304800</xdr:colOff>
      <xdr:row>26</xdr:row>
      <xdr:rowOff>181694</xdr:rowOff>
    </xdr:from>
    <xdr:to>
      <xdr:col>1</xdr:col>
      <xdr:colOff>514512</xdr:colOff>
      <xdr:row>28</xdr:row>
      <xdr:rowOff>43396</xdr:rowOff>
    </xdr:to>
    <xdr:sp macro="" textlink="">
      <xdr:nvSpPr>
        <xdr:cNvPr id="16" name="TextBox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662F590-D368-496E-810F-CD3F7E65B3C5}"/>
            </a:ext>
          </a:extLst>
        </xdr:cNvPr>
        <xdr:cNvSpPr txBox="1"/>
      </xdr:nvSpPr>
      <xdr:spPr>
        <a:xfrm>
          <a:off x="304800" y="4075514"/>
          <a:ext cx="834552" cy="235082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SERUTI IV.2</a:t>
          </a:r>
          <a:endParaRPr lang="en-ID" sz="800" b="1" baseline="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295275</xdr:colOff>
      <xdr:row>28</xdr:row>
      <xdr:rowOff>181694</xdr:rowOff>
    </xdr:from>
    <xdr:to>
      <xdr:col>1</xdr:col>
      <xdr:colOff>514512</xdr:colOff>
      <xdr:row>30</xdr:row>
      <xdr:rowOff>43396</xdr:rowOff>
    </xdr:to>
    <xdr:sp macro="" textlink="">
      <xdr:nvSpPr>
        <xdr:cNvPr id="17" name="TextBox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183ACCC-319D-4BB3-902D-3F9A4FDCE0D5}"/>
            </a:ext>
          </a:extLst>
        </xdr:cNvPr>
        <xdr:cNvSpPr txBox="1"/>
      </xdr:nvSpPr>
      <xdr:spPr>
        <a:xfrm>
          <a:off x="295275" y="4448894"/>
          <a:ext cx="844077" cy="242702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SERUTI V-VI</a:t>
          </a:r>
          <a:endParaRPr lang="en-ID" sz="800" b="1" baseline="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15</xdr:col>
      <xdr:colOff>104775</xdr:colOff>
      <xdr:row>11</xdr:row>
      <xdr:rowOff>28575</xdr:rowOff>
    </xdr:from>
    <xdr:to>
      <xdr:col>15</xdr:col>
      <xdr:colOff>833870</xdr:colOff>
      <xdr:row>12</xdr:row>
      <xdr:rowOff>80777</xdr:rowOff>
    </xdr:to>
    <xdr:sp macro="" textlink="">
      <xdr:nvSpPr>
        <xdr:cNvPr id="18" name="TextBox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B16AA85-0FC4-4D0B-8534-6DA36CD6AF4E}"/>
            </a:ext>
          </a:extLst>
        </xdr:cNvPr>
        <xdr:cNvSpPr txBox="1"/>
      </xdr:nvSpPr>
      <xdr:spPr>
        <a:xfrm>
          <a:off x="9477375" y="1316355"/>
          <a:ext cx="729095" cy="24270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15</xdr:col>
      <xdr:colOff>104775</xdr:colOff>
      <xdr:row>12</xdr:row>
      <xdr:rowOff>161925</xdr:rowOff>
    </xdr:from>
    <xdr:to>
      <xdr:col>15</xdr:col>
      <xdr:colOff>833870</xdr:colOff>
      <xdr:row>14</xdr:row>
      <xdr:rowOff>23627</xdr:rowOff>
    </xdr:to>
    <xdr:sp macro="" textlink="">
      <xdr:nvSpPr>
        <xdr:cNvPr id="19" name="TextBox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331415E-AEFC-4769-A966-3A16A82D9652}"/>
            </a:ext>
          </a:extLst>
        </xdr:cNvPr>
        <xdr:cNvSpPr txBox="1"/>
      </xdr:nvSpPr>
      <xdr:spPr>
        <a:xfrm>
          <a:off x="9477375" y="1640205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15</xdr:col>
      <xdr:colOff>104775</xdr:colOff>
      <xdr:row>14</xdr:row>
      <xdr:rowOff>104775</xdr:rowOff>
    </xdr:from>
    <xdr:to>
      <xdr:col>15</xdr:col>
      <xdr:colOff>833870</xdr:colOff>
      <xdr:row>15</xdr:row>
      <xdr:rowOff>156977</xdr:rowOff>
    </xdr:to>
    <xdr:sp macro="" textlink="">
      <xdr:nvSpPr>
        <xdr:cNvPr id="20" name="TextBox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A5A3E0C-5D79-4F14-B3C2-2D16EB36A8E1}"/>
            </a:ext>
          </a:extLst>
        </xdr:cNvPr>
        <xdr:cNvSpPr txBox="1"/>
      </xdr:nvSpPr>
      <xdr:spPr>
        <a:xfrm>
          <a:off x="9477375" y="1956435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3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15</xdr:col>
      <xdr:colOff>104775</xdr:colOff>
      <xdr:row>16</xdr:row>
      <xdr:rowOff>57150</xdr:rowOff>
    </xdr:from>
    <xdr:to>
      <xdr:col>15</xdr:col>
      <xdr:colOff>833870</xdr:colOff>
      <xdr:row>17</xdr:row>
      <xdr:rowOff>109352</xdr:rowOff>
    </xdr:to>
    <xdr:sp macro="" textlink="">
      <xdr:nvSpPr>
        <xdr:cNvPr id="21" name="TextBox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BEDE8F-D5C2-4E4E-ACDB-E497C687E61B}"/>
            </a:ext>
          </a:extLst>
        </xdr:cNvPr>
        <xdr:cNvSpPr txBox="1"/>
      </xdr:nvSpPr>
      <xdr:spPr>
        <a:xfrm>
          <a:off x="9477375" y="228219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4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15</xdr:col>
      <xdr:colOff>105631</xdr:colOff>
      <xdr:row>17</xdr:row>
      <xdr:rowOff>188358</xdr:rowOff>
    </xdr:from>
    <xdr:to>
      <xdr:col>15</xdr:col>
      <xdr:colOff>834726</xdr:colOff>
      <xdr:row>19</xdr:row>
      <xdr:rowOff>48558</xdr:rowOff>
    </xdr:to>
    <xdr:sp macro="" textlink="">
      <xdr:nvSpPr>
        <xdr:cNvPr id="22" name="TextBox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6E3F6F15-D268-455A-8B05-BB31EE6C4F8E}"/>
            </a:ext>
          </a:extLst>
        </xdr:cNvPr>
        <xdr:cNvSpPr txBox="1"/>
      </xdr:nvSpPr>
      <xdr:spPr>
        <a:xfrm>
          <a:off x="9478231" y="2596278"/>
          <a:ext cx="729095" cy="23358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5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15</xdr:col>
      <xdr:colOff>105631</xdr:colOff>
      <xdr:row>19</xdr:row>
      <xdr:rowOff>124896</xdr:rowOff>
    </xdr:from>
    <xdr:to>
      <xdr:col>15</xdr:col>
      <xdr:colOff>834726</xdr:colOff>
      <xdr:row>20</xdr:row>
      <xdr:rowOff>177098</xdr:rowOff>
    </xdr:to>
    <xdr:sp macro="" textlink="">
      <xdr:nvSpPr>
        <xdr:cNvPr id="23" name="TextBox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ECFC8757-6CB8-4B5C-868D-32C9AF107CE4}"/>
            </a:ext>
          </a:extLst>
        </xdr:cNvPr>
        <xdr:cNvSpPr txBox="1"/>
      </xdr:nvSpPr>
      <xdr:spPr>
        <a:xfrm>
          <a:off x="9478231" y="2906196"/>
          <a:ext cx="729095" cy="24270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6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15</xdr:col>
      <xdr:colOff>934306</xdr:colOff>
      <xdr:row>11</xdr:row>
      <xdr:rowOff>31786</xdr:rowOff>
    </xdr:from>
    <xdr:to>
      <xdr:col>16</xdr:col>
      <xdr:colOff>453726</xdr:colOff>
      <xdr:row>12</xdr:row>
      <xdr:rowOff>81848</xdr:rowOff>
    </xdr:to>
    <xdr:sp macro="" textlink="">
      <xdr:nvSpPr>
        <xdr:cNvPr id="24" name="TextBox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80AE3DE-EAD6-4B18-A7C7-2A834D818FF2}"/>
            </a:ext>
          </a:extLst>
        </xdr:cNvPr>
        <xdr:cNvSpPr txBox="1"/>
      </xdr:nvSpPr>
      <xdr:spPr>
        <a:xfrm>
          <a:off x="10306906" y="1319566"/>
          <a:ext cx="761480" cy="24056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7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15</xdr:col>
      <xdr:colOff>934306</xdr:colOff>
      <xdr:row>12</xdr:row>
      <xdr:rowOff>162996</xdr:rowOff>
    </xdr:from>
    <xdr:to>
      <xdr:col>16</xdr:col>
      <xdr:colOff>453726</xdr:colOff>
      <xdr:row>14</xdr:row>
      <xdr:rowOff>24698</xdr:rowOff>
    </xdr:to>
    <xdr:sp macro="" textlink="">
      <xdr:nvSpPr>
        <xdr:cNvPr id="25" name="TextBox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28F37DEC-22FD-4235-BF2E-5CA1B32B4325}"/>
            </a:ext>
          </a:extLst>
        </xdr:cNvPr>
        <xdr:cNvSpPr txBox="1"/>
      </xdr:nvSpPr>
      <xdr:spPr>
        <a:xfrm>
          <a:off x="10306906" y="1641276"/>
          <a:ext cx="761480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8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15</xdr:col>
      <xdr:colOff>934305</xdr:colOff>
      <xdr:row>14</xdr:row>
      <xdr:rowOff>103490</xdr:rowOff>
    </xdr:from>
    <xdr:to>
      <xdr:col>16</xdr:col>
      <xdr:colOff>453725</xdr:colOff>
      <xdr:row>15</xdr:row>
      <xdr:rowOff>152400</xdr:rowOff>
    </xdr:to>
    <xdr:sp macro="" textlink="">
      <xdr:nvSpPr>
        <xdr:cNvPr id="26" name="TextBox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70D5ED0-8AA8-4714-B9CF-D8C5E54E7433}"/>
            </a:ext>
          </a:extLst>
        </xdr:cNvPr>
        <xdr:cNvSpPr txBox="1"/>
      </xdr:nvSpPr>
      <xdr:spPr>
        <a:xfrm>
          <a:off x="10306905" y="1955150"/>
          <a:ext cx="761480" cy="23179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9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15</xdr:col>
      <xdr:colOff>934305</xdr:colOff>
      <xdr:row>16</xdr:row>
      <xdr:rowOff>57150</xdr:rowOff>
    </xdr:from>
    <xdr:to>
      <xdr:col>16</xdr:col>
      <xdr:colOff>453725</xdr:colOff>
      <xdr:row>17</xdr:row>
      <xdr:rowOff>107850</xdr:rowOff>
    </xdr:to>
    <xdr:sp macro="" textlink="">
      <xdr:nvSpPr>
        <xdr:cNvPr id="27" name="TextBox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ADA03D4-38FB-4CC1-98CA-9B94E73C340C}"/>
            </a:ext>
          </a:extLst>
        </xdr:cNvPr>
        <xdr:cNvSpPr txBox="1"/>
      </xdr:nvSpPr>
      <xdr:spPr>
        <a:xfrm>
          <a:off x="10306905" y="2282190"/>
          <a:ext cx="761480" cy="23358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10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15</xdr:col>
      <xdr:colOff>934305</xdr:colOff>
      <xdr:row>17</xdr:row>
      <xdr:rowOff>187182</xdr:rowOff>
    </xdr:from>
    <xdr:to>
      <xdr:col>16</xdr:col>
      <xdr:colOff>453725</xdr:colOff>
      <xdr:row>19</xdr:row>
      <xdr:rowOff>46744</xdr:rowOff>
    </xdr:to>
    <xdr:sp macro="" textlink="">
      <xdr:nvSpPr>
        <xdr:cNvPr id="28" name="TextBox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4B9C08D-F7E5-4BFF-A061-4DB5BFE24707}"/>
            </a:ext>
          </a:extLst>
        </xdr:cNvPr>
        <xdr:cNvSpPr txBox="1"/>
      </xdr:nvSpPr>
      <xdr:spPr>
        <a:xfrm>
          <a:off x="10306905" y="2595102"/>
          <a:ext cx="761480" cy="23294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15</xdr:col>
      <xdr:colOff>934305</xdr:colOff>
      <xdr:row>19</xdr:row>
      <xdr:rowOff>127892</xdr:rowOff>
    </xdr:from>
    <xdr:to>
      <xdr:col>16</xdr:col>
      <xdr:colOff>453725</xdr:colOff>
      <xdr:row>20</xdr:row>
      <xdr:rowOff>180094</xdr:rowOff>
    </xdr:to>
    <xdr:sp macro="" textlink="">
      <xdr:nvSpPr>
        <xdr:cNvPr id="29" name="TextBox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7EBCA258-AF8A-4E07-9331-507DD9C169F6}"/>
            </a:ext>
          </a:extLst>
        </xdr:cNvPr>
        <xdr:cNvSpPr txBox="1"/>
      </xdr:nvSpPr>
      <xdr:spPr>
        <a:xfrm>
          <a:off x="10306905" y="2909192"/>
          <a:ext cx="761480" cy="24270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2</xdr:col>
      <xdr:colOff>60960</xdr:colOff>
      <xdr:row>0</xdr:row>
      <xdr:rowOff>53340</xdr:rowOff>
    </xdr:from>
    <xdr:to>
      <xdr:col>12</xdr:col>
      <xdr:colOff>99060</xdr:colOff>
      <xdr:row>4</xdr:row>
      <xdr:rowOff>22860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274AF41-054C-3DC2-7275-CA5EA52F1F2C}"/>
            </a:ext>
          </a:extLst>
        </xdr:cNvPr>
        <xdr:cNvSpPr txBox="1"/>
      </xdr:nvSpPr>
      <xdr:spPr>
        <a:xfrm>
          <a:off x="1310640" y="53340"/>
          <a:ext cx="6286500" cy="1234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D" sz="1100" b="1">
              <a:latin typeface="Segoe UI" panose="020B0502040204020203" pitchFamily="34" charset="0"/>
              <a:cs typeface="Segoe UI" panose="020B0502040204020203" pitchFamily="34" charset="0"/>
            </a:rPr>
            <a:t>WORKSHEET</a:t>
          </a:r>
          <a:r>
            <a:rPr lang="en-ID" sz="1100" b="1" baseline="0">
              <a:latin typeface="Segoe UI" panose="020B0502040204020203" pitchFamily="34" charset="0"/>
              <a:cs typeface="Segoe UI" panose="020B0502040204020203" pitchFamily="34" charset="0"/>
            </a:rPr>
            <a:t> TEMPLATE FOR SUSENAS dan SERUTI (WTF SUSENAS SERUTI)</a:t>
          </a:r>
        </a:p>
        <a:p>
          <a:pPr algn="l"/>
          <a:r>
            <a:rPr lang="en-ID" sz="1100" b="1" baseline="0">
              <a:latin typeface="Segoe UI" panose="020B0502040204020203" pitchFamily="34" charset="0"/>
              <a:cs typeface="Segoe UI" panose="020B0502040204020203" pitchFamily="34" charset="0"/>
            </a:rPr>
            <a:t>Ver 1 (Susenas September 2025)</a:t>
          </a:r>
          <a:endParaRPr lang="en-ID" sz="1100" b="1"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/>
          <a:r>
            <a:rPr lang="en-ID" sz="1000" b="1">
              <a:latin typeface="Segoe UI" panose="020B0502040204020203" pitchFamily="34" charset="0"/>
              <a:cs typeface="Segoe UI" panose="020B0502040204020203" pitchFamily="34" charset="0"/>
            </a:rPr>
            <a:t>Oleh</a:t>
          </a:r>
          <a:r>
            <a:rPr lang="en-ID" sz="1000" b="1" baseline="0">
              <a:latin typeface="Segoe UI" panose="020B0502040204020203" pitchFamily="34" charset="0"/>
              <a:cs typeface="Segoe UI" panose="020B0502040204020203" pitchFamily="34" charset="0"/>
            </a:rPr>
            <a:t> : </a:t>
          </a:r>
        </a:p>
        <a:p>
          <a:pPr algn="l"/>
          <a:r>
            <a:rPr lang="en-ID" sz="1000" b="1" baseline="0">
              <a:latin typeface="Segoe UI" panose="020B0502040204020203" pitchFamily="34" charset="0"/>
              <a:cs typeface="Segoe UI" panose="020B0502040204020203" pitchFamily="34" charset="0"/>
            </a:rPr>
            <a:t>Muhammad Reza Ramadhani, A.Md.Stat dan Akhmad Nizar, SST</a:t>
          </a:r>
        </a:p>
        <a:p>
          <a:pPr algn="l"/>
          <a:r>
            <a:rPr lang="en-ID" sz="1000" b="1" baseline="0">
              <a:latin typeface="Segoe UI" panose="020B0502040204020203" pitchFamily="34" charset="0"/>
              <a:cs typeface="Segoe UI" panose="020B0502040204020203" pitchFamily="34" charset="0"/>
            </a:rPr>
            <a:t>BPS Kabupaten Pulang Pisau</a:t>
          </a:r>
        </a:p>
        <a:p>
          <a:pPr algn="l"/>
          <a:r>
            <a:rPr lang="en-ID" sz="1000" b="1" baseline="0">
              <a:latin typeface="Segoe UI" panose="020B0502040204020203" pitchFamily="34" charset="0"/>
              <a:cs typeface="Segoe UI" panose="020B0502040204020203" pitchFamily="34" charset="0"/>
            </a:rPr>
            <a:t>Prov. Kalimantan Tengah</a:t>
          </a:r>
          <a:endParaRPr lang="en-ID" sz="1000" b="1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326903</xdr:colOff>
      <xdr:row>21</xdr:row>
      <xdr:rowOff>63799</xdr:rowOff>
    </xdr:from>
    <xdr:to>
      <xdr:col>1</xdr:col>
      <xdr:colOff>446397</xdr:colOff>
      <xdr:row>22</xdr:row>
      <xdr:rowOff>116002</xdr:rowOff>
    </xdr:to>
    <xdr:sp macro="" textlink="">
      <xdr:nvSpPr>
        <xdr:cNvPr id="30" name="TextBox 2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BC63F77-7E0C-4483-87D9-77920A9577EF}"/>
            </a:ext>
          </a:extLst>
        </xdr:cNvPr>
        <xdr:cNvSpPr txBox="1"/>
      </xdr:nvSpPr>
      <xdr:spPr>
        <a:xfrm>
          <a:off x="326903" y="4125259"/>
          <a:ext cx="744334" cy="235083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BLOK IV.1f</a:t>
          </a:r>
          <a:endParaRPr lang="en-ID" sz="800" b="1" baseline="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0</xdr:col>
      <xdr:colOff>114302</xdr:colOff>
      <xdr:row>0</xdr:row>
      <xdr:rowOff>53340</xdr:rowOff>
    </xdr:from>
    <xdr:to>
      <xdr:col>2</xdr:col>
      <xdr:colOff>15386</xdr:colOff>
      <xdr:row>3</xdr:row>
      <xdr:rowOff>655320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FDF7C61-90E9-F52E-771A-5A76DC705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2" y="53340"/>
          <a:ext cx="1150764" cy="11506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236220</xdr:colOff>
      <xdr:row>2</xdr:row>
      <xdr:rowOff>114300</xdr:rowOff>
    </xdr:from>
    <xdr:to>
      <xdr:col>29</xdr:col>
      <xdr:colOff>340475</xdr:colOff>
      <xdr:row>3</xdr:row>
      <xdr:rowOff>174122</xdr:rowOff>
    </xdr:to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F42CF-341B-414F-BBB4-351808AEAA46}"/>
            </a:ext>
          </a:extLst>
        </xdr:cNvPr>
        <xdr:cNvSpPr txBox="1"/>
      </xdr:nvSpPr>
      <xdr:spPr>
        <a:xfrm>
          <a:off x="5821680" y="480060"/>
          <a:ext cx="729095" cy="242702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Menu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4743026</xdr:colOff>
      <xdr:row>0</xdr:row>
      <xdr:rowOff>54821</xdr:rowOff>
    </xdr:from>
    <xdr:to>
      <xdr:col>1</xdr:col>
      <xdr:colOff>5472121</xdr:colOff>
      <xdr:row>0</xdr:row>
      <xdr:rowOff>293291</xdr:rowOff>
    </xdr:to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BF7A9C-534A-4BA7-B4B2-F39787A2FE04}"/>
            </a:ext>
          </a:extLst>
        </xdr:cNvPr>
        <xdr:cNvSpPr txBox="1"/>
      </xdr:nvSpPr>
      <xdr:spPr>
        <a:xfrm>
          <a:off x="5107093" y="54821"/>
          <a:ext cx="729095" cy="238470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Menu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5757333</xdr:colOff>
      <xdr:row>0</xdr:row>
      <xdr:rowOff>50800</xdr:rowOff>
    </xdr:from>
    <xdr:to>
      <xdr:col>1</xdr:col>
      <xdr:colOff>6486428</xdr:colOff>
      <xdr:row>0</xdr:row>
      <xdr:rowOff>293502</xdr:rowOff>
    </xdr:to>
    <xdr:sp macro="" textlink="">
      <xdr:nvSpPr>
        <xdr:cNvPr id="2" name="TextBox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6068BD2-786A-47BB-B5A9-65486AA4D84A}"/>
            </a:ext>
          </a:extLst>
        </xdr:cNvPr>
        <xdr:cNvSpPr txBox="1"/>
      </xdr:nvSpPr>
      <xdr:spPr>
        <a:xfrm>
          <a:off x="6121400" y="50800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IV.1</a:t>
          </a:r>
        </a:p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	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656892</xdr:colOff>
      <xdr:row>0</xdr:row>
      <xdr:rowOff>41970</xdr:rowOff>
    </xdr:from>
    <xdr:to>
      <xdr:col>13</xdr:col>
      <xdr:colOff>701096</xdr:colOff>
      <xdr:row>0</xdr:row>
      <xdr:rowOff>288905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2EC71D-F2D6-4709-B785-ACD3DDD5E322}"/>
            </a:ext>
          </a:extLst>
        </xdr:cNvPr>
        <xdr:cNvSpPr txBox="1"/>
      </xdr:nvSpPr>
      <xdr:spPr>
        <a:xfrm>
          <a:off x="9351312" y="41970"/>
          <a:ext cx="730004" cy="246935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Next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11</xdr:col>
      <xdr:colOff>279322</xdr:colOff>
      <xdr:row>0</xdr:row>
      <xdr:rowOff>48263</xdr:rowOff>
    </xdr:from>
    <xdr:to>
      <xdr:col>12</xdr:col>
      <xdr:colOff>473552</xdr:colOff>
      <xdr:row>0</xdr:row>
      <xdr:rowOff>295199</xdr:rowOff>
    </xdr:to>
    <xdr:sp macro="" textlink="">
      <xdr:nvSpPr>
        <xdr:cNvPr id="3" name="TextBox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16DC75C-F65B-4EC5-A2E7-A35798CA3857}"/>
            </a:ext>
          </a:extLst>
        </xdr:cNvPr>
        <xdr:cNvSpPr txBox="1"/>
      </xdr:nvSpPr>
      <xdr:spPr>
        <a:xfrm>
          <a:off x="8440342" y="48263"/>
          <a:ext cx="727630" cy="246936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Previous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10</xdr:col>
      <xdr:colOff>1319</xdr:colOff>
      <xdr:row>0</xdr:row>
      <xdr:rowOff>38489</xdr:rowOff>
    </xdr:from>
    <xdr:to>
      <xdr:col>11</xdr:col>
      <xdr:colOff>125773</xdr:colOff>
      <xdr:row>0</xdr:row>
      <xdr:rowOff>285424</xdr:rowOff>
    </xdr:to>
    <xdr:sp macro="" textlink="">
      <xdr:nvSpPr>
        <xdr:cNvPr id="4" name="TextBox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66D62B5-B636-4432-9920-5FF57203AF74}"/>
            </a:ext>
          </a:extLst>
        </xdr:cNvPr>
        <xdr:cNvSpPr txBox="1"/>
      </xdr:nvSpPr>
      <xdr:spPr>
        <a:xfrm>
          <a:off x="7551713" y="38489"/>
          <a:ext cx="732589" cy="24693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Menu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655320</xdr:colOff>
      <xdr:row>0</xdr:row>
      <xdr:rowOff>41910</xdr:rowOff>
    </xdr:from>
    <xdr:to>
      <xdr:col>13</xdr:col>
      <xdr:colOff>698615</xdr:colOff>
      <xdr:row>0</xdr:row>
      <xdr:rowOff>284612</xdr:rowOff>
    </xdr:to>
    <xdr:sp macro="" textlink="">
      <xdr:nvSpPr>
        <xdr:cNvPr id="62" name="TextBox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ED6A7A-74F5-45F5-B377-AA829157E4F3}"/>
            </a:ext>
          </a:extLst>
        </xdr:cNvPr>
        <xdr:cNvSpPr txBox="1"/>
      </xdr:nvSpPr>
      <xdr:spPr>
        <a:xfrm>
          <a:off x="9349740" y="41910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Next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11</xdr:col>
      <xdr:colOff>279714</xdr:colOff>
      <xdr:row>0</xdr:row>
      <xdr:rowOff>42553</xdr:rowOff>
    </xdr:from>
    <xdr:to>
      <xdr:col>12</xdr:col>
      <xdr:colOff>475409</xdr:colOff>
      <xdr:row>0</xdr:row>
      <xdr:rowOff>285255</xdr:rowOff>
    </xdr:to>
    <xdr:sp macro="" textlink="">
      <xdr:nvSpPr>
        <xdr:cNvPr id="63" name="TextBox 6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B25BEE-35C6-46EF-93C5-E469E579AF82}"/>
            </a:ext>
          </a:extLst>
        </xdr:cNvPr>
        <xdr:cNvSpPr txBox="1"/>
      </xdr:nvSpPr>
      <xdr:spPr>
        <a:xfrm>
          <a:off x="8440734" y="42553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Previous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16</xdr:row>
      <xdr:rowOff>114300</xdr:rowOff>
    </xdr:from>
    <xdr:to>
      <xdr:col>16</xdr:col>
      <xdr:colOff>995795</xdr:colOff>
      <xdr:row>17</xdr:row>
      <xdr:rowOff>166502</xdr:rowOff>
    </xdr:to>
    <xdr:sp macro="" textlink="">
      <xdr:nvSpPr>
        <xdr:cNvPr id="65" name="TextBox 6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5F6EF5-846A-464F-8617-C54EAF2F433C}"/>
            </a:ext>
          </a:extLst>
        </xdr:cNvPr>
        <xdr:cNvSpPr txBox="1"/>
      </xdr:nvSpPr>
      <xdr:spPr>
        <a:xfrm>
          <a:off x="11590020" y="281940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18</xdr:row>
      <xdr:rowOff>57150</xdr:rowOff>
    </xdr:from>
    <xdr:to>
      <xdr:col>16</xdr:col>
      <xdr:colOff>995795</xdr:colOff>
      <xdr:row>18</xdr:row>
      <xdr:rowOff>291150</xdr:rowOff>
    </xdr:to>
    <xdr:sp macro="" textlink="">
      <xdr:nvSpPr>
        <xdr:cNvPr id="66" name="TextBox 6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044A2B9-F8C0-4223-81D6-E6DC12B0FA1C}"/>
            </a:ext>
          </a:extLst>
        </xdr:cNvPr>
        <xdr:cNvSpPr txBox="1"/>
      </xdr:nvSpPr>
      <xdr:spPr>
        <a:xfrm>
          <a:off x="12024360" y="3448050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19</xdr:row>
      <xdr:rowOff>68580</xdr:rowOff>
    </xdr:from>
    <xdr:to>
      <xdr:col>16</xdr:col>
      <xdr:colOff>995795</xdr:colOff>
      <xdr:row>20</xdr:row>
      <xdr:rowOff>113162</xdr:rowOff>
    </xdr:to>
    <xdr:sp macro="" textlink="">
      <xdr:nvSpPr>
        <xdr:cNvPr id="67" name="TextBox 6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6421A27-1333-4CD6-BCC6-A0DA2C509A46}"/>
            </a:ext>
          </a:extLst>
        </xdr:cNvPr>
        <xdr:cNvSpPr txBox="1"/>
      </xdr:nvSpPr>
      <xdr:spPr>
        <a:xfrm>
          <a:off x="12024360" y="377190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3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267456</xdr:colOff>
      <xdr:row>21</xdr:row>
      <xdr:rowOff>13335</xdr:rowOff>
    </xdr:from>
    <xdr:to>
      <xdr:col>16</xdr:col>
      <xdr:colOff>996551</xdr:colOff>
      <xdr:row>22</xdr:row>
      <xdr:rowOff>64455</xdr:rowOff>
    </xdr:to>
    <xdr:sp macro="" textlink="">
      <xdr:nvSpPr>
        <xdr:cNvPr id="68" name="TextBox 6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C124DBD-06C9-4C39-9B0B-A0E339B054C5}"/>
            </a:ext>
          </a:extLst>
        </xdr:cNvPr>
        <xdr:cNvSpPr txBox="1"/>
      </xdr:nvSpPr>
      <xdr:spPr>
        <a:xfrm>
          <a:off x="12026970" y="4108227"/>
          <a:ext cx="729095" cy="233039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4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22</xdr:row>
      <xdr:rowOff>139380</xdr:rowOff>
    </xdr:from>
    <xdr:to>
      <xdr:col>16</xdr:col>
      <xdr:colOff>996651</xdr:colOff>
      <xdr:row>24</xdr:row>
      <xdr:rowOff>8581</xdr:rowOff>
    </xdr:to>
    <xdr:sp macro="" textlink="">
      <xdr:nvSpPr>
        <xdr:cNvPr id="69" name="TextBox 6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AA2060A-179F-43FB-9DA3-EF99D8942CB5}"/>
            </a:ext>
          </a:extLst>
        </xdr:cNvPr>
        <xdr:cNvSpPr txBox="1"/>
      </xdr:nvSpPr>
      <xdr:spPr>
        <a:xfrm>
          <a:off x="12025216" y="4398960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5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24</xdr:row>
      <xdr:rowOff>94416</xdr:rowOff>
    </xdr:from>
    <xdr:to>
      <xdr:col>16</xdr:col>
      <xdr:colOff>996651</xdr:colOff>
      <xdr:row>25</xdr:row>
      <xdr:rowOff>146618</xdr:rowOff>
    </xdr:to>
    <xdr:sp macro="" textlink="">
      <xdr:nvSpPr>
        <xdr:cNvPr id="70" name="TextBox 6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D32874B-44F1-44C0-BCD8-7F177FF618F2}"/>
            </a:ext>
          </a:extLst>
        </xdr:cNvPr>
        <xdr:cNvSpPr txBox="1"/>
      </xdr:nvSpPr>
      <xdr:spPr>
        <a:xfrm>
          <a:off x="12025216" y="4719756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6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26</xdr:row>
      <xdr:rowOff>39406</xdr:rowOff>
    </xdr:from>
    <xdr:to>
      <xdr:col>16</xdr:col>
      <xdr:colOff>996651</xdr:colOff>
      <xdr:row>26</xdr:row>
      <xdr:rowOff>273406</xdr:rowOff>
    </xdr:to>
    <xdr:sp macro="" textlink="">
      <xdr:nvSpPr>
        <xdr:cNvPr id="71" name="TextBox 7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55EF154-DFD4-43E0-9B07-9E9AF58AAF6F}"/>
            </a:ext>
          </a:extLst>
        </xdr:cNvPr>
        <xdr:cNvSpPr txBox="1"/>
      </xdr:nvSpPr>
      <xdr:spPr>
        <a:xfrm>
          <a:off x="12025216" y="5030506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7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27</xdr:row>
      <xdr:rowOff>34262</xdr:rowOff>
    </xdr:from>
    <xdr:to>
      <xdr:col>16</xdr:col>
      <xdr:colOff>996651</xdr:colOff>
      <xdr:row>28</xdr:row>
      <xdr:rowOff>86464</xdr:rowOff>
    </xdr:to>
    <xdr:sp macro="" textlink="">
      <xdr:nvSpPr>
        <xdr:cNvPr id="72" name="TextBox 7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344B47B-FDFC-49E8-B12D-5FF6BCEF8DAF}"/>
            </a:ext>
          </a:extLst>
        </xdr:cNvPr>
        <xdr:cNvSpPr txBox="1"/>
      </xdr:nvSpPr>
      <xdr:spPr>
        <a:xfrm>
          <a:off x="12025216" y="5337782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8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28</xdr:row>
      <xdr:rowOff>161250</xdr:rowOff>
    </xdr:from>
    <xdr:to>
      <xdr:col>16</xdr:col>
      <xdr:colOff>996650</xdr:colOff>
      <xdr:row>30</xdr:row>
      <xdr:rowOff>28529</xdr:rowOff>
    </xdr:to>
    <xdr:sp macro="" textlink="">
      <xdr:nvSpPr>
        <xdr:cNvPr id="73" name="TextBox 7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6166F44-89DD-4A9C-8B38-54F601B86F33}"/>
            </a:ext>
          </a:extLst>
        </xdr:cNvPr>
        <xdr:cNvSpPr txBox="1"/>
      </xdr:nvSpPr>
      <xdr:spPr>
        <a:xfrm>
          <a:off x="12025215" y="5647650"/>
          <a:ext cx="729095" cy="233039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9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30</xdr:row>
      <xdr:rowOff>106048</xdr:rowOff>
    </xdr:from>
    <xdr:to>
      <xdr:col>16</xdr:col>
      <xdr:colOff>996650</xdr:colOff>
      <xdr:row>31</xdr:row>
      <xdr:rowOff>158129</xdr:rowOff>
    </xdr:to>
    <xdr:sp macro="" textlink="">
      <xdr:nvSpPr>
        <xdr:cNvPr id="74" name="TextBox 7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CB7B2F9-442C-40FE-A76A-25024B7F1E65}"/>
            </a:ext>
          </a:extLst>
        </xdr:cNvPr>
        <xdr:cNvSpPr txBox="1"/>
      </xdr:nvSpPr>
      <xdr:spPr>
        <a:xfrm>
          <a:off x="12025215" y="5958208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10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32</xdr:row>
      <xdr:rowOff>59483</xdr:rowOff>
    </xdr:from>
    <xdr:to>
      <xdr:col>16</xdr:col>
      <xdr:colOff>996650</xdr:colOff>
      <xdr:row>33</xdr:row>
      <xdr:rowOff>110603</xdr:rowOff>
    </xdr:to>
    <xdr:sp macro="" textlink="">
      <xdr:nvSpPr>
        <xdr:cNvPr id="75" name="TextBox 7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99B032E-AC3F-4D18-AD06-5FC5B41FC336}"/>
            </a:ext>
          </a:extLst>
        </xdr:cNvPr>
        <xdr:cNvSpPr txBox="1"/>
      </xdr:nvSpPr>
      <xdr:spPr>
        <a:xfrm>
          <a:off x="12025215" y="6277403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33</xdr:row>
      <xdr:rowOff>195074</xdr:rowOff>
    </xdr:from>
    <xdr:to>
      <xdr:col>16</xdr:col>
      <xdr:colOff>996650</xdr:colOff>
      <xdr:row>34</xdr:row>
      <xdr:rowOff>118438</xdr:rowOff>
    </xdr:to>
    <xdr:sp macro="" textlink="">
      <xdr:nvSpPr>
        <xdr:cNvPr id="76" name="TextBox 75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7548A9D-F681-4827-9EB0-6D3F5BA9D5B7}"/>
            </a:ext>
          </a:extLst>
        </xdr:cNvPr>
        <xdr:cNvSpPr txBox="1"/>
      </xdr:nvSpPr>
      <xdr:spPr>
        <a:xfrm>
          <a:off x="12025215" y="6595874"/>
          <a:ext cx="729095" cy="235784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10</xdr:col>
      <xdr:colOff>1319</xdr:colOff>
      <xdr:row>0</xdr:row>
      <xdr:rowOff>38489</xdr:rowOff>
    </xdr:from>
    <xdr:to>
      <xdr:col>11</xdr:col>
      <xdr:colOff>125773</xdr:colOff>
      <xdr:row>0</xdr:row>
      <xdr:rowOff>285424</xdr:rowOff>
    </xdr:to>
    <xdr:sp macro="" textlink="">
      <xdr:nvSpPr>
        <xdr:cNvPr id="4" name="TextBox 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925D3F1-E10C-4A90-928E-DFD17C339688}"/>
            </a:ext>
          </a:extLst>
        </xdr:cNvPr>
        <xdr:cNvSpPr txBox="1"/>
      </xdr:nvSpPr>
      <xdr:spPr>
        <a:xfrm>
          <a:off x="7552739" y="38489"/>
          <a:ext cx="734054" cy="24693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Menu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266700</xdr:colOff>
      <xdr:row>16</xdr:row>
      <xdr:rowOff>114300</xdr:rowOff>
    </xdr:from>
    <xdr:to>
      <xdr:col>16</xdr:col>
      <xdr:colOff>995795</xdr:colOff>
      <xdr:row>17</xdr:row>
      <xdr:rowOff>166502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32F2A3D-2B3E-4D43-B5F2-81DB4ECB56A9}"/>
            </a:ext>
          </a:extLst>
        </xdr:cNvPr>
        <xdr:cNvSpPr txBox="1"/>
      </xdr:nvSpPr>
      <xdr:spPr>
        <a:xfrm>
          <a:off x="12024360" y="313182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18</xdr:row>
      <xdr:rowOff>57150</xdr:rowOff>
    </xdr:from>
    <xdr:to>
      <xdr:col>16</xdr:col>
      <xdr:colOff>995795</xdr:colOff>
      <xdr:row>18</xdr:row>
      <xdr:rowOff>291150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EBCDB8-F44E-4E69-9FFE-4C2FE93FAE93}"/>
            </a:ext>
          </a:extLst>
        </xdr:cNvPr>
        <xdr:cNvSpPr txBox="1"/>
      </xdr:nvSpPr>
      <xdr:spPr>
        <a:xfrm>
          <a:off x="12024360" y="3448050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19</xdr:row>
      <xdr:rowOff>68580</xdr:rowOff>
    </xdr:from>
    <xdr:to>
      <xdr:col>16</xdr:col>
      <xdr:colOff>995795</xdr:colOff>
      <xdr:row>20</xdr:row>
      <xdr:rowOff>113162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247CD40-D8AA-46A8-8C52-C5CAB0D683C4}"/>
            </a:ext>
          </a:extLst>
        </xdr:cNvPr>
        <xdr:cNvSpPr txBox="1"/>
      </xdr:nvSpPr>
      <xdr:spPr>
        <a:xfrm>
          <a:off x="12024360" y="377190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3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267456</xdr:colOff>
      <xdr:row>21</xdr:row>
      <xdr:rowOff>13335</xdr:rowOff>
    </xdr:from>
    <xdr:to>
      <xdr:col>16</xdr:col>
      <xdr:colOff>996551</xdr:colOff>
      <xdr:row>22</xdr:row>
      <xdr:rowOff>64455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492E84F-37BE-4333-A9BA-19B37BE45A41}"/>
            </a:ext>
          </a:extLst>
        </xdr:cNvPr>
        <xdr:cNvSpPr txBox="1"/>
      </xdr:nvSpPr>
      <xdr:spPr>
        <a:xfrm>
          <a:off x="12025116" y="4090035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4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22</xdr:row>
      <xdr:rowOff>139380</xdr:rowOff>
    </xdr:from>
    <xdr:to>
      <xdr:col>16</xdr:col>
      <xdr:colOff>996651</xdr:colOff>
      <xdr:row>24</xdr:row>
      <xdr:rowOff>8581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33573BF-6F45-4CD0-898A-5FE85EDCE2F1}"/>
            </a:ext>
          </a:extLst>
        </xdr:cNvPr>
        <xdr:cNvSpPr txBox="1"/>
      </xdr:nvSpPr>
      <xdr:spPr>
        <a:xfrm>
          <a:off x="12025216" y="4398960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5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24</xdr:row>
      <xdr:rowOff>94416</xdr:rowOff>
    </xdr:from>
    <xdr:to>
      <xdr:col>16</xdr:col>
      <xdr:colOff>996651</xdr:colOff>
      <xdr:row>25</xdr:row>
      <xdr:rowOff>146618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2836E38-EBFA-4CE8-90F0-E5CD49A9DD93}"/>
            </a:ext>
          </a:extLst>
        </xdr:cNvPr>
        <xdr:cNvSpPr txBox="1"/>
      </xdr:nvSpPr>
      <xdr:spPr>
        <a:xfrm>
          <a:off x="12025216" y="4719756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6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26</xdr:row>
      <xdr:rowOff>39406</xdr:rowOff>
    </xdr:from>
    <xdr:to>
      <xdr:col>16</xdr:col>
      <xdr:colOff>996651</xdr:colOff>
      <xdr:row>26</xdr:row>
      <xdr:rowOff>273406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C1D5251-A299-407C-A841-9089473BD160}"/>
            </a:ext>
          </a:extLst>
        </xdr:cNvPr>
        <xdr:cNvSpPr txBox="1"/>
      </xdr:nvSpPr>
      <xdr:spPr>
        <a:xfrm>
          <a:off x="12025216" y="5030506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7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27</xdr:row>
      <xdr:rowOff>34262</xdr:rowOff>
    </xdr:from>
    <xdr:to>
      <xdr:col>16</xdr:col>
      <xdr:colOff>996651</xdr:colOff>
      <xdr:row>28</xdr:row>
      <xdr:rowOff>86464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D8C6785-9C51-495D-8B3B-C5492D70B2F3}"/>
            </a:ext>
          </a:extLst>
        </xdr:cNvPr>
        <xdr:cNvSpPr txBox="1"/>
      </xdr:nvSpPr>
      <xdr:spPr>
        <a:xfrm>
          <a:off x="12025216" y="5337782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8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28</xdr:row>
      <xdr:rowOff>161250</xdr:rowOff>
    </xdr:from>
    <xdr:to>
      <xdr:col>16</xdr:col>
      <xdr:colOff>996650</xdr:colOff>
      <xdr:row>30</xdr:row>
      <xdr:rowOff>28529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FC2AEEC-B0AD-4DED-8EEA-F0D0D591591E}"/>
            </a:ext>
          </a:extLst>
        </xdr:cNvPr>
        <xdr:cNvSpPr txBox="1"/>
      </xdr:nvSpPr>
      <xdr:spPr>
        <a:xfrm>
          <a:off x="12025215" y="5647650"/>
          <a:ext cx="729095" cy="233039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9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30</xdr:row>
      <xdr:rowOff>106048</xdr:rowOff>
    </xdr:from>
    <xdr:to>
      <xdr:col>16</xdr:col>
      <xdr:colOff>996650</xdr:colOff>
      <xdr:row>31</xdr:row>
      <xdr:rowOff>158129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27707F8-381F-40F7-90EA-446466B5A207}"/>
            </a:ext>
          </a:extLst>
        </xdr:cNvPr>
        <xdr:cNvSpPr txBox="1"/>
      </xdr:nvSpPr>
      <xdr:spPr>
        <a:xfrm>
          <a:off x="12025215" y="5958208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10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32</xdr:row>
      <xdr:rowOff>59483</xdr:rowOff>
    </xdr:from>
    <xdr:to>
      <xdr:col>16</xdr:col>
      <xdr:colOff>996650</xdr:colOff>
      <xdr:row>33</xdr:row>
      <xdr:rowOff>110603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6012001-D71F-41EA-AAE5-17F5D8D95A55}"/>
            </a:ext>
          </a:extLst>
        </xdr:cNvPr>
        <xdr:cNvSpPr txBox="1"/>
      </xdr:nvSpPr>
      <xdr:spPr>
        <a:xfrm>
          <a:off x="12025215" y="6277403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33</xdr:row>
      <xdr:rowOff>195074</xdr:rowOff>
    </xdr:from>
    <xdr:to>
      <xdr:col>16</xdr:col>
      <xdr:colOff>996650</xdr:colOff>
      <xdr:row>34</xdr:row>
      <xdr:rowOff>118438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22BE4C1-BFD8-4DE1-9FCA-6FEE7EB66309}"/>
            </a:ext>
          </a:extLst>
        </xdr:cNvPr>
        <xdr:cNvSpPr txBox="1"/>
      </xdr:nvSpPr>
      <xdr:spPr>
        <a:xfrm>
          <a:off x="12025215" y="6595874"/>
          <a:ext cx="729095" cy="235784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16</xdr:row>
      <xdr:rowOff>114300</xdr:rowOff>
    </xdr:from>
    <xdr:to>
      <xdr:col>16</xdr:col>
      <xdr:colOff>995795</xdr:colOff>
      <xdr:row>17</xdr:row>
      <xdr:rowOff>166502</xdr:rowOff>
    </xdr:to>
    <xdr:sp macro="" textlink="">
      <xdr:nvSpPr>
        <xdr:cNvPr id="32" name="TextBox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F51B6C-9DA7-4EA3-A927-7682DF5D61AE}"/>
            </a:ext>
          </a:extLst>
        </xdr:cNvPr>
        <xdr:cNvSpPr txBox="1"/>
      </xdr:nvSpPr>
      <xdr:spPr>
        <a:xfrm>
          <a:off x="12024360" y="313944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18</xdr:row>
      <xdr:rowOff>57150</xdr:rowOff>
    </xdr:from>
    <xdr:to>
      <xdr:col>16</xdr:col>
      <xdr:colOff>995795</xdr:colOff>
      <xdr:row>18</xdr:row>
      <xdr:rowOff>291150</xdr:rowOff>
    </xdr:to>
    <xdr:sp macro="" textlink="">
      <xdr:nvSpPr>
        <xdr:cNvPr id="33" name="TextBox 3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77FB531-4E0C-47FE-8E22-D700069B500C}"/>
            </a:ext>
          </a:extLst>
        </xdr:cNvPr>
        <xdr:cNvSpPr txBox="1"/>
      </xdr:nvSpPr>
      <xdr:spPr>
        <a:xfrm>
          <a:off x="12024360" y="3455670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19</xdr:row>
      <xdr:rowOff>68580</xdr:rowOff>
    </xdr:from>
    <xdr:to>
      <xdr:col>16</xdr:col>
      <xdr:colOff>995795</xdr:colOff>
      <xdr:row>20</xdr:row>
      <xdr:rowOff>113162</xdr:rowOff>
    </xdr:to>
    <xdr:sp macro="" textlink="">
      <xdr:nvSpPr>
        <xdr:cNvPr id="34" name="TextBox 3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891C08-ED73-4485-985B-F0D4C52EB454}"/>
            </a:ext>
          </a:extLst>
        </xdr:cNvPr>
        <xdr:cNvSpPr txBox="1"/>
      </xdr:nvSpPr>
      <xdr:spPr>
        <a:xfrm>
          <a:off x="12024360" y="377952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3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267456</xdr:colOff>
      <xdr:row>21</xdr:row>
      <xdr:rowOff>13335</xdr:rowOff>
    </xdr:from>
    <xdr:to>
      <xdr:col>16</xdr:col>
      <xdr:colOff>996551</xdr:colOff>
      <xdr:row>22</xdr:row>
      <xdr:rowOff>64455</xdr:rowOff>
    </xdr:to>
    <xdr:sp macro="" textlink="">
      <xdr:nvSpPr>
        <xdr:cNvPr id="35" name="TextBox 3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9325CD2-8E77-47BB-B0E3-DAD840FA962E}"/>
            </a:ext>
          </a:extLst>
        </xdr:cNvPr>
        <xdr:cNvSpPr txBox="1"/>
      </xdr:nvSpPr>
      <xdr:spPr>
        <a:xfrm>
          <a:off x="12025116" y="4097655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4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22</xdr:row>
      <xdr:rowOff>139380</xdr:rowOff>
    </xdr:from>
    <xdr:to>
      <xdr:col>16</xdr:col>
      <xdr:colOff>996651</xdr:colOff>
      <xdr:row>24</xdr:row>
      <xdr:rowOff>8581</xdr:rowOff>
    </xdr:to>
    <xdr:sp macro="" textlink="">
      <xdr:nvSpPr>
        <xdr:cNvPr id="36" name="TextBox 3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4438F35-28E3-439A-B0E7-E062506A412B}"/>
            </a:ext>
          </a:extLst>
        </xdr:cNvPr>
        <xdr:cNvSpPr txBox="1"/>
      </xdr:nvSpPr>
      <xdr:spPr>
        <a:xfrm>
          <a:off x="12025216" y="4406580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5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24</xdr:row>
      <xdr:rowOff>94416</xdr:rowOff>
    </xdr:from>
    <xdr:to>
      <xdr:col>16</xdr:col>
      <xdr:colOff>996651</xdr:colOff>
      <xdr:row>25</xdr:row>
      <xdr:rowOff>146618</xdr:rowOff>
    </xdr:to>
    <xdr:sp macro="" textlink="">
      <xdr:nvSpPr>
        <xdr:cNvPr id="37" name="TextBox 3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D5A1443-0225-4CF2-A818-028FBCF5F53E}"/>
            </a:ext>
          </a:extLst>
        </xdr:cNvPr>
        <xdr:cNvSpPr txBox="1"/>
      </xdr:nvSpPr>
      <xdr:spPr>
        <a:xfrm>
          <a:off x="12025216" y="4727376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6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26</xdr:row>
      <xdr:rowOff>39406</xdr:rowOff>
    </xdr:from>
    <xdr:to>
      <xdr:col>16</xdr:col>
      <xdr:colOff>996651</xdr:colOff>
      <xdr:row>26</xdr:row>
      <xdr:rowOff>273406</xdr:rowOff>
    </xdr:to>
    <xdr:sp macro="" textlink="">
      <xdr:nvSpPr>
        <xdr:cNvPr id="38" name="TextBox 3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E010E96-6AE9-488B-8769-BC2E43981FA8}"/>
            </a:ext>
          </a:extLst>
        </xdr:cNvPr>
        <xdr:cNvSpPr txBox="1"/>
      </xdr:nvSpPr>
      <xdr:spPr>
        <a:xfrm>
          <a:off x="12025216" y="5038126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7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27</xdr:row>
      <xdr:rowOff>34262</xdr:rowOff>
    </xdr:from>
    <xdr:to>
      <xdr:col>16</xdr:col>
      <xdr:colOff>996651</xdr:colOff>
      <xdr:row>28</xdr:row>
      <xdr:rowOff>86464</xdr:rowOff>
    </xdr:to>
    <xdr:sp macro="" textlink="">
      <xdr:nvSpPr>
        <xdr:cNvPr id="39" name="TextBox 3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90782F8-BBC7-448F-917E-599163FE1149}"/>
            </a:ext>
          </a:extLst>
        </xdr:cNvPr>
        <xdr:cNvSpPr txBox="1"/>
      </xdr:nvSpPr>
      <xdr:spPr>
        <a:xfrm>
          <a:off x="12025216" y="5322542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8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28</xdr:row>
      <xdr:rowOff>161250</xdr:rowOff>
    </xdr:from>
    <xdr:to>
      <xdr:col>16</xdr:col>
      <xdr:colOff>996650</xdr:colOff>
      <xdr:row>30</xdr:row>
      <xdr:rowOff>28529</xdr:rowOff>
    </xdr:to>
    <xdr:sp macro="" textlink="">
      <xdr:nvSpPr>
        <xdr:cNvPr id="40" name="TextBox 3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6CEE32C-145E-4D31-8719-B35944C8D43D}"/>
            </a:ext>
          </a:extLst>
        </xdr:cNvPr>
        <xdr:cNvSpPr txBox="1"/>
      </xdr:nvSpPr>
      <xdr:spPr>
        <a:xfrm>
          <a:off x="12025215" y="5632410"/>
          <a:ext cx="729095" cy="233039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9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30</xdr:row>
      <xdr:rowOff>106048</xdr:rowOff>
    </xdr:from>
    <xdr:to>
      <xdr:col>16</xdr:col>
      <xdr:colOff>996650</xdr:colOff>
      <xdr:row>31</xdr:row>
      <xdr:rowOff>158129</xdr:rowOff>
    </xdr:to>
    <xdr:sp macro="" textlink="">
      <xdr:nvSpPr>
        <xdr:cNvPr id="41" name="TextBox 4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979F648-ACCB-4C08-BD80-F0108AB520B2}"/>
            </a:ext>
          </a:extLst>
        </xdr:cNvPr>
        <xdr:cNvSpPr txBox="1"/>
      </xdr:nvSpPr>
      <xdr:spPr>
        <a:xfrm>
          <a:off x="12025215" y="5942968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10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32</xdr:row>
      <xdr:rowOff>59483</xdr:rowOff>
    </xdr:from>
    <xdr:to>
      <xdr:col>16</xdr:col>
      <xdr:colOff>996650</xdr:colOff>
      <xdr:row>33</xdr:row>
      <xdr:rowOff>110603</xdr:rowOff>
    </xdr:to>
    <xdr:sp macro="" textlink="">
      <xdr:nvSpPr>
        <xdr:cNvPr id="42" name="TextBox 4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7AA6602-8088-4DE8-879B-C596C6CAE8D4}"/>
            </a:ext>
          </a:extLst>
        </xdr:cNvPr>
        <xdr:cNvSpPr txBox="1"/>
      </xdr:nvSpPr>
      <xdr:spPr>
        <a:xfrm>
          <a:off x="12025215" y="6262163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33</xdr:row>
      <xdr:rowOff>195074</xdr:rowOff>
    </xdr:from>
    <xdr:to>
      <xdr:col>16</xdr:col>
      <xdr:colOff>996650</xdr:colOff>
      <xdr:row>34</xdr:row>
      <xdr:rowOff>118438</xdr:rowOff>
    </xdr:to>
    <xdr:sp macro="" textlink="">
      <xdr:nvSpPr>
        <xdr:cNvPr id="43" name="TextBox 4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FC4D6F4-1D0F-4E0F-845E-D22F6C93CC1B}"/>
            </a:ext>
          </a:extLst>
        </xdr:cNvPr>
        <xdr:cNvSpPr txBox="1"/>
      </xdr:nvSpPr>
      <xdr:spPr>
        <a:xfrm>
          <a:off x="12025215" y="6580634"/>
          <a:ext cx="729095" cy="212924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12</xdr:col>
      <xdr:colOff>655320</xdr:colOff>
      <xdr:row>0</xdr:row>
      <xdr:rowOff>41910</xdr:rowOff>
    </xdr:from>
    <xdr:to>
      <xdr:col>13</xdr:col>
      <xdr:colOff>698615</xdr:colOff>
      <xdr:row>0</xdr:row>
      <xdr:rowOff>284612</xdr:rowOff>
    </xdr:to>
    <xdr:sp macro="" textlink="">
      <xdr:nvSpPr>
        <xdr:cNvPr id="2" name="TextBox 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72E1A17-BD5E-48FA-AFA4-93D66B0D07AB}"/>
            </a:ext>
          </a:extLst>
        </xdr:cNvPr>
        <xdr:cNvSpPr txBox="1"/>
      </xdr:nvSpPr>
      <xdr:spPr>
        <a:xfrm>
          <a:off x="9349740" y="41910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Next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11</xdr:col>
      <xdr:colOff>279714</xdr:colOff>
      <xdr:row>0</xdr:row>
      <xdr:rowOff>42553</xdr:rowOff>
    </xdr:from>
    <xdr:to>
      <xdr:col>12</xdr:col>
      <xdr:colOff>475409</xdr:colOff>
      <xdr:row>0</xdr:row>
      <xdr:rowOff>285255</xdr:rowOff>
    </xdr:to>
    <xdr:sp macro="" textlink="">
      <xdr:nvSpPr>
        <xdr:cNvPr id="3" name="TextBox 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BE08DD0-E45F-4C17-85CC-18748D591754}"/>
            </a:ext>
          </a:extLst>
        </xdr:cNvPr>
        <xdr:cNvSpPr txBox="1"/>
      </xdr:nvSpPr>
      <xdr:spPr>
        <a:xfrm>
          <a:off x="8440734" y="42553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Previous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10</xdr:col>
      <xdr:colOff>1319</xdr:colOff>
      <xdr:row>0</xdr:row>
      <xdr:rowOff>38489</xdr:rowOff>
    </xdr:from>
    <xdr:to>
      <xdr:col>11</xdr:col>
      <xdr:colOff>125773</xdr:colOff>
      <xdr:row>0</xdr:row>
      <xdr:rowOff>285424</xdr:rowOff>
    </xdr:to>
    <xdr:sp macro="" textlink="">
      <xdr:nvSpPr>
        <xdr:cNvPr id="4" name="TextBox 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F135C07-A34C-4767-8C7E-1B666B5EDAFC}"/>
            </a:ext>
          </a:extLst>
        </xdr:cNvPr>
        <xdr:cNvSpPr txBox="1"/>
      </xdr:nvSpPr>
      <xdr:spPr>
        <a:xfrm>
          <a:off x="7552739" y="38489"/>
          <a:ext cx="734054" cy="24693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Menu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266700</xdr:colOff>
      <xdr:row>16</xdr:row>
      <xdr:rowOff>114300</xdr:rowOff>
    </xdr:from>
    <xdr:to>
      <xdr:col>16</xdr:col>
      <xdr:colOff>995795</xdr:colOff>
      <xdr:row>17</xdr:row>
      <xdr:rowOff>166502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D35CCCC-5DEE-4A93-8F16-65A554524F68}"/>
            </a:ext>
          </a:extLst>
        </xdr:cNvPr>
        <xdr:cNvSpPr txBox="1"/>
      </xdr:nvSpPr>
      <xdr:spPr>
        <a:xfrm>
          <a:off x="12024360" y="313944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18</xdr:row>
      <xdr:rowOff>57150</xdr:rowOff>
    </xdr:from>
    <xdr:to>
      <xdr:col>16</xdr:col>
      <xdr:colOff>995795</xdr:colOff>
      <xdr:row>18</xdr:row>
      <xdr:rowOff>291150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B902028-D3BD-4743-8603-87AAE753C7BD}"/>
            </a:ext>
          </a:extLst>
        </xdr:cNvPr>
        <xdr:cNvSpPr txBox="1"/>
      </xdr:nvSpPr>
      <xdr:spPr>
        <a:xfrm>
          <a:off x="12024360" y="3455670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19</xdr:row>
      <xdr:rowOff>68580</xdr:rowOff>
    </xdr:from>
    <xdr:to>
      <xdr:col>16</xdr:col>
      <xdr:colOff>995795</xdr:colOff>
      <xdr:row>20</xdr:row>
      <xdr:rowOff>113162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9CFF77B-5FC4-4C87-9581-B8D963EF7282}"/>
            </a:ext>
          </a:extLst>
        </xdr:cNvPr>
        <xdr:cNvSpPr txBox="1"/>
      </xdr:nvSpPr>
      <xdr:spPr>
        <a:xfrm>
          <a:off x="12024360" y="377952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3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267456</xdr:colOff>
      <xdr:row>21</xdr:row>
      <xdr:rowOff>13335</xdr:rowOff>
    </xdr:from>
    <xdr:to>
      <xdr:col>16</xdr:col>
      <xdr:colOff>996551</xdr:colOff>
      <xdr:row>22</xdr:row>
      <xdr:rowOff>64455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9D76592-3B14-404B-9812-E63D3244F479}"/>
            </a:ext>
          </a:extLst>
        </xdr:cNvPr>
        <xdr:cNvSpPr txBox="1"/>
      </xdr:nvSpPr>
      <xdr:spPr>
        <a:xfrm>
          <a:off x="12025116" y="4097655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4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22</xdr:row>
      <xdr:rowOff>139380</xdr:rowOff>
    </xdr:from>
    <xdr:to>
      <xdr:col>16</xdr:col>
      <xdr:colOff>996651</xdr:colOff>
      <xdr:row>24</xdr:row>
      <xdr:rowOff>8581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D1A2B2C-0DD5-412E-982E-7168887C2AA6}"/>
            </a:ext>
          </a:extLst>
        </xdr:cNvPr>
        <xdr:cNvSpPr txBox="1"/>
      </xdr:nvSpPr>
      <xdr:spPr>
        <a:xfrm>
          <a:off x="12025216" y="4406580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5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24</xdr:row>
      <xdr:rowOff>94416</xdr:rowOff>
    </xdr:from>
    <xdr:to>
      <xdr:col>16</xdr:col>
      <xdr:colOff>996651</xdr:colOff>
      <xdr:row>25</xdr:row>
      <xdr:rowOff>146618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29F3911-AA77-4F94-9B55-27B46A830C2D}"/>
            </a:ext>
          </a:extLst>
        </xdr:cNvPr>
        <xdr:cNvSpPr txBox="1"/>
      </xdr:nvSpPr>
      <xdr:spPr>
        <a:xfrm>
          <a:off x="12025216" y="4727376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6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26</xdr:row>
      <xdr:rowOff>39406</xdr:rowOff>
    </xdr:from>
    <xdr:to>
      <xdr:col>16</xdr:col>
      <xdr:colOff>996651</xdr:colOff>
      <xdr:row>26</xdr:row>
      <xdr:rowOff>273406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78338D7-2491-489E-A0B8-3A01ECE334E0}"/>
            </a:ext>
          </a:extLst>
        </xdr:cNvPr>
        <xdr:cNvSpPr txBox="1"/>
      </xdr:nvSpPr>
      <xdr:spPr>
        <a:xfrm>
          <a:off x="12025216" y="5038126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7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27</xdr:row>
      <xdr:rowOff>34262</xdr:rowOff>
    </xdr:from>
    <xdr:to>
      <xdr:col>16</xdr:col>
      <xdr:colOff>996651</xdr:colOff>
      <xdr:row>28</xdr:row>
      <xdr:rowOff>86464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71A4DAD-8937-4F64-AA23-63F5009CF105}"/>
            </a:ext>
          </a:extLst>
        </xdr:cNvPr>
        <xdr:cNvSpPr txBox="1"/>
      </xdr:nvSpPr>
      <xdr:spPr>
        <a:xfrm>
          <a:off x="12025216" y="5345402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8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28</xdr:row>
      <xdr:rowOff>161250</xdr:rowOff>
    </xdr:from>
    <xdr:to>
      <xdr:col>16</xdr:col>
      <xdr:colOff>996650</xdr:colOff>
      <xdr:row>30</xdr:row>
      <xdr:rowOff>28529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406FB77-9D1F-4558-91DA-E1052C2F7FB2}"/>
            </a:ext>
          </a:extLst>
        </xdr:cNvPr>
        <xdr:cNvSpPr txBox="1"/>
      </xdr:nvSpPr>
      <xdr:spPr>
        <a:xfrm>
          <a:off x="12025215" y="5655270"/>
          <a:ext cx="729095" cy="233039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9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30</xdr:row>
      <xdr:rowOff>106048</xdr:rowOff>
    </xdr:from>
    <xdr:to>
      <xdr:col>16</xdr:col>
      <xdr:colOff>996650</xdr:colOff>
      <xdr:row>31</xdr:row>
      <xdr:rowOff>158129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C5C3E0F-C618-4CBF-9565-F38969BFA0E5}"/>
            </a:ext>
          </a:extLst>
        </xdr:cNvPr>
        <xdr:cNvSpPr txBox="1"/>
      </xdr:nvSpPr>
      <xdr:spPr>
        <a:xfrm>
          <a:off x="12025215" y="5965828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10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32</xdr:row>
      <xdr:rowOff>59483</xdr:rowOff>
    </xdr:from>
    <xdr:to>
      <xdr:col>16</xdr:col>
      <xdr:colOff>996650</xdr:colOff>
      <xdr:row>33</xdr:row>
      <xdr:rowOff>110603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538B7FB-8067-4064-A90D-2CC8C3FDC3D6}"/>
            </a:ext>
          </a:extLst>
        </xdr:cNvPr>
        <xdr:cNvSpPr txBox="1"/>
      </xdr:nvSpPr>
      <xdr:spPr>
        <a:xfrm>
          <a:off x="12025215" y="6285023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33</xdr:row>
      <xdr:rowOff>195074</xdr:rowOff>
    </xdr:from>
    <xdr:to>
      <xdr:col>16</xdr:col>
      <xdr:colOff>996650</xdr:colOff>
      <xdr:row>34</xdr:row>
      <xdr:rowOff>118438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4D9D212-9DD0-4604-91C5-D928C45CEB5B}"/>
            </a:ext>
          </a:extLst>
        </xdr:cNvPr>
        <xdr:cNvSpPr txBox="1"/>
      </xdr:nvSpPr>
      <xdr:spPr>
        <a:xfrm>
          <a:off x="12025215" y="6603494"/>
          <a:ext cx="729095" cy="235784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16</xdr:row>
      <xdr:rowOff>114300</xdr:rowOff>
    </xdr:from>
    <xdr:to>
      <xdr:col>16</xdr:col>
      <xdr:colOff>995795</xdr:colOff>
      <xdr:row>17</xdr:row>
      <xdr:rowOff>166502</xdr:rowOff>
    </xdr:to>
    <xdr:sp macro="" textlink="">
      <xdr:nvSpPr>
        <xdr:cNvPr id="17" name="TextBox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A91143-5CE5-4A31-8ABF-E28A132D8C39}"/>
            </a:ext>
          </a:extLst>
        </xdr:cNvPr>
        <xdr:cNvSpPr txBox="1"/>
      </xdr:nvSpPr>
      <xdr:spPr>
        <a:xfrm>
          <a:off x="12024360" y="313944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18</xdr:row>
      <xdr:rowOff>57150</xdr:rowOff>
    </xdr:from>
    <xdr:to>
      <xdr:col>16</xdr:col>
      <xdr:colOff>995795</xdr:colOff>
      <xdr:row>18</xdr:row>
      <xdr:rowOff>291150</xdr:rowOff>
    </xdr:to>
    <xdr:sp macro="" textlink="">
      <xdr:nvSpPr>
        <xdr:cNvPr id="18" name="TextBox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9651EDC-40CB-4BAF-9294-D6C3B8C672B9}"/>
            </a:ext>
          </a:extLst>
        </xdr:cNvPr>
        <xdr:cNvSpPr txBox="1"/>
      </xdr:nvSpPr>
      <xdr:spPr>
        <a:xfrm>
          <a:off x="12024360" y="3455670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19</xdr:row>
      <xdr:rowOff>68580</xdr:rowOff>
    </xdr:from>
    <xdr:to>
      <xdr:col>16</xdr:col>
      <xdr:colOff>995795</xdr:colOff>
      <xdr:row>20</xdr:row>
      <xdr:rowOff>113162</xdr:rowOff>
    </xdr:to>
    <xdr:sp macro="" textlink="">
      <xdr:nvSpPr>
        <xdr:cNvPr id="19" name="TextBox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9BBF8C-3421-4F6D-B2E3-1D8C5DAB6BF9}"/>
            </a:ext>
          </a:extLst>
        </xdr:cNvPr>
        <xdr:cNvSpPr txBox="1"/>
      </xdr:nvSpPr>
      <xdr:spPr>
        <a:xfrm>
          <a:off x="12024360" y="377952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3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267456</xdr:colOff>
      <xdr:row>21</xdr:row>
      <xdr:rowOff>13335</xdr:rowOff>
    </xdr:from>
    <xdr:to>
      <xdr:col>16</xdr:col>
      <xdr:colOff>996551</xdr:colOff>
      <xdr:row>22</xdr:row>
      <xdr:rowOff>64455</xdr:rowOff>
    </xdr:to>
    <xdr:sp macro="" textlink="">
      <xdr:nvSpPr>
        <xdr:cNvPr id="20" name="TextBox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DC855F-2C81-42ED-B192-5A4DBC71A2CA}"/>
            </a:ext>
          </a:extLst>
        </xdr:cNvPr>
        <xdr:cNvSpPr txBox="1"/>
      </xdr:nvSpPr>
      <xdr:spPr>
        <a:xfrm>
          <a:off x="12025116" y="4097655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4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22</xdr:row>
      <xdr:rowOff>139380</xdr:rowOff>
    </xdr:from>
    <xdr:to>
      <xdr:col>16</xdr:col>
      <xdr:colOff>996651</xdr:colOff>
      <xdr:row>24</xdr:row>
      <xdr:rowOff>8581</xdr:rowOff>
    </xdr:to>
    <xdr:sp macro="" textlink="">
      <xdr:nvSpPr>
        <xdr:cNvPr id="21" name="TextBox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3B8CA99-91F7-4013-A13D-CEEB91A7AA5A}"/>
            </a:ext>
          </a:extLst>
        </xdr:cNvPr>
        <xdr:cNvSpPr txBox="1"/>
      </xdr:nvSpPr>
      <xdr:spPr>
        <a:xfrm>
          <a:off x="12025216" y="4406580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5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24</xdr:row>
      <xdr:rowOff>94416</xdr:rowOff>
    </xdr:from>
    <xdr:to>
      <xdr:col>16</xdr:col>
      <xdr:colOff>996651</xdr:colOff>
      <xdr:row>25</xdr:row>
      <xdr:rowOff>146618</xdr:rowOff>
    </xdr:to>
    <xdr:sp macro="" textlink="">
      <xdr:nvSpPr>
        <xdr:cNvPr id="22" name="TextBox 2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90E3F82-4676-41AE-A2F3-613E264039D0}"/>
            </a:ext>
          </a:extLst>
        </xdr:cNvPr>
        <xdr:cNvSpPr txBox="1"/>
      </xdr:nvSpPr>
      <xdr:spPr>
        <a:xfrm>
          <a:off x="12025216" y="4727376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6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26</xdr:row>
      <xdr:rowOff>39406</xdr:rowOff>
    </xdr:from>
    <xdr:to>
      <xdr:col>16</xdr:col>
      <xdr:colOff>996651</xdr:colOff>
      <xdr:row>26</xdr:row>
      <xdr:rowOff>273406</xdr:rowOff>
    </xdr:to>
    <xdr:sp macro="" textlink="">
      <xdr:nvSpPr>
        <xdr:cNvPr id="23" name="TextBox 2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BB95FAF-9AC7-48F5-82AB-F36D45BBD7D7}"/>
            </a:ext>
          </a:extLst>
        </xdr:cNvPr>
        <xdr:cNvSpPr txBox="1"/>
      </xdr:nvSpPr>
      <xdr:spPr>
        <a:xfrm>
          <a:off x="12025216" y="5038126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7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27</xdr:row>
      <xdr:rowOff>34262</xdr:rowOff>
    </xdr:from>
    <xdr:to>
      <xdr:col>16</xdr:col>
      <xdr:colOff>996651</xdr:colOff>
      <xdr:row>28</xdr:row>
      <xdr:rowOff>86464</xdr:rowOff>
    </xdr:to>
    <xdr:sp macro="" textlink="">
      <xdr:nvSpPr>
        <xdr:cNvPr id="24" name="TextBox 2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3474FBA-4C3F-4F4A-9345-949937057B6C}"/>
            </a:ext>
          </a:extLst>
        </xdr:cNvPr>
        <xdr:cNvSpPr txBox="1"/>
      </xdr:nvSpPr>
      <xdr:spPr>
        <a:xfrm>
          <a:off x="12025216" y="5322542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8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28</xdr:row>
      <xdr:rowOff>161250</xdr:rowOff>
    </xdr:from>
    <xdr:to>
      <xdr:col>16</xdr:col>
      <xdr:colOff>996650</xdr:colOff>
      <xdr:row>30</xdr:row>
      <xdr:rowOff>28529</xdr:rowOff>
    </xdr:to>
    <xdr:sp macro="" textlink="">
      <xdr:nvSpPr>
        <xdr:cNvPr id="25" name="TextBox 2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E459B60-596F-4A50-A312-54C3E6068C04}"/>
            </a:ext>
          </a:extLst>
        </xdr:cNvPr>
        <xdr:cNvSpPr txBox="1"/>
      </xdr:nvSpPr>
      <xdr:spPr>
        <a:xfrm>
          <a:off x="12025215" y="5632410"/>
          <a:ext cx="729095" cy="233039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9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30</xdr:row>
      <xdr:rowOff>106048</xdr:rowOff>
    </xdr:from>
    <xdr:to>
      <xdr:col>16</xdr:col>
      <xdr:colOff>996650</xdr:colOff>
      <xdr:row>31</xdr:row>
      <xdr:rowOff>158129</xdr:rowOff>
    </xdr:to>
    <xdr:sp macro="" textlink="">
      <xdr:nvSpPr>
        <xdr:cNvPr id="26" name="TextBox 2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7558A6E-4542-4284-AC49-2169D608D0F1}"/>
            </a:ext>
          </a:extLst>
        </xdr:cNvPr>
        <xdr:cNvSpPr txBox="1"/>
      </xdr:nvSpPr>
      <xdr:spPr>
        <a:xfrm>
          <a:off x="12025215" y="5942968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10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32</xdr:row>
      <xdr:rowOff>59483</xdr:rowOff>
    </xdr:from>
    <xdr:to>
      <xdr:col>16</xdr:col>
      <xdr:colOff>996650</xdr:colOff>
      <xdr:row>33</xdr:row>
      <xdr:rowOff>110603</xdr:rowOff>
    </xdr:to>
    <xdr:sp macro="" textlink="">
      <xdr:nvSpPr>
        <xdr:cNvPr id="27" name="TextBox 2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99E932C-1B04-4635-935A-5BC8A8827CDD}"/>
            </a:ext>
          </a:extLst>
        </xdr:cNvPr>
        <xdr:cNvSpPr txBox="1"/>
      </xdr:nvSpPr>
      <xdr:spPr>
        <a:xfrm>
          <a:off x="12025215" y="6262163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33</xdr:row>
      <xdr:rowOff>195074</xdr:rowOff>
    </xdr:from>
    <xdr:to>
      <xdr:col>16</xdr:col>
      <xdr:colOff>996650</xdr:colOff>
      <xdr:row>34</xdr:row>
      <xdr:rowOff>118438</xdr:rowOff>
    </xdr:to>
    <xdr:sp macro="" textlink="">
      <xdr:nvSpPr>
        <xdr:cNvPr id="28" name="TextBox 2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B9C0C05-1018-45A9-A75B-002CB0709121}"/>
            </a:ext>
          </a:extLst>
        </xdr:cNvPr>
        <xdr:cNvSpPr txBox="1"/>
      </xdr:nvSpPr>
      <xdr:spPr>
        <a:xfrm>
          <a:off x="12025215" y="6580634"/>
          <a:ext cx="729095" cy="212924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12</xdr:col>
      <xdr:colOff>655320</xdr:colOff>
      <xdr:row>0</xdr:row>
      <xdr:rowOff>41910</xdr:rowOff>
    </xdr:from>
    <xdr:to>
      <xdr:col>13</xdr:col>
      <xdr:colOff>698615</xdr:colOff>
      <xdr:row>0</xdr:row>
      <xdr:rowOff>284612</xdr:rowOff>
    </xdr:to>
    <xdr:sp macro="" textlink="">
      <xdr:nvSpPr>
        <xdr:cNvPr id="2" name="TextBox 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4F01F1B-A566-472A-A6D4-3AC9361AB973}"/>
            </a:ext>
          </a:extLst>
        </xdr:cNvPr>
        <xdr:cNvSpPr txBox="1"/>
      </xdr:nvSpPr>
      <xdr:spPr>
        <a:xfrm>
          <a:off x="9349740" y="41910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Next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11</xdr:col>
      <xdr:colOff>279714</xdr:colOff>
      <xdr:row>0</xdr:row>
      <xdr:rowOff>42553</xdr:rowOff>
    </xdr:from>
    <xdr:to>
      <xdr:col>12</xdr:col>
      <xdr:colOff>475409</xdr:colOff>
      <xdr:row>0</xdr:row>
      <xdr:rowOff>285255</xdr:rowOff>
    </xdr:to>
    <xdr:sp macro="" textlink="">
      <xdr:nvSpPr>
        <xdr:cNvPr id="3" name="TextBox 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E202418-7D51-4E53-94DA-51A2FAAAF24D}"/>
            </a:ext>
          </a:extLst>
        </xdr:cNvPr>
        <xdr:cNvSpPr txBox="1"/>
      </xdr:nvSpPr>
      <xdr:spPr>
        <a:xfrm>
          <a:off x="8440734" y="42553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Previous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10</xdr:col>
      <xdr:colOff>1319</xdr:colOff>
      <xdr:row>0</xdr:row>
      <xdr:rowOff>38489</xdr:rowOff>
    </xdr:from>
    <xdr:to>
      <xdr:col>11</xdr:col>
      <xdr:colOff>125773</xdr:colOff>
      <xdr:row>0</xdr:row>
      <xdr:rowOff>285424</xdr:rowOff>
    </xdr:to>
    <xdr:sp macro="" textlink="">
      <xdr:nvSpPr>
        <xdr:cNvPr id="4" name="TextBox 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32479F9-DA61-4438-9714-DBCB4F821FAC}"/>
            </a:ext>
          </a:extLst>
        </xdr:cNvPr>
        <xdr:cNvSpPr txBox="1"/>
      </xdr:nvSpPr>
      <xdr:spPr>
        <a:xfrm>
          <a:off x="7552739" y="38489"/>
          <a:ext cx="734054" cy="24693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Menu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266700</xdr:colOff>
      <xdr:row>16</xdr:row>
      <xdr:rowOff>114300</xdr:rowOff>
    </xdr:from>
    <xdr:to>
      <xdr:col>16</xdr:col>
      <xdr:colOff>995795</xdr:colOff>
      <xdr:row>17</xdr:row>
      <xdr:rowOff>166502</xdr:rowOff>
    </xdr:to>
    <xdr:sp macro="" textlink="">
      <xdr:nvSpPr>
        <xdr:cNvPr id="5" name="TextBox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1A4663-6560-4141-8B28-60AD87E06E5B}"/>
            </a:ext>
          </a:extLst>
        </xdr:cNvPr>
        <xdr:cNvSpPr txBox="1"/>
      </xdr:nvSpPr>
      <xdr:spPr>
        <a:xfrm>
          <a:off x="12024360" y="313182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18</xdr:row>
      <xdr:rowOff>57150</xdr:rowOff>
    </xdr:from>
    <xdr:to>
      <xdr:col>16</xdr:col>
      <xdr:colOff>995795</xdr:colOff>
      <xdr:row>18</xdr:row>
      <xdr:rowOff>291150</xdr:rowOff>
    </xdr:to>
    <xdr:sp macro="" textlink="">
      <xdr:nvSpPr>
        <xdr:cNvPr id="6" name="TextBox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EB78C17-A7A2-4039-89C0-E157E287DD23}"/>
            </a:ext>
          </a:extLst>
        </xdr:cNvPr>
        <xdr:cNvSpPr txBox="1"/>
      </xdr:nvSpPr>
      <xdr:spPr>
        <a:xfrm>
          <a:off x="12024360" y="3448050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19</xdr:row>
      <xdr:rowOff>68580</xdr:rowOff>
    </xdr:from>
    <xdr:to>
      <xdr:col>16</xdr:col>
      <xdr:colOff>995795</xdr:colOff>
      <xdr:row>20</xdr:row>
      <xdr:rowOff>113162</xdr:rowOff>
    </xdr:to>
    <xdr:sp macro="" textlink="">
      <xdr:nvSpPr>
        <xdr:cNvPr id="7" name="TextBox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894A0B1-F113-4759-AB68-FF7FCC7117B4}"/>
            </a:ext>
          </a:extLst>
        </xdr:cNvPr>
        <xdr:cNvSpPr txBox="1"/>
      </xdr:nvSpPr>
      <xdr:spPr>
        <a:xfrm>
          <a:off x="12024360" y="377190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3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267456</xdr:colOff>
      <xdr:row>21</xdr:row>
      <xdr:rowOff>13335</xdr:rowOff>
    </xdr:from>
    <xdr:to>
      <xdr:col>16</xdr:col>
      <xdr:colOff>996551</xdr:colOff>
      <xdr:row>22</xdr:row>
      <xdr:rowOff>64455</xdr:rowOff>
    </xdr:to>
    <xdr:sp macro="" textlink="">
      <xdr:nvSpPr>
        <xdr:cNvPr id="8" name="TextBox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60127DC-5573-444E-8AAC-FA7622DD85DD}"/>
            </a:ext>
          </a:extLst>
        </xdr:cNvPr>
        <xdr:cNvSpPr txBox="1"/>
      </xdr:nvSpPr>
      <xdr:spPr>
        <a:xfrm>
          <a:off x="12025116" y="4090035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4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22</xdr:row>
      <xdr:rowOff>139380</xdr:rowOff>
    </xdr:from>
    <xdr:to>
      <xdr:col>16</xdr:col>
      <xdr:colOff>996651</xdr:colOff>
      <xdr:row>24</xdr:row>
      <xdr:rowOff>8581</xdr:rowOff>
    </xdr:to>
    <xdr:sp macro="" textlink="">
      <xdr:nvSpPr>
        <xdr:cNvPr id="9" name="TextBox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59754AE-DCD1-410D-B0A6-820086890B27}"/>
            </a:ext>
          </a:extLst>
        </xdr:cNvPr>
        <xdr:cNvSpPr txBox="1"/>
      </xdr:nvSpPr>
      <xdr:spPr>
        <a:xfrm>
          <a:off x="12025216" y="4398960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5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24</xdr:row>
      <xdr:rowOff>94416</xdr:rowOff>
    </xdr:from>
    <xdr:to>
      <xdr:col>16</xdr:col>
      <xdr:colOff>996651</xdr:colOff>
      <xdr:row>25</xdr:row>
      <xdr:rowOff>146618</xdr:rowOff>
    </xdr:to>
    <xdr:sp macro="" textlink="">
      <xdr:nvSpPr>
        <xdr:cNvPr id="10" name="TextBox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22BEE06-BC76-450F-9E37-7367BC369E65}"/>
            </a:ext>
          </a:extLst>
        </xdr:cNvPr>
        <xdr:cNvSpPr txBox="1"/>
      </xdr:nvSpPr>
      <xdr:spPr>
        <a:xfrm>
          <a:off x="12025216" y="4719756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6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26</xdr:row>
      <xdr:rowOff>39406</xdr:rowOff>
    </xdr:from>
    <xdr:to>
      <xdr:col>16</xdr:col>
      <xdr:colOff>996651</xdr:colOff>
      <xdr:row>26</xdr:row>
      <xdr:rowOff>273406</xdr:rowOff>
    </xdr:to>
    <xdr:sp macro="" textlink="">
      <xdr:nvSpPr>
        <xdr:cNvPr id="11" name="TextBox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D2681A1-4735-4EDA-9145-8845B5F68C87}"/>
            </a:ext>
          </a:extLst>
        </xdr:cNvPr>
        <xdr:cNvSpPr txBox="1"/>
      </xdr:nvSpPr>
      <xdr:spPr>
        <a:xfrm>
          <a:off x="12025216" y="5030506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7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27</xdr:row>
      <xdr:rowOff>34262</xdr:rowOff>
    </xdr:from>
    <xdr:to>
      <xdr:col>16</xdr:col>
      <xdr:colOff>996651</xdr:colOff>
      <xdr:row>28</xdr:row>
      <xdr:rowOff>86464</xdr:rowOff>
    </xdr:to>
    <xdr:sp macro="" textlink="">
      <xdr:nvSpPr>
        <xdr:cNvPr id="12" name="TextBox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2755621-0A1D-4553-9FA4-58F06501535A}"/>
            </a:ext>
          </a:extLst>
        </xdr:cNvPr>
        <xdr:cNvSpPr txBox="1"/>
      </xdr:nvSpPr>
      <xdr:spPr>
        <a:xfrm>
          <a:off x="12025216" y="5337782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8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28</xdr:row>
      <xdr:rowOff>161250</xdr:rowOff>
    </xdr:from>
    <xdr:to>
      <xdr:col>16</xdr:col>
      <xdr:colOff>996650</xdr:colOff>
      <xdr:row>30</xdr:row>
      <xdr:rowOff>28529</xdr:rowOff>
    </xdr:to>
    <xdr:sp macro="" textlink="">
      <xdr:nvSpPr>
        <xdr:cNvPr id="13" name="TextBox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78EEF97-E1A0-4337-A0C3-0D59FA4EF774}"/>
            </a:ext>
          </a:extLst>
        </xdr:cNvPr>
        <xdr:cNvSpPr txBox="1"/>
      </xdr:nvSpPr>
      <xdr:spPr>
        <a:xfrm>
          <a:off x="12025215" y="5647650"/>
          <a:ext cx="729095" cy="233039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9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30</xdr:row>
      <xdr:rowOff>106048</xdr:rowOff>
    </xdr:from>
    <xdr:to>
      <xdr:col>16</xdr:col>
      <xdr:colOff>996650</xdr:colOff>
      <xdr:row>31</xdr:row>
      <xdr:rowOff>158129</xdr:rowOff>
    </xdr:to>
    <xdr:sp macro="" textlink="">
      <xdr:nvSpPr>
        <xdr:cNvPr id="14" name="TextBox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B1E63F7-C144-418A-957E-0646275F3DA2}"/>
            </a:ext>
          </a:extLst>
        </xdr:cNvPr>
        <xdr:cNvSpPr txBox="1"/>
      </xdr:nvSpPr>
      <xdr:spPr>
        <a:xfrm>
          <a:off x="12025215" y="5958208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10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32</xdr:row>
      <xdr:rowOff>59483</xdr:rowOff>
    </xdr:from>
    <xdr:to>
      <xdr:col>16</xdr:col>
      <xdr:colOff>996650</xdr:colOff>
      <xdr:row>33</xdr:row>
      <xdr:rowOff>110603</xdr:rowOff>
    </xdr:to>
    <xdr:sp macro="" textlink="">
      <xdr:nvSpPr>
        <xdr:cNvPr id="15" name="TextBox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E8792F5-ADBE-40B1-A873-FFEAC28BBBED}"/>
            </a:ext>
          </a:extLst>
        </xdr:cNvPr>
        <xdr:cNvSpPr txBox="1"/>
      </xdr:nvSpPr>
      <xdr:spPr>
        <a:xfrm>
          <a:off x="12025215" y="6277403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33</xdr:row>
      <xdr:rowOff>195074</xdr:rowOff>
    </xdr:from>
    <xdr:to>
      <xdr:col>16</xdr:col>
      <xdr:colOff>996650</xdr:colOff>
      <xdr:row>34</xdr:row>
      <xdr:rowOff>118438</xdr:rowOff>
    </xdr:to>
    <xdr:sp macro="" textlink="">
      <xdr:nvSpPr>
        <xdr:cNvPr id="16" name="TextBox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198C9F6-1A52-432B-97F4-C299C0D86D10}"/>
            </a:ext>
          </a:extLst>
        </xdr:cNvPr>
        <xdr:cNvSpPr txBox="1"/>
      </xdr:nvSpPr>
      <xdr:spPr>
        <a:xfrm>
          <a:off x="12025215" y="6595874"/>
          <a:ext cx="729095" cy="235784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12</xdr:col>
      <xdr:colOff>655320</xdr:colOff>
      <xdr:row>0</xdr:row>
      <xdr:rowOff>41910</xdr:rowOff>
    </xdr:from>
    <xdr:to>
      <xdr:col>13</xdr:col>
      <xdr:colOff>698615</xdr:colOff>
      <xdr:row>0</xdr:row>
      <xdr:rowOff>284612</xdr:rowOff>
    </xdr:to>
    <xdr:sp macro="" textlink="">
      <xdr:nvSpPr>
        <xdr:cNvPr id="2" name="TextBox 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3F40869-1EE8-4981-B26A-C585DC5EA037}"/>
            </a:ext>
          </a:extLst>
        </xdr:cNvPr>
        <xdr:cNvSpPr txBox="1"/>
      </xdr:nvSpPr>
      <xdr:spPr>
        <a:xfrm>
          <a:off x="9349740" y="41910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Next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11</xdr:col>
      <xdr:colOff>279714</xdr:colOff>
      <xdr:row>0</xdr:row>
      <xdr:rowOff>42553</xdr:rowOff>
    </xdr:from>
    <xdr:to>
      <xdr:col>12</xdr:col>
      <xdr:colOff>475409</xdr:colOff>
      <xdr:row>0</xdr:row>
      <xdr:rowOff>285255</xdr:rowOff>
    </xdr:to>
    <xdr:sp macro="" textlink="">
      <xdr:nvSpPr>
        <xdr:cNvPr id="3" name="TextBox 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1E4F483-5AC0-4944-A1DB-45E22ECE9EF4}"/>
            </a:ext>
          </a:extLst>
        </xdr:cNvPr>
        <xdr:cNvSpPr txBox="1"/>
      </xdr:nvSpPr>
      <xdr:spPr>
        <a:xfrm>
          <a:off x="8440734" y="42553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Previous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10</xdr:col>
      <xdr:colOff>1319</xdr:colOff>
      <xdr:row>0</xdr:row>
      <xdr:rowOff>38489</xdr:rowOff>
    </xdr:from>
    <xdr:to>
      <xdr:col>11</xdr:col>
      <xdr:colOff>125773</xdr:colOff>
      <xdr:row>0</xdr:row>
      <xdr:rowOff>285424</xdr:rowOff>
    </xdr:to>
    <xdr:sp macro="" textlink="">
      <xdr:nvSpPr>
        <xdr:cNvPr id="4" name="TextBox 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DB0D839-E107-41EF-AA8E-64B0527F39DB}"/>
            </a:ext>
          </a:extLst>
        </xdr:cNvPr>
        <xdr:cNvSpPr txBox="1"/>
      </xdr:nvSpPr>
      <xdr:spPr>
        <a:xfrm>
          <a:off x="7552739" y="38489"/>
          <a:ext cx="734054" cy="24693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Menu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266700</xdr:colOff>
      <xdr:row>16</xdr:row>
      <xdr:rowOff>114300</xdr:rowOff>
    </xdr:from>
    <xdr:to>
      <xdr:col>16</xdr:col>
      <xdr:colOff>995795</xdr:colOff>
      <xdr:row>17</xdr:row>
      <xdr:rowOff>166502</xdr:rowOff>
    </xdr:to>
    <xdr:sp macro="" textlink="">
      <xdr:nvSpPr>
        <xdr:cNvPr id="5" name="TextBox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D324A-875C-4D79-9A76-1803E5C69B46}"/>
            </a:ext>
          </a:extLst>
        </xdr:cNvPr>
        <xdr:cNvSpPr txBox="1"/>
      </xdr:nvSpPr>
      <xdr:spPr>
        <a:xfrm>
          <a:off x="12024360" y="313182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18</xdr:row>
      <xdr:rowOff>57150</xdr:rowOff>
    </xdr:from>
    <xdr:to>
      <xdr:col>16</xdr:col>
      <xdr:colOff>995795</xdr:colOff>
      <xdr:row>18</xdr:row>
      <xdr:rowOff>291150</xdr:rowOff>
    </xdr:to>
    <xdr:sp macro="" textlink="">
      <xdr:nvSpPr>
        <xdr:cNvPr id="6" name="TextBox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3A2235B-3319-4AD8-B38D-643DFE9041B4}"/>
            </a:ext>
          </a:extLst>
        </xdr:cNvPr>
        <xdr:cNvSpPr txBox="1"/>
      </xdr:nvSpPr>
      <xdr:spPr>
        <a:xfrm>
          <a:off x="12024360" y="3448050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19</xdr:row>
      <xdr:rowOff>68580</xdr:rowOff>
    </xdr:from>
    <xdr:to>
      <xdr:col>16</xdr:col>
      <xdr:colOff>995795</xdr:colOff>
      <xdr:row>20</xdr:row>
      <xdr:rowOff>113162</xdr:rowOff>
    </xdr:to>
    <xdr:sp macro="" textlink="">
      <xdr:nvSpPr>
        <xdr:cNvPr id="7" name="TextBox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C05B56-8627-47B8-B064-F88242E72594}"/>
            </a:ext>
          </a:extLst>
        </xdr:cNvPr>
        <xdr:cNvSpPr txBox="1"/>
      </xdr:nvSpPr>
      <xdr:spPr>
        <a:xfrm>
          <a:off x="12024360" y="377190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3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267456</xdr:colOff>
      <xdr:row>21</xdr:row>
      <xdr:rowOff>13335</xdr:rowOff>
    </xdr:from>
    <xdr:to>
      <xdr:col>16</xdr:col>
      <xdr:colOff>996551</xdr:colOff>
      <xdr:row>22</xdr:row>
      <xdr:rowOff>64455</xdr:rowOff>
    </xdr:to>
    <xdr:sp macro="" textlink="">
      <xdr:nvSpPr>
        <xdr:cNvPr id="8" name="TextBox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7DDD76F-4C5F-467B-AAC0-053726DDA13E}"/>
            </a:ext>
          </a:extLst>
        </xdr:cNvPr>
        <xdr:cNvSpPr txBox="1"/>
      </xdr:nvSpPr>
      <xdr:spPr>
        <a:xfrm>
          <a:off x="12025116" y="4090035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4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22</xdr:row>
      <xdr:rowOff>139380</xdr:rowOff>
    </xdr:from>
    <xdr:to>
      <xdr:col>16</xdr:col>
      <xdr:colOff>996651</xdr:colOff>
      <xdr:row>24</xdr:row>
      <xdr:rowOff>8581</xdr:rowOff>
    </xdr:to>
    <xdr:sp macro="" textlink="">
      <xdr:nvSpPr>
        <xdr:cNvPr id="9" name="TextBox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3D2D0FC-F6DD-4458-B415-76343B423FF7}"/>
            </a:ext>
          </a:extLst>
        </xdr:cNvPr>
        <xdr:cNvSpPr txBox="1"/>
      </xdr:nvSpPr>
      <xdr:spPr>
        <a:xfrm>
          <a:off x="12025216" y="4398960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5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24</xdr:row>
      <xdr:rowOff>94416</xdr:rowOff>
    </xdr:from>
    <xdr:to>
      <xdr:col>16</xdr:col>
      <xdr:colOff>996651</xdr:colOff>
      <xdr:row>25</xdr:row>
      <xdr:rowOff>146618</xdr:rowOff>
    </xdr:to>
    <xdr:sp macro="" textlink="">
      <xdr:nvSpPr>
        <xdr:cNvPr id="10" name="TextBox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48ECEFE-1619-4D01-9E22-7F5C45131A21}"/>
            </a:ext>
          </a:extLst>
        </xdr:cNvPr>
        <xdr:cNvSpPr txBox="1"/>
      </xdr:nvSpPr>
      <xdr:spPr>
        <a:xfrm>
          <a:off x="12025216" y="4719756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6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26</xdr:row>
      <xdr:rowOff>39406</xdr:rowOff>
    </xdr:from>
    <xdr:to>
      <xdr:col>16</xdr:col>
      <xdr:colOff>996651</xdr:colOff>
      <xdr:row>26</xdr:row>
      <xdr:rowOff>273406</xdr:rowOff>
    </xdr:to>
    <xdr:sp macro="" textlink="">
      <xdr:nvSpPr>
        <xdr:cNvPr id="11" name="TextBox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5AF5ECB-D907-47E5-BBCA-DFBFFF4508AA}"/>
            </a:ext>
          </a:extLst>
        </xdr:cNvPr>
        <xdr:cNvSpPr txBox="1"/>
      </xdr:nvSpPr>
      <xdr:spPr>
        <a:xfrm>
          <a:off x="12025216" y="5030506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7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27</xdr:row>
      <xdr:rowOff>34262</xdr:rowOff>
    </xdr:from>
    <xdr:to>
      <xdr:col>16</xdr:col>
      <xdr:colOff>996651</xdr:colOff>
      <xdr:row>28</xdr:row>
      <xdr:rowOff>86464</xdr:rowOff>
    </xdr:to>
    <xdr:sp macro="" textlink="">
      <xdr:nvSpPr>
        <xdr:cNvPr id="12" name="TextBox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AD12F27-B37A-4048-B72F-4C11E1B5E2CF}"/>
            </a:ext>
          </a:extLst>
        </xdr:cNvPr>
        <xdr:cNvSpPr txBox="1"/>
      </xdr:nvSpPr>
      <xdr:spPr>
        <a:xfrm>
          <a:off x="12025216" y="5337782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8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28</xdr:row>
      <xdr:rowOff>161250</xdr:rowOff>
    </xdr:from>
    <xdr:to>
      <xdr:col>16</xdr:col>
      <xdr:colOff>996650</xdr:colOff>
      <xdr:row>30</xdr:row>
      <xdr:rowOff>28529</xdr:rowOff>
    </xdr:to>
    <xdr:sp macro="" textlink="">
      <xdr:nvSpPr>
        <xdr:cNvPr id="13" name="TextBox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B165756-31C7-46CC-8231-6AF163BDC0C7}"/>
            </a:ext>
          </a:extLst>
        </xdr:cNvPr>
        <xdr:cNvSpPr txBox="1"/>
      </xdr:nvSpPr>
      <xdr:spPr>
        <a:xfrm>
          <a:off x="12025215" y="5647650"/>
          <a:ext cx="729095" cy="233039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9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30</xdr:row>
      <xdr:rowOff>106048</xdr:rowOff>
    </xdr:from>
    <xdr:to>
      <xdr:col>16</xdr:col>
      <xdr:colOff>996650</xdr:colOff>
      <xdr:row>31</xdr:row>
      <xdr:rowOff>158129</xdr:rowOff>
    </xdr:to>
    <xdr:sp macro="" textlink="">
      <xdr:nvSpPr>
        <xdr:cNvPr id="14" name="TextBox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C5808AF-BB25-46FA-9058-11183F4862C1}"/>
            </a:ext>
          </a:extLst>
        </xdr:cNvPr>
        <xdr:cNvSpPr txBox="1"/>
      </xdr:nvSpPr>
      <xdr:spPr>
        <a:xfrm>
          <a:off x="12025215" y="5958208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10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32</xdr:row>
      <xdr:rowOff>59483</xdr:rowOff>
    </xdr:from>
    <xdr:to>
      <xdr:col>16</xdr:col>
      <xdr:colOff>996650</xdr:colOff>
      <xdr:row>33</xdr:row>
      <xdr:rowOff>110603</xdr:rowOff>
    </xdr:to>
    <xdr:sp macro="" textlink="">
      <xdr:nvSpPr>
        <xdr:cNvPr id="15" name="TextBox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54468BF-6961-43B1-8671-6C06D833BE51}"/>
            </a:ext>
          </a:extLst>
        </xdr:cNvPr>
        <xdr:cNvSpPr txBox="1"/>
      </xdr:nvSpPr>
      <xdr:spPr>
        <a:xfrm>
          <a:off x="12025215" y="6277403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33</xdr:row>
      <xdr:rowOff>195074</xdr:rowOff>
    </xdr:from>
    <xdr:to>
      <xdr:col>16</xdr:col>
      <xdr:colOff>996650</xdr:colOff>
      <xdr:row>34</xdr:row>
      <xdr:rowOff>118438</xdr:rowOff>
    </xdr:to>
    <xdr:sp macro="" textlink="">
      <xdr:nvSpPr>
        <xdr:cNvPr id="16" name="TextBox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EA89FC5-7D5C-4E48-8E80-E931DBC9ED75}"/>
            </a:ext>
          </a:extLst>
        </xdr:cNvPr>
        <xdr:cNvSpPr txBox="1"/>
      </xdr:nvSpPr>
      <xdr:spPr>
        <a:xfrm>
          <a:off x="12025215" y="6595874"/>
          <a:ext cx="729095" cy="235784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12</xdr:col>
      <xdr:colOff>655320</xdr:colOff>
      <xdr:row>0</xdr:row>
      <xdr:rowOff>41910</xdr:rowOff>
    </xdr:from>
    <xdr:to>
      <xdr:col>13</xdr:col>
      <xdr:colOff>698615</xdr:colOff>
      <xdr:row>0</xdr:row>
      <xdr:rowOff>284612</xdr:rowOff>
    </xdr:to>
    <xdr:sp macro="" textlink="">
      <xdr:nvSpPr>
        <xdr:cNvPr id="2" name="TextBox 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A5F5141-9291-49F2-92A7-9131BE8D5EC6}"/>
            </a:ext>
          </a:extLst>
        </xdr:cNvPr>
        <xdr:cNvSpPr txBox="1"/>
      </xdr:nvSpPr>
      <xdr:spPr>
        <a:xfrm>
          <a:off x="9349740" y="41910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Next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11</xdr:col>
      <xdr:colOff>279714</xdr:colOff>
      <xdr:row>0</xdr:row>
      <xdr:rowOff>42553</xdr:rowOff>
    </xdr:from>
    <xdr:to>
      <xdr:col>12</xdr:col>
      <xdr:colOff>475409</xdr:colOff>
      <xdr:row>0</xdr:row>
      <xdr:rowOff>285255</xdr:rowOff>
    </xdr:to>
    <xdr:sp macro="" textlink="">
      <xdr:nvSpPr>
        <xdr:cNvPr id="3" name="TextBox 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66A2904-9505-47F5-8F4E-2E88AD00797E}"/>
            </a:ext>
          </a:extLst>
        </xdr:cNvPr>
        <xdr:cNvSpPr txBox="1"/>
      </xdr:nvSpPr>
      <xdr:spPr>
        <a:xfrm>
          <a:off x="8440734" y="42553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Previous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10</xdr:col>
      <xdr:colOff>1319</xdr:colOff>
      <xdr:row>0</xdr:row>
      <xdr:rowOff>38489</xdr:rowOff>
    </xdr:from>
    <xdr:to>
      <xdr:col>11</xdr:col>
      <xdr:colOff>125773</xdr:colOff>
      <xdr:row>0</xdr:row>
      <xdr:rowOff>285424</xdr:rowOff>
    </xdr:to>
    <xdr:sp macro="" textlink="">
      <xdr:nvSpPr>
        <xdr:cNvPr id="4" name="TextBox 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6C98030-2EA2-492D-8142-A656A94ACE27}"/>
            </a:ext>
          </a:extLst>
        </xdr:cNvPr>
        <xdr:cNvSpPr txBox="1"/>
      </xdr:nvSpPr>
      <xdr:spPr>
        <a:xfrm>
          <a:off x="7552739" y="38489"/>
          <a:ext cx="734054" cy="24693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Menu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266700</xdr:colOff>
      <xdr:row>16</xdr:row>
      <xdr:rowOff>114300</xdr:rowOff>
    </xdr:from>
    <xdr:to>
      <xdr:col>16</xdr:col>
      <xdr:colOff>995795</xdr:colOff>
      <xdr:row>17</xdr:row>
      <xdr:rowOff>166502</xdr:rowOff>
    </xdr:to>
    <xdr:sp macro="" textlink="">
      <xdr:nvSpPr>
        <xdr:cNvPr id="5" name="TextBox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0262B2-2989-4226-8FE7-669E1F877435}"/>
            </a:ext>
          </a:extLst>
        </xdr:cNvPr>
        <xdr:cNvSpPr txBox="1"/>
      </xdr:nvSpPr>
      <xdr:spPr>
        <a:xfrm>
          <a:off x="12024360" y="313182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18</xdr:row>
      <xdr:rowOff>57150</xdr:rowOff>
    </xdr:from>
    <xdr:to>
      <xdr:col>16</xdr:col>
      <xdr:colOff>995795</xdr:colOff>
      <xdr:row>18</xdr:row>
      <xdr:rowOff>291150</xdr:rowOff>
    </xdr:to>
    <xdr:sp macro="" textlink="">
      <xdr:nvSpPr>
        <xdr:cNvPr id="6" name="TextBox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783D354-2210-47AF-ADF5-A998D4AC9806}"/>
            </a:ext>
          </a:extLst>
        </xdr:cNvPr>
        <xdr:cNvSpPr txBox="1"/>
      </xdr:nvSpPr>
      <xdr:spPr>
        <a:xfrm>
          <a:off x="12024360" y="3448050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19</xdr:row>
      <xdr:rowOff>68580</xdr:rowOff>
    </xdr:from>
    <xdr:to>
      <xdr:col>16</xdr:col>
      <xdr:colOff>995795</xdr:colOff>
      <xdr:row>20</xdr:row>
      <xdr:rowOff>113162</xdr:rowOff>
    </xdr:to>
    <xdr:sp macro="" textlink="">
      <xdr:nvSpPr>
        <xdr:cNvPr id="7" name="TextBox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DDB8CA-04AB-4156-BD50-D904ED2E02B3}"/>
            </a:ext>
          </a:extLst>
        </xdr:cNvPr>
        <xdr:cNvSpPr txBox="1"/>
      </xdr:nvSpPr>
      <xdr:spPr>
        <a:xfrm>
          <a:off x="12024360" y="377190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3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267456</xdr:colOff>
      <xdr:row>21</xdr:row>
      <xdr:rowOff>13335</xdr:rowOff>
    </xdr:from>
    <xdr:to>
      <xdr:col>16</xdr:col>
      <xdr:colOff>996551</xdr:colOff>
      <xdr:row>22</xdr:row>
      <xdr:rowOff>64455</xdr:rowOff>
    </xdr:to>
    <xdr:sp macro="" textlink="">
      <xdr:nvSpPr>
        <xdr:cNvPr id="8" name="TextBox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1B378E0-9623-4853-BD75-8823B8A39866}"/>
            </a:ext>
          </a:extLst>
        </xdr:cNvPr>
        <xdr:cNvSpPr txBox="1"/>
      </xdr:nvSpPr>
      <xdr:spPr>
        <a:xfrm>
          <a:off x="12025116" y="4090035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4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22</xdr:row>
      <xdr:rowOff>139380</xdr:rowOff>
    </xdr:from>
    <xdr:to>
      <xdr:col>16</xdr:col>
      <xdr:colOff>996651</xdr:colOff>
      <xdr:row>24</xdr:row>
      <xdr:rowOff>8581</xdr:rowOff>
    </xdr:to>
    <xdr:sp macro="" textlink="">
      <xdr:nvSpPr>
        <xdr:cNvPr id="9" name="TextBox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A3681CB-F0A6-4017-9E4B-B5E71B1B21E9}"/>
            </a:ext>
          </a:extLst>
        </xdr:cNvPr>
        <xdr:cNvSpPr txBox="1"/>
      </xdr:nvSpPr>
      <xdr:spPr>
        <a:xfrm>
          <a:off x="12025216" y="4398960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5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24</xdr:row>
      <xdr:rowOff>94416</xdr:rowOff>
    </xdr:from>
    <xdr:to>
      <xdr:col>16</xdr:col>
      <xdr:colOff>996651</xdr:colOff>
      <xdr:row>25</xdr:row>
      <xdr:rowOff>146618</xdr:rowOff>
    </xdr:to>
    <xdr:sp macro="" textlink="">
      <xdr:nvSpPr>
        <xdr:cNvPr id="10" name="TextBox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9600173-5698-42E4-9F76-4DFBE6A34751}"/>
            </a:ext>
          </a:extLst>
        </xdr:cNvPr>
        <xdr:cNvSpPr txBox="1"/>
      </xdr:nvSpPr>
      <xdr:spPr>
        <a:xfrm>
          <a:off x="12025216" y="4719756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6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26</xdr:row>
      <xdr:rowOff>39406</xdr:rowOff>
    </xdr:from>
    <xdr:to>
      <xdr:col>16</xdr:col>
      <xdr:colOff>996651</xdr:colOff>
      <xdr:row>26</xdr:row>
      <xdr:rowOff>273406</xdr:rowOff>
    </xdr:to>
    <xdr:sp macro="" textlink="">
      <xdr:nvSpPr>
        <xdr:cNvPr id="11" name="TextBox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48B03F2-6ED0-494A-A199-756370AE502D}"/>
            </a:ext>
          </a:extLst>
        </xdr:cNvPr>
        <xdr:cNvSpPr txBox="1"/>
      </xdr:nvSpPr>
      <xdr:spPr>
        <a:xfrm>
          <a:off x="12025216" y="5030506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7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27</xdr:row>
      <xdr:rowOff>34262</xdr:rowOff>
    </xdr:from>
    <xdr:to>
      <xdr:col>16</xdr:col>
      <xdr:colOff>996651</xdr:colOff>
      <xdr:row>28</xdr:row>
      <xdr:rowOff>86464</xdr:rowOff>
    </xdr:to>
    <xdr:sp macro="" textlink="">
      <xdr:nvSpPr>
        <xdr:cNvPr id="12" name="TextBox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B424D3C-49AE-4A19-B245-FC59EAFA2E07}"/>
            </a:ext>
          </a:extLst>
        </xdr:cNvPr>
        <xdr:cNvSpPr txBox="1"/>
      </xdr:nvSpPr>
      <xdr:spPr>
        <a:xfrm>
          <a:off x="12025216" y="5337782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8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28</xdr:row>
      <xdr:rowOff>161250</xdr:rowOff>
    </xdr:from>
    <xdr:to>
      <xdr:col>16</xdr:col>
      <xdr:colOff>996650</xdr:colOff>
      <xdr:row>30</xdr:row>
      <xdr:rowOff>28529</xdr:rowOff>
    </xdr:to>
    <xdr:sp macro="" textlink="">
      <xdr:nvSpPr>
        <xdr:cNvPr id="13" name="TextBox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D2F5693-3C92-4E07-9FE9-A894D5138827}"/>
            </a:ext>
          </a:extLst>
        </xdr:cNvPr>
        <xdr:cNvSpPr txBox="1"/>
      </xdr:nvSpPr>
      <xdr:spPr>
        <a:xfrm>
          <a:off x="12025215" y="5647650"/>
          <a:ext cx="729095" cy="233039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9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30</xdr:row>
      <xdr:rowOff>106048</xdr:rowOff>
    </xdr:from>
    <xdr:to>
      <xdr:col>16</xdr:col>
      <xdr:colOff>996650</xdr:colOff>
      <xdr:row>31</xdr:row>
      <xdr:rowOff>158129</xdr:rowOff>
    </xdr:to>
    <xdr:sp macro="" textlink="">
      <xdr:nvSpPr>
        <xdr:cNvPr id="14" name="TextBox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4AC3ED5-6D0D-4EDD-8279-3DBECE27DEFA}"/>
            </a:ext>
          </a:extLst>
        </xdr:cNvPr>
        <xdr:cNvSpPr txBox="1"/>
      </xdr:nvSpPr>
      <xdr:spPr>
        <a:xfrm>
          <a:off x="12025215" y="5958208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10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32</xdr:row>
      <xdr:rowOff>59483</xdr:rowOff>
    </xdr:from>
    <xdr:to>
      <xdr:col>16</xdr:col>
      <xdr:colOff>996650</xdr:colOff>
      <xdr:row>33</xdr:row>
      <xdr:rowOff>110603</xdr:rowOff>
    </xdr:to>
    <xdr:sp macro="" textlink="">
      <xdr:nvSpPr>
        <xdr:cNvPr id="15" name="TextBox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D13AC63-32E7-4CDB-BB2C-50A694C87A43}"/>
            </a:ext>
          </a:extLst>
        </xdr:cNvPr>
        <xdr:cNvSpPr txBox="1"/>
      </xdr:nvSpPr>
      <xdr:spPr>
        <a:xfrm>
          <a:off x="12025215" y="6277403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33</xdr:row>
      <xdr:rowOff>195074</xdr:rowOff>
    </xdr:from>
    <xdr:to>
      <xdr:col>16</xdr:col>
      <xdr:colOff>996650</xdr:colOff>
      <xdr:row>34</xdr:row>
      <xdr:rowOff>118438</xdr:rowOff>
    </xdr:to>
    <xdr:sp macro="" textlink="">
      <xdr:nvSpPr>
        <xdr:cNvPr id="16" name="TextBox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3E25809-7A7E-465B-8D1D-A0FD4E2FA8C1}"/>
            </a:ext>
          </a:extLst>
        </xdr:cNvPr>
        <xdr:cNvSpPr txBox="1"/>
      </xdr:nvSpPr>
      <xdr:spPr>
        <a:xfrm>
          <a:off x="12025215" y="6595874"/>
          <a:ext cx="729095" cy="235784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12</xdr:col>
      <xdr:colOff>655320</xdr:colOff>
      <xdr:row>0</xdr:row>
      <xdr:rowOff>41910</xdr:rowOff>
    </xdr:from>
    <xdr:to>
      <xdr:col>13</xdr:col>
      <xdr:colOff>698615</xdr:colOff>
      <xdr:row>0</xdr:row>
      <xdr:rowOff>284612</xdr:rowOff>
    </xdr:to>
    <xdr:sp macro="" textlink="">
      <xdr:nvSpPr>
        <xdr:cNvPr id="2" name="TextBox 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A4F3C48-E378-48B5-B069-A5F43FC6B4CD}"/>
            </a:ext>
          </a:extLst>
        </xdr:cNvPr>
        <xdr:cNvSpPr txBox="1"/>
      </xdr:nvSpPr>
      <xdr:spPr>
        <a:xfrm>
          <a:off x="9349740" y="41910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Next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11</xdr:col>
      <xdr:colOff>279714</xdr:colOff>
      <xdr:row>0</xdr:row>
      <xdr:rowOff>42553</xdr:rowOff>
    </xdr:from>
    <xdr:to>
      <xdr:col>12</xdr:col>
      <xdr:colOff>475409</xdr:colOff>
      <xdr:row>0</xdr:row>
      <xdr:rowOff>285255</xdr:rowOff>
    </xdr:to>
    <xdr:sp macro="" textlink="">
      <xdr:nvSpPr>
        <xdr:cNvPr id="3" name="TextBox 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DDADED0-B993-4523-AA8A-0D125D1F1FEE}"/>
            </a:ext>
          </a:extLst>
        </xdr:cNvPr>
        <xdr:cNvSpPr txBox="1"/>
      </xdr:nvSpPr>
      <xdr:spPr>
        <a:xfrm>
          <a:off x="8440734" y="42553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Previous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10</xdr:col>
      <xdr:colOff>1319</xdr:colOff>
      <xdr:row>0</xdr:row>
      <xdr:rowOff>38489</xdr:rowOff>
    </xdr:from>
    <xdr:to>
      <xdr:col>11</xdr:col>
      <xdr:colOff>125773</xdr:colOff>
      <xdr:row>0</xdr:row>
      <xdr:rowOff>285424</xdr:rowOff>
    </xdr:to>
    <xdr:sp macro="" textlink="">
      <xdr:nvSpPr>
        <xdr:cNvPr id="4" name="TextBox 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9D1E709-0597-4AEE-933A-DD9EBC5C5CFC}"/>
            </a:ext>
          </a:extLst>
        </xdr:cNvPr>
        <xdr:cNvSpPr txBox="1"/>
      </xdr:nvSpPr>
      <xdr:spPr>
        <a:xfrm>
          <a:off x="7552739" y="38489"/>
          <a:ext cx="734054" cy="24693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Menu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266700</xdr:colOff>
      <xdr:row>16</xdr:row>
      <xdr:rowOff>114300</xdr:rowOff>
    </xdr:from>
    <xdr:to>
      <xdr:col>16</xdr:col>
      <xdr:colOff>995795</xdr:colOff>
      <xdr:row>17</xdr:row>
      <xdr:rowOff>166502</xdr:rowOff>
    </xdr:to>
    <xdr:sp macro="" textlink="">
      <xdr:nvSpPr>
        <xdr:cNvPr id="5" name="TextBox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3409E0-8043-445E-A991-F9FCBB8BE128}"/>
            </a:ext>
          </a:extLst>
        </xdr:cNvPr>
        <xdr:cNvSpPr txBox="1"/>
      </xdr:nvSpPr>
      <xdr:spPr>
        <a:xfrm>
          <a:off x="12024360" y="313182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18</xdr:row>
      <xdr:rowOff>57150</xdr:rowOff>
    </xdr:from>
    <xdr:to>
      <xdr:col>16</xdr:col>
      <xdr:colOff>995795</xdr:colOff>
      <xdr:row>18</xdr:row>
      <xdr:rowOff>291150</xdr:rowOff>
    </xdr:to>
    <xdr:sp macro="" textlink="">
      <xdr:nvSpPr>
        <xdr:cNvPr id="6" name="TextBox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EA55E35-62C3-40C4-BFE7-493DBD77995F}"/>
            </a:ext>
          </a:extLst>
        </xdr:cNvPr>
        <xdr:cNvSpPr txBox="1"/>
      </xdr:nvSpPr>
      <xdr:spPr>
        <a:xfrm>
          <a:off x="12024360" y="3448050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19</xdr:row>
      <xdr:rowOff>68580</xdr:rowOff>
    </xdr:from>
    <xdr:to>
      <xdr:col>16</xdr:col>
      <xdr:colOff>995795</xdr:colOff>
      <xdr:row>20</xdr:row>
      <xdr:rowOff>113162</xdr:rowOff>
    </xdr:to>
    <xdr:sp macro="" textlink="">
      <xdr:nvSpPr>
        <xdr:cNvPr id="7" name="TextBox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702C85-EE47-4786-921A-6C2472E29718}"/>
            </a:ext>
          </a:extLst>
        </xdr:cNvPr>
        <xdr:cNvSpPr txBox="1"/>
      </xdr:nvSpPr>
      <xdr:spPr>
        <a:xfrm>
          <a:off x="12024360" y="377190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3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267456</xdr:colOff>
      <xdr:row>21</xdr:row>
      <xdr:rowOff>13335</xdr:rowOff>
    </xdr:from>
    <xdr:to>
      <xdr:col>16</xdr:col>
      <xdr:colOff>996551</xdr:colOff>
      <xdr:row>22</xdr:row>
      <xdr:rowOff>64455</xdr:rowOff>
    </xdr:to>
    <xdr:sp macro="" textlink="">
      <xdr:nvSpPr>
        <xdr:cNvPr id="8" name="TextBox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8F1572F-3583-4ADA-89D7-EE9FCFA78634}"/>
            </a:ext>
          </a:extLst>
        </xdr:cNvPr>
        <xdr:cNvSpPr txBox="1"/>
      </xdr:nvSpPr>
      <xdr:spPr>
        <a:xfrm>
          <a:off x="12025116" y="4090035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4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22</xdr:row>
      <xdr:rowOff>139380</xdr:rowOff>
    </xdr:from>
    <xdr:to>
      <xdr:col>16</xdr:col>
      <xdr:colOff>996651</xdr:colOff>
      <xdr:row>24</xdr:row>
      <xdr:rowOff>8581</xdr:rowOff>
    </xdr:to>
    <xdr:sp macro="" textlink="">
      <xdr:nvSpPr>
        <xdr:cNvPr id="9" name="TextBox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F627E81-05C3-494B-8231-23CCB92E93A5}"/>
            </a:ext>
          </a:extLst>
        </xdr:cNvPr>
        <xdr:cNvSpPr txBox="1"/>
      </xdr:nvSpPr>
      <xdr:spPr>
        <a:xfrm>
          <a:off x="12025216" y="4398960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5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24</xdr:row>
      <xdr:rowOff>94416</xdr:rowOff>
    </xdr:from>
    <xdr:to>
      <xdr:col>16</xdr:col>
      <xdr:colOff>996651</xdr:colOff>
      <xdr:row>25</xdr:row>
      <xdr:rowOff>146618</xdr:rowOff>
    </xdr:to>
    <xdr:sp macro="" textlink="">
      <xdr:nvSpPr>
        <xdr:cNvPr id="10" name="TextBox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6818754-5742-4645-87B1-06A6B69528CD}"/>
            </a:ext>
          </a:extLst>
        </xdr:cNvPr>
        <xdr:cNvSpPr txBox="1"/>
      </xdr:nvSpPr>
      <xdr:spPr>
        <a:xfrm>
          <a:off x="12025216" y="4719756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6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26</xdr:row>
      <xdr:rowOff>39406</xdr:rowOff>
    </xdr:from>
    <xdr:to>
      <xdr:col>16</xdr:col>
      <xdr:colOff>996651</xdr:colOff>
      <xdr:row>26</xdr:row>
      <xdr:rowOff>273406</xdr:rowOff>
    </xdr:to>
    <xdr:sp macro="" textlink="">
      <xdr:nvSpPr>
        <xdr:cNvPr id="11" name="TextBox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F6BAFD7-E04B-407F-B9E5-1A1D59ED32C2}"/>
            </a:ext>
          </a:extLst>
        </xdr:cNvPr>
        <xdr:cNvSpPr txBox="1"/>
      </xdr:nvSpPr>
      <xdr:spPr>
        <a:xfrm>
          <a:off x="12025216" y="5030506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7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27</xdr:row>
      <xdr:rowOff>34262</xdr:rowOff>
    </xdr:from>
    <xdr:to>
      <xdr:col>16</xdr:col>
      <xdr:colOff>996651</xdr:colOff>
      <xdr:row>28</xdr:row>
      <xdr:rowOff>86464</xdr:rowOff>
    </xdr:to>
    <xdr:sp macro="" textlink="">
      <xdr:nvSpPr>
        <xdr:cNvPr id="12" name="TextBox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64E62F1-E8EE-4082-B6C1-8EFD112BE583}"/>
            </a:ext>
          </a:extLst>
        </xdr:cNvPr>
        <xdr:cNvSpPr txBox="1"/>
      </xdr:nvSpPr>
      <xdr:spPr>
        <a:xfrm>
          <a:off x="12025216" y="5337782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8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28</xdr:row>
      <xdr:rowOff>161250</xdr:rowOff>
    </xdr:from>
    <xdr:to>
      <xdr:col>16</xdr:col>
      <xdr:colOff>996650</xdr:colOff>
      <xdr:row>30</xdr:row>
      <xdr:rowOff>28529</xdr:rowOff>
    </xdr:to>
    <xdr:sp macro="" textlink="">
      <xdr:nvSpPr>
        <xdr:cNvPr id="13" name="TextBox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0DE5E6A-B286-4A76-B38F-617940E94E06}"/>
            </a:ext>
          </a:extLst>
        </xdr:cNvPr>
        <xdr:cNvSpPr txBox="1"/>
      </xdr:nvSpPr>
      <xdr:spPr>
        <a:xfrm>
          <a:off x="12025215" y="5647650"/>
          <a:ext cx="729095" cy="233039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9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30</xdr:row>
      <xdr:rowOff>106048</xdr:rowOff>
    </xdr:from>
    <xdr:to>
      <xdr:col>16</xdr:col>
      <xdr:colOff>996650</xdr:colOff>
      <xdr:row>31</xdr:row>
      <xdr:rowOff>158129</xdr:rowOff>
    </xdr:to>
    <xdr:sp macro="" textlink="">
      <xdr:nvSpPr>
        <xdr:cNvPr id="14" name="TextBox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5869091-8B0A-42DA-BD99-7A753A47BFAC}"/>
            </a:ext>
          </a:extLst>
        </xdr:cNvPr>
        <xdr:cNvSpPr txBox="1"/>
      </xdr:nvSpPr>
      <xdr:spPr>
        <a:xfrm>
          <a:off x="12025215" y="5958208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10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32</xdr:row>
      <xdr:rowOff>59483</xdr:rowOff>
    </xdr:from>
    <xdr:to>
      <xdr:col>16</xdr:col>
      <xdr:colOff>996650</xdr:colOff>
      <xdr:row>33</xdr:row>
      <xdr:rowOff>110603</xdr:rowOff>
    </xdr:to>
    <xdr:sp macro="" textlink="">
      <xdr:nvSpPr>
        <xdr:cNvPr id="15" name="TextBox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4329AFC-357C-4F70-BF8B-4B5FF995EB1A}"/>
            </a:ext>
          </a:extLst>
        </xdr:cNvPr>
        <xdr:cNvSpPr txBox="1"/>
      </xdr:nvSpPr>
      <xdr:spPr>
        <a:xfrm>
          <a:off x="12025215" y="6277403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33</xdr:row>
      <xdr:rowOff>195074</xdr:rowOff>
    </xdr:from>
    <xdr:to>
      <xdr:col>16</xdr:col>
      <xdr:colOff>996650</xdr:colOff>
      <xdr:row>34</xdr:row>
      <xdr:rowOff>118438</xdr:rowOff>
    </xdr:to>
    <xdr:sp macro="" textlink="">
      <xdr:nvSpPr>
        <xdr:cNvPr id="16" name="TextBox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50DF2C6-2638-46AD-A336-3FE6741B234A}"/>
            </a:ext>
          </a:extLst>
        </xdr:cNvPr>
        <xdr:cNvSpPr txBox="1"/>
      </xdr:nvSpPr>
      <xdr:spPr>
        <a:xfrm>
          <a:off x="12025215" y="6595874"/>
          <a:ext cx="729095" cy="235784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12</xdr:col>
      <xdr:colOff>655320</xdr:colOff>
      <xdr:row>0</xdr:row>
      <xdr:rowOff>41910</xdr:rowOff>
    </xdr:from>
    <xdr:to>
      <xdr:col>13</xdr:col>
      <xdr:colOff>698615</xdr:colOff>
      <xdr:row>0</xdr:row>
      <xdr:rowOff>284612</xdr:rowOff>
    </xdr:to>
    <xdr:sp macro="" textlink="">
      <xdr:nvSpPr>
        <xdr:cNvPr id="2" name="TextBox 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D5DD755-DB68-4266-9520-6C9A3BFE10DD}"/>
            </a:ext>
          </a:extLst>
        </xdr:cNvPr>
        <xdr:cNvSpPr txBox="1"/>
      </xdr:nvSpPr>
      <xdr:spPr>
        <a:xfrm>
          <a:off x="9349740" y="41910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Next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11</xdr:col>
      <xdr:colOff>279714</xdr:colOff>
      <xdr:row>0</xdr:row>
      <xdr:rowOff>42553</xdr:rowOff>
    </xdr:from>
    <xdr:to>
      <xdr:col>12</xdr:col>
      <xdr:colOff>475409</xdr:colOff>
      <xdr:row>0</xdr:row>
      <xdr:rowOff>285255</xdr:rowOff>
    </xdr:to>
    <xdr:sp macro="" textlink="">
      <xdr:nvSpPr>
        <xdr:cNvPr id="3" name="TextBox 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7839BC4-2DBB-4E9C-B85A-CF8BC1C53DD0}"/>
            </a:ext>
          </a:extLst>
        </xdr:cNvPr>
        <xdr:cNvSpPr txBox="1"/>
      </xdr:nvSpPr>
      <xdr:spPr>
        <a:xfrm>
          <a:off x="8440734" y="42553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Previous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10</xdr:col>
      <xdr:colOff>1319</xdr:colOff>
      <xdr:row>0</xdr:row>
      <xdr:rowOff>38489</xdr:rowOff>
    </xdr:from>
    <xdr:to>
      <xdr:col>11</xdr:col>
      <xdr:colOff>125773</xdr:colOff>
      <xdr:row>0</xdr:row>
      <xdr:rowOff>285424</xdr:rowOff>
    </xdr:to>
    <xdr:sp macro="" textlink="">
      <xdr:nvSpPr>
        <xdr:cNvPr id="4" name="TextBox 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EFB37B7-326E-42E3-BC5C-1C409D309F64}"/>
            </a:ext>
          </a:extLst>
        </xdr:cNvPr>
        <xdr:cNvSpPr txBox="1"/>
      </xdr:nvSpPr>
      <xdr:spPr>
        <a:xfrm>
          <a:off x="7552739" y="38489"/>
          <a:ext cx="734054" cy="24693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Menu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266700</xdr:colOff>
      <xdr:row>16</xdr:row>
      <xdr:rowOff>114300</xdr:rowOff>
    </xdr:from>
    <xdr:to>
      <xdr:col>16</xdr:col>
      <xdr:colOff>995795</xdr:colOff>
      <xdr:row>17</xdr:row>
      <xdr:rowOff>166502</xdr:rowOff>
    </xdr:to>
    <xdr:sp macro="" textlink="">
      <xdr:nvSpPr>
        <xdr:cNvPr id="5" name="TextBox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E82CAD-9A08-4C7C-8199-86F6D8C79D75}"/>
            </a:ext>
          </a:extLst>
        </xdr:cNvPr>
        <xdr:cNvSpPr txBox="1"/>
      </xdr:nvSpPr>
      <xdr:spPr>
        <a:xfrm>
          <a:off x="12024360" y="313182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18</xdr:row>
      <xdr:rowOff>57150</xdr:rowOff>
    </xdr:from>
    <xdr:to>
      <xdr:col>16</xdr:col>
      <xdr:colOff>995795</xdr:colOff>
      <xdr:row>18</xdr:row>
      <xdr:rowOff>291150</xdr:rowOff>
    </xdr:to>
    <xdr:sp macro="" textlink="">
      <xdr:nvSpPr>
        <xdr:cNvPr id="6" name="TextBox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3FB9D27-1D3D-4112-A94B-476314217E1B}"/>
            </a:ext>
          </a:extLst>
        </xdr:cNvPr>
        <xdr:cNvSpPr txBox="1"/>
      </xdr:nvSpPr>
      <xdr:spPr>
        <a:xfrm>
          <a:off x="12024360" y="3448050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19</xdr:row>
      <xdr:rowOff>68580</xdr:rowOff>
    </xdr:from>
    <xdr:to>
      <xdr:col>16</xdr:col>
      <xdr:colOff>995795</xdr:colOff>
      <xdr:row>20</xdr:row>
      <xdr:rowOff>113162</xdr:rowOff>
    </xdr:to>
    <xdr:sp macro="" textlink="">
      <xdr:nvSpPr>
        <xdr:cNvPr id="7" name="TextBox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015F04-EB07-4CA1-AA64-F185C8B652BB}"/>
            </a:ext>
          </a:extLst>
        </xdr:cNvPr>
        <xdr:cNvSpPr txBox="1"/>
      </xdr:nvSpPr>
      <xdr:spPr>
        <a:xfrm>
          <a:off x="12024360" y="377190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3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267456</xdr:colOff>
      <xdr:row>21</xdr:row>
      <xdr:rowOff>13335</xdr:rowOff>
    </xdr:from>
    <xdr:to>
      <xdr:col>16</xdr:col>
      <xdr:colOff>996551</xdr:colOff>
      <xdr:row>22</xdr:row>
      <xdr:rowOff>64455</xdr:rowOff>
    </xdr:to>
    <xdr:sp macro="" textlink="">
      <xdr:nvSpPr>
        <xdr:cNvPr id="8" name="TextBox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FAC84FB-ACCB-41F8-BFE7-19DB643E79E9}"/>
            </a:ext>
          </a:extLst>
        </xdr:cNvPr>
        <xdr:cNvSpPr txBox="1"/>
      </xdr:nvSpPr>
      <xdr:spPr>
        <a:xfrm>
          <a:off x="12025116" y="4090035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4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22</xdr:row>
      <xdr:rowOff>139380</xdr:rowOff>
    </xdr:from>
    <xdr:to>
      <xdr:col>16</xdr:col>
      <xdr:colOff>996651</xdr:colOff>
      <xdr:row>24</xdr:row>
      <xdr:rowOff>8581</xdr:rowOff>
    </xdr:to>
    <xdr:sp macro="" textlink="">
      <xdr:nvSpPr>
        <xdr:cNvPr id="9" name="TextBox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2ABAAEB-F962-4841-B371-58B77E5BCF0A}"/>
            </a:ext>
          </a:extLst>
        </xdr:cNvPr>
        <xdr:cNvSpPr txBox="1"/>
      </xdr:nvSpPr>
      <xdr:spPr>
        <a:xfrm>
          <a:off x="12025216" y="4398960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5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24</xdr:row>
      <xdr:rowOff>94416</xdr:rowOff>
    </xdr:from>
    <xdr:to>
      <xdr:col>16</xdr:col>
      <xdr:colOff>996651</xdr:colOff>
      <xdr:row>25</xdr:row>
      <xdr:rowOff>146618</xdr:rowOff>
    </xdr:to>
    <xdr:sp macro="" textlink="">
      <xdr:nvSpPr>
        <xdr:cNvPr id="10" name="TextBox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53C0C5D-4DB4-4E49-8FF0-299BB4D4AFA2}"/>
            </a:ext>
          </a:extLst>
        </xdr:cNvPr>
        <xdr:cNvSpPr txBox="1"/>
      </xdr:nvSpPr>
      <xdr:spPr>
        <a:xfrm>
          <a:off x="12025216" y="4719756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6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26</xdr:row>
      <xdr:rowOff>39406</xdr:rowOff>
    </xdr:from>
    <xdr:to>
      <xdr:col>16</xdr:col>
      <xdr:colOff>996651</xdr:colOff>
      <xdr:row>26</xdr:row>
      <xdr:rowOff>273406</xdr:rowOff>
    </xdr:to>
    <xdr:sp macro="" textlink="">
      <xdr:nvSpPr>
        <xdr:cNvPr id="11" name="TextBox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4267FE9-04C2-42F6-B658-D5AE2A9D201C}"/>
            </a:ext>
          </a:extLst>
        </xdr:cNvPr>
        <xdr:cNvSpPr txBox="1"/>
      </xdr:nvSpPr>
      <xdr:spPr>
        <a:xfrm>
          <a:off x="12025216" y="5030506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7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27</xdr:row>
      <xdr:rowOff>34262</xdr:rowOff>
    </xdr:from>
    <xdr:to>
      <xdr:col>16</xdr:col>
      <xdr:colOff>996651</xdr:colOff>
      <xdr:row>28</xdr:row>
      <xdr:rowOff>86464</xdr:rowOff>
    </xdr:to>
    <xdr:sp macro="" textlink="">
      <xdr:nvSpPr>
        <xdr:cNvPr id="12" name="TextBox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FFA66E4-D943-4F03-A5F0-704A601528AE}"/>
            </a:ext>
          </a:extLst>
        </xdr:cNvPr>
        <xdr:cNvSpPr txBox="1"/>
      </xdr:nvSpPr>
      <xdr:spPr>
        <a:xfrm>
          <a:off x="12025216" y="5337782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8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28</xdr:row>
      <xdr:rowOff>161250</xdr:rowOff>
    </xdr:from>
    <xdr:to>
      <xdr:col>16</xdr:col>
      <xdr:colOff>996650</xdr:colOff>
      <xdr:row>30</xdr:row>
      <xdr:rowOff>28529</xdr:rowOff>
    </xdr:to>
    <xdr:sp macro="" textlink="">
      <xdr:nvSpPr>
        <xdr:cNvPr id="13" name="TextBox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0011994-4B79-4791-85F5-E721695AF717}"/>
            </a:ext>
          </a:extLst>
        </xdr:cNvPr>
        <xdr:cNvSpPr txBox="1"/>
      </xdr:nvSpPr>
      <xdr:spPr>
        <a:xfrm>
          <a:off x="12025215" y="5647650"/>
          <a:ext cx="729095" cy="233039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9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30</xdr:row>
      <xdr:rowOff>106048</xdr:rowOff>
    </xdr:from>
    <xdr:to>
      <xdr:col>16</xdr:col>
      <xdr:colOff>996650</xdr:colOff>
      <xdr:row>31</xdr:row>
      <xdr:rowOff>158129</xdr:rowOff>
    </xdr:to>
    <xdr:sp macro="" textlink="">
      <xdr:nvSpPr>
        <xdr:cNvPr id="14" name="TextBox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5FD8B8C-9DF2-453D-A4A4-69CEEE91FB8B}"/>
            </a:ext>
          </a:extLst>
        </xdr:cNvPr>
        <xdr:cNvSpPr txBox="1"/>
      </xdr:nvSpPr>
      <xdr:spPr>
        <a:xfrm>
          <a:off x="12025215" y="5958208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10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32</xdr:row>
      <xdr:rowOff>59483</xdr:rowOff>
    </xdr:from>
    <xdr:to>
      <xdr:col>16</xdr:col>
      <xdr:colOff>996650</xdr:colOff>
      <xdr:row>33</xdr:row>
      <xdr:rowOff>110603</xdr:rowOff>
    </xdr:to>
    <xdr:sp macro="" textlink="">
      <xdr:nvSpPr>
        <xdr:cNvPr id="15" name="TextBox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1AEA17B-18DB-44C7-8229-7309E375516F}"/>
            </a:ext>
          </a:extLst>
        </xdr:cNvPr>
        <xdr:cNvSpPr txBox="1"/>
      </xdr:nvSpPr>
      <xdr:spPr>
        <a:xfrm>
          <a:off x="12025215" y="6277403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33</xdr:row>
      <xdr:rowOff>195074</xdr:rowOff>
    </xdr:from>
    <xdr:to>
      <xdr:col>16</xdr:col>
      <xdr:colOff>996650</xdr:colOff>
      <xdr:row>34</xdr:row>
      <xdr:rowOff>118438</xdr:rowOff>
    </xdr:to>
    <xdr:sp macro="" textlink="">
      <xdr:nvSpPr>
        <xdr:cNvPr id="16" name="TextBox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D7368A5-0BC5-4A69-A98F-DDF6958B041A}"/>
            </a:ext>
          </a:extLst>
        </xdr:cNvPr>
        <xdr:cNvSpPr txBox="1"/>
      </xdr:nvSpPr>
      <xdr:spPr>
        <a:xfrm>
          <a:off x="12025215" y="6595874"/>
          <a:ext cx="729095" cy="235784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12</xdr:col>
      <xdr:colOff>655320</xdr:colOff>
      <xdr:row>0</xdr:row>
      <xdr:rowOff>41910</xdr:rowOff>
    </xdr:from>
    <xdr:to>
      <xdr:col>13</xdr:col>
      <xdr:colOff>698615</xdr:colOff>
      <xdr:row>0</xdr:row>
      <xdr:rowOff>284612</xdr:rowOff>
    </xdr:to>
    <xdr:sp macro="" textlink="">
      <xdr:nvSpPr>
        <xdr:cNvPr id="2" name="TextBox 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8C42426-1638-458E-B34D-36EA126815B1}"/>
            </a:ext>
          </a:extLst>
        </xdr:cNvPr>
        <xdr:cNvSpPr txBox="1"/>
      </xdr:nvSpPr>
      <xdr:spPr>
        <a:xfrm>
          <a:off x="9349740" y="41910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Next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11</xdr:col>
      <xdr:colOff>279714</xdr:colOff>
      <xdr:row>0</xdr:row>
      <xdr:rowOff>42553</xdr:rowOff>
    </xdr:from>
    <xdr:to>
      <xdr:col>12</xdr:col>
      <xdr:colOff>475409</xdr:colOff>
      <xdr:row>0</xdr:row>
      <xdr:rowOff>285255</xdr:rowOff>
    </xdr:to>
    <xdr:sp macro="" textlink="">
      <xdr:nvSpPr>
        <xdr:cNvPr id="3" name="TextBox 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478B72E-FB72-4185-BF20-F3CCF247C135}"/>
            </a:ext>
          </a:extLst>
        </xdr:cNvPr>
        <xdr:cNvSpPr txBox="1"/>
      </xdr:nvSpPr>
      <xdr:spPr>
        <a:xfrm>
          <a:off x="8440734" y="42553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Previous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10</xdr:col>
      <xdr:colOff>1319</xdr:colOff>
      <xdr:row>0</xdr:row>
      <xdr:rowOff>38489</xdr:rowOff>
    </xdr:from>
    <xdr:to>
      <xdr:col>11</xdr:col>
      <xdr:colOff>125773</xdr:colOff>
      <xdr:row>0</xdr:row>
      <xdr:rowOff>285424</xdr:rowOff>
    </xdr:to>
    <xdr:sp macro="" textlink="">
      <xdr:nvSpPr>
        <xdr:cNvPr id="4" name="TextBox 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D7FA8BF-B831-403D-A0A4-C95639135C15}"/>
            </a:ext>
          </a:extLst>
        </xdr:cNvPr>
        <xdr:cNvSpPr txBox="1"/>
      </xdr:nvSpPr>
      <xdr:spPr>
        <a:xfrm>
          <a:off x="7552739" y="38489"/>
          <a:ext cx="734054" cy="24693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Menu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266700</xdr:colOff>
      <xdr:row>16</xdr:row>
      <xdr:rowOff>114300</xdr:rowOff>
    </xdr:from>
    <xdr:to>
      <xdr:col>16</xdr:col>
      <xdr:colOff>995795</xdr:colOff>
      <xdr:row>17</xdr:row>
      <xdr:rowOff>166502</xdr:rowOff>
    </xdr:to>
    <xdr:sp macro="" textlink="">
      <xdr:nvSpPr>
        <xdr:cNvPr id="5" name="TextBox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9F004-746E-4098-99C8-3DA2094C38B1}"/>
            </a:ext>
          </a:extLst>
        </xdr:cNvPr>
        <xdr:cNvSpPr txBox="1"/>
      </xdr:nvSpPr>
      <xdr:spPr>
        <a:xfrm>
          <a:off x="12024360" y="313182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18</xdr:row>
      <xdr:rowOff>57150</xdr:rowOff>
    </xdr:from>
    <xdr:to>
      <xdr:col>16</xdr:col>
      <xdr:colOff>995795</xdr:colOff>
      <xdr:row>18</xdr:row>
      <xdr:rowOff>291150</xdr:rowOff>
    </xdr:to>
    <xdr:sp macro="" textlink="">
      <xdr:nvSpPr>
        <xdr:cNvPr id="6" name="TextBox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84F10C-7BAD-4F78-8748-17B515FCD26B}"/>
            </a:ext>
          </a:extLst>
        </xdr:cNvPr>
        <xdr:cNvSpPr txBox="1"/>
      </xdr:nvSpPr>
      <xdr:spPr>
        <a:xfrm>
          <a:off x="12024360" y="3448050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19</xdr:row>
      <xdr:rowOff>68580</xdr:rowOff>
    </xdr:from>
    <xdr:to>
      <xdr:col>16</xdr:col>
      <xdr:colOff>995795</xdr:colOff>
      <xdr:row>20</xdr:row>
      <xdr:rowOff>113162</xdr:rowOff>
    </xdr:to>
    <xdr:sp macro="" textlink="">
      <xdr:nvSpPr>
        <xdr:cNvPr id="7" name="TextBox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D8F42C-E414-4410-9CE1-E18A78800D7E}"/>
            </a:ext>
          </a:extLst>
        </xdr:cNvPr>
        <xdr:cNvSpPr txBox="1"/>
      </xdr:nvSpPr>
      <xdr:spPr>
        <a:xfrm>
          <a:off x="12024360" y="377190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3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267456</xdr:colOff>
      <xdr:row>21</xdr:row>
      <xdr:rowOff>13335</xdr:rowOff>
    </xdr:from>
    <xdr:to>
      <xdr:col>16</xdr:col>
      <xdr:colOff>996551</xdr:colOff>
      <xdr:row>22</xdr:row>
      <xdr:rowOff>64455</xdr:rowOff>
    </xdr:to>
    <xdr:sp macro="" textlink="">
      <xdr:nvSpPr>
        <xdr:cNvPr id="8" name="TextBox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9D9FE6E-311F-4FAB-8748-6C6A14F3F389}"/>
            </a:ext>
          </a:extLst>
        </xdr:cNvPr>
        <xdr:cNvSpPr txBox="1"/>
      </xdr:nvSpPr>
      <xdr:spPr>
        <a:xfrm>
          <a:off x="12025116" y="4090035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4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22</xdr:row>
      <xdr:rowOff>139380</xdr:rowOff>
    </xdr:from>
    <xdr:to>
      <xdr:col>16</xdr:col>
      <xdr:colOff>996651</xdr:colOff>
      <xdr:row>24</xdr:row>
      <xdr:rowOff>8581</xdr:rowOff>
    </xdr:to>
    <xdr:sp macro="" textlink="">
      <xdr:nvSpPr>
        <xdr:cNvPr id="9" name="TextBox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EC5C723-BC00-4FFF-BEEB-45E28B7E2122}"/>
            </a:ext>
          </a:extLst>
        </xdr:cNvPr>
        <xdr:cNvSpPr txBox="1"/>
      </xdr:nvSpPr>
      <xdr:spPr>
        <a:xfrm>
          <a:off x="12025216" y="4398960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5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24</xdr:row>
      <xdr:rowOff>94416</xdr:rowOff>
    </xdr:from>
    <xdr:to>
      <xdr:col>16</xdr:col>
      <xdr:colOff>996651</xdr:colOff>
      <xdr:row>25</xdr:row>
      <xdr:rowOff>146618</xdr:rowOff>
    </xdr:to>
    <xdr:sp macro="" textlink="">
      <xdr:nvSpPr>
        <xdr:cNvPr id="10" name="TextBox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458F712-4753-4755-B06A-4628BC6B3AF8}"/>
            </a:ext>
          </a:extLst>
        </xdr:cNvPr>
        <xdr:cNvSpPr txBox="1"/>
      </xdr:nvSpPr>
      <xdr:spPr>
        <a:xfrm>
          <a:off x="12025216" y="4719756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6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26</xdr:row>
      <xdr:rowOff>39406</xdr:rowOff>
    </xdr:from>
    <xdr:to>
      <xdr:col>16</xdr:col>
      <xdr:colOff>996651</xdr:colOff>
      <xdr:row>26</xdr:row>
      <xdr:rowOff>273406</xdr:rowOff>
    </xdr:to>
    <xdr:sp macro="" textlink="">
      <xdr:nvSpPr>
        <xdr:cNvPr id="11" name="TextBox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DA4F6FF-9B99-44E0-9032-2130FB7E36B3}"/>
            </a:ext>
          </a:extLst>
        </xdr:cNvPr>
        <xdr:cNvSpPr txBox="1"/>
      </xdr:nvSpPr>
      <xdr:spPr>
        <a:xfrm>
          <a:off x="12025216" y="5030506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7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27</xdr:row>
      <xdr:rowOff>34262</xdr:rowOff>
    </xdr:from>
    <xdr:to>
      <xdr:col>16</xdr:col>
      <xdr:colOff>996651</xdr:colOff>
      <xdr:row>28</xdr:row>
      <xdr:rowOff>86464</xdr:rowOff>
    </xdr:to>
    <xdr:sp macro="" textlink="">
      <xdr:nvSpPr>
        <xdr:cNvPr id="12" name="TextBox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66373E7-F82D-4CD6-B596-026B63CEF336}"/>
            </a:ext>
          </a:extLst>
        </xdr:cNvPr>
        <xdr:cNvSpPr txBox="1"/>
      </xdr:nvSpPr>
      <xdr:spPr>
        <a:xfrm>
          <a:off x="12025216" y="5337782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8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28</xdr:row>
      <xdr:rowOff>161250</xdr:rowOff>
    </xdr:from>
    <xdr:to>
      <xdr:col>16</xdr:col>
      <xdr:colOff>996650</xdr:colOff>
      <xdr:row>30</xdr:row>
      <xdr:rowOff>28529</xdr:rowOff>
    </xdr:to>
    <xdr:sp macro="" textlink="">
      <xdr:nvSpPr>
        <xdr:cNvPr id="13" name="TextBox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E1C1C08-3FF9-4FF8-A0E5-62264D8BAA9B}"/>
            </a:ext>
          </a:extLst>
        </xdr:cNvPr>
        <xdr:cNvSpPr txBox="1"/>
      </xdr:nvSpPr>
      <xdr:spPr>
        <a:xfrm>
          <a:off x="12025215" y="5647650"/>
          <a:ext cx="729095" cy="233039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9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30</xdr:row>
      <xdr:rowOff>106048</xdr:rowOff>
    </xdr:from>
    <xdr:to>
      <xdr:col>16</xdr:col>
      <xdr:colOff>996650</xdr:colOff>
      <xdr:row>31</xdr:row>
      <xdr:rowOff>158129</xdr:rowOff>
    </xdr:to>
    <xdr:sp macro="" textlink="">
      <xdr:nvSpPr>
        <xdr:cNvPr id="14" name="TextBox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529CF29-518B-4F08-B4A6-691892011EB6}"/>
            </a:ext>
          </a:extLst>
        </xdr:cNvPr>
        <xdr:cNvSpPr txBox="1"/>
      </xdr:nvSpPr>
      <xdr:spPr>
        <a:xfrm>
          <a:off x="12025215" y="5958208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10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32</xdr:row>
      <xdr:rowOff>59483</xdr:rowOff>
    </xdr:from>
    <xdr:to>
      <xdr:col>16</xdr:col>
      <xdr:colOff>996650</xdr:colOff>
      <xdr:row>33</xdr:row>
      <xdr:rowOff>110603</xdr:rowOff>
    </xdr:to>
    <xdr:sp macro="" textlink="">
      <xdr:nvSpPr>
        <xdr:cNvPr id="15" name="TextBox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9092575-7AC9-47CC-AA68-31DF732ADC65}"/>
            </a:ext>
          </a:extLst>
        </xdr:cNvPr>
        <xdr:cNvSpPr txBox="1"/>
      </xdr:nvSpPr>
      <xdr:spPr>
        <a:xfrm>
          <a:off x="12025215" y="6277403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33</xdr:row>
      <xdr:rowOff>195074</xdr:rowOff>
    </xdr:from>
    <xdr:to>
      <xdr:col>16</xdr:col>
      <xdr:colOff>996650</xdr:colOff>
      <xdr:row>34</xdr:row>
      <xdr:rowOff>118438</xdr:rowOff>
    </xdr:to>
    <xdr:sp macro="" textlink="">
      <xdr:nvSpPr>
        <xdr:cNvPr id="16" name="TextBox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748F6E3-2E51-4D0A-BDAF-C7560E5B9FEB}"/>
            </a:ext>
          </a:extLst>
        </xdr:cNvPr>
        <xdr:cNvSpPr txBox="1"/>
      </xdr:nvSpPr>
      <xdr:spPr>
        <a:xfrm>
          <a:off x="12025215" y="6595874"/>
          <a:ext cx="729095" cy="235784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12</xdr:col>
      <xdr:colOff>655320</xdr:colOff>
      <xdr:row>0</xdr:row>
      <xdr:rowOff>41910</xdr:rowOff>
    </xdr:from>
    <xdr:to>
      <xdr:col>13</xdr:col>
      <xdr:colOff>698615</xdr:colOff>
      <xdr:row>0</xdr:row>
      <xdr:rowOff>284612</xdr:rowOff>
    </xdr:to>
    <xdr:sp macro="" textlink="">
      <xdr:nvSpPr>
        <xdr:cNvPr id="2" name="TextBox 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A8A95B0-4D84-4054-BDBA-48F5099049C5}"/>
            </a:ext>
          </a:extLst>
        </xdr:cNvPr>
        <xdr:cNvSpPr txBox="1"/>
      </xdr:nvSpPr>
      <xdr:spPr>
        <a:xfrm>
          <a:off x="9349740" y="41910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Next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11</xdr:col>
      <xdr:colOff>279714</xdr:colOff>
      <xdr:row>0</xdr:row>
      <xdr:rowOff>42553</xdr:rowOff>
    </xdr:from>
    <xdr:to>
      <xdr:col>12</xdr:col>
      <xdr:colOff>475409</xdr:colOff>
      <xdr:row>0</xdr:row>
      <xdr:rowOff>285255</xdr:rowOff>
    </xdr:to>
    <xdr:sp macro="" textlink="">
      <xdr:nvSpPr>
        <xdr:cNvPr id="3" name="TextBox 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69FEAD0-59E6-4B26-8859-B66C8E24DE96}"/>
            </a:ext>
          </a:extLst>
        </xdr:cNvPr>
        <xdr:cNvSpPr txBox="1"/>
      </xdr:nvSpPr>
      <xdr:spPr>
        <a:xfrm>
          <a:off x="8440734" y="42553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Previous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10</xdr:col>
      <xdr:colOff>1319</xdr:colOff>
      <xdr:row>0</xdr:row>
      <xdr:rowOff>38489</xdr:rowOff>
    </xdr:from>
    <xdr:to>
      <xdr:col>11</xdr:col>
      <xdr:colOff>125773</xdr:colOff>
      <xdr:row>0</xdr:row>
      <xdr:rowOff>285424</xdr:rowOff>
    </xdr:to>
    <xdr:sp macro="" textlink="">
      <xdr:nvSpPr>
        <xdr:cNvPr id="4" name="TextBox 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81ED775-6375-4996-9A29-D869BDB29101}"/>
            </a:ext>
          </a:extLst>
        </xdr:cNvPr>
        <xdr:cNvSpPr txBox="1"/>
      </xdr:nvSpPr>
      <xdr:spPr>
        <a:xfrm>
          <a:off x="7552739" y="38489"/>
          <a:ext cx="734054" cy="24693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Menu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266700</xdr:colOff>
      <xdr:row>16</xdr:row>
      <xdr:rowOff>114300</xdr:rowOff>
    </xdr:from>
    <xdr:to>
      <xdr:col>16</xdr:col>
      <xdr:colOff>995795</xdr:colOff>
      <xdr:row>17</xdr:row>
      <xdr:rowOff>166502</xdr:rowOff>
    </xdr:to>
    <xdr:sp macro="" textlink="">
      <xdr:nvSpPr>
        <xdr:cNvPr id="5" name="TextBox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37849-D0F1-4505-833F-E8BA55E76904}"/>
            </a:ext>
          </a:extLst>
        </xdr:cNvPr>
        <xdr:cNvSpPr txBox="1"/>
      </xdr:nvSpPr>
      <xdr:spPr>
        <a:xfrm>
          <a:off x="12024360" y="313182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18</xdr:row>
      <xdr:rowOff>57150</xdr:rowOff>
    </xdr:from>
    <xdr:to>
      <xdr:col>16</xdr:col>
      <xdr:colOff>995795</xdr:colOff>
      <xdr:row>18</xdr:row>
      <xdr:rowOff>291150</xdr:rowOff>
    </xdr:to>
    <xdr:sp macro="" textlink="">
      <xdr:nvSpPr>
        <xdr:cNvPr id="6" name="TextBox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75D7C4B-3670-4EE3-B636-CD42FAF63220}"/>
            </a:ext>
          </a:extLst>
        </xdr:cNvPr>
        <xdr:cNvSpPr txBox="1"/>
      </xdr:nvSpPr>
      <xdr:spPr>
        <a:xfrm>
          <a:off x="12024360" y="3448050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19</xdr:row>
      <xdr:rowOff>68580</xdr:rowOff>
    </xdr:from>
    <xdr:to>
      <xdr:col>16</xdr:col>
      <xdr:colOff>995795</xdr:colOff>
      <xdr:row>20</xdr:row>
      <xdr:rowOff>113162</xdr:rowOff>
    </xdr:to>
    <xdr:sp macro="" textlink="">
      <xdr:nvSpPr>
        <xdr:cNvPr id="7" name="TextBox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962AA8-5F93-42BB-A164-C1223159C067}"/>
            </a:ext>
          </a:extLst>
        </xdr:cNvPr>
        <xdr:cNvSpPr txBox="1"/>
      </xdr:nvSpPr>
      <xdr:spPr>
        <a:xfrm>
          <a:off x="12024360" y="377190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3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267456</xdr:colOff>
      <xdr:row>21</xdr:row>
      <xdr:rowOff>13335</xdr:rowOff>
    </xdr:from>
    <xdr:to>
      <xdr:col>16</xdr:col>
      <xdr:colOff>996551</xdr:colOff>
      <xdr:row>22</xdr:row>
      <xdr:rowOff>64455</xdr:rowOff>
    </xdr:to>
    <xdr:sp macro="" textlink="">
      <xdr:nvSpPr>
        <xdr:cNvPr id="8" name="TextBox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EA5F945-233E-40DD-BECA-E04580737A0B}"/>
            </a:ext>
          </a:extLst>
        </xdr:cNvPr>
        <xdr:cNvSpPr txBox="1"/>
      </xdr:nvSpPr>
      <xdr:spPr>
        <a:xfrm>
          <a:off x="12025116" y="4090035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4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22</xdr:row>
      <xdr:rowOff>139380</xdr:rowOff>
    </xdr:from>
    <xdr:to>
      <xdr:col>16</xdr:col>
      <xdr:colOff>996651</xdr:colOff>
      <xdr:row>24</xdr:row>
      <xdr:rowOff>8581</xdr:rowOff>
    </xdr:to>
    <xdr:sp macro="" textlink="">
      <xdr:nvSpPr>
        <xdr:cNvPr id="9" name="TextBox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0A3CBD6-038E-4143-823A-A8013A443CDB}"/>
            </a:ext>
          </a:extLst>
        </xdr:cNvPr>
        <xdr:cNvSpPr txBox="1"/>
      </xdr:nvSpPr>
      <xdr:spPr>
        <a:xfrm>
          <a:off x="12025216" y="4398960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5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24</xdr:row>
      <xdr:rowOff>94416</xdr:rowOff>
    </xdr:from>
    <xdr:to>
      <xdr:col>16</xdr:col>
      <xdr:colOff>996651</xdr:colOff>
      <xdr:row>25</xdr:row>
      <xdr:rowOff>146618</xdr:rowOff>
    </xdr:to>
    <xdr:sp macro="" textlink="">
      <xdr:nvSpPr>
        <xdr:cNvPr id="10" name="TextBox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57B976E-E52B-4D31-833D-4194DCCEF238}"/>
            </a:ext>
          </a:extLst>
        </xdr:cNvPr>
        <xdr:cNvSpPr txBox="1"/>
      </xdr:nvSpPr>
      <xdr:spPr>
        <a:xfrm>
          <a:off x="12025216" y="4719756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6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26</xdr:row>
      <xdr:rowOff>39406</xdr:rowOff>
    </xdr:from>
    <xdr:to>
      <xdr:col>16</xdr:col>
      <xdr:colOff>996651</xdr:colOff>
      <xdr:row>26</xdr:row>
      <xdr:rowOff>273406</xdr:rowOff>
    </xdr:to>
    <xdr:sp macro="" textlink="">
      <xdr:nvSpPr>
        <xdr:cNvPr id="11" name="TextBox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E9123EE-4C12-4FC8-91A7-4394C2477707}"/>
            </a:ext>
          </a:extLst>
        </xdr:cNvPr>
        <xdr:cNvSpPr txBox="1"/>
      </xdr:nvSpPr>
      <xdr:spPr>
        <a:xfrm>
          <a:off x="12025216" y="5030506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7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27</xdr:row>
      <xdr:rowOff>34262</xdr:rowOff>
    </xdr:from>
    <xdr:to>
      <xdr:col>16</xdr:col>
      <xdr:colOff>996651</xdr:colOff>
      <xdr:row>28</xdr:row>
      <xdr:rowOff>86464</xdr:rowOff>
    </xdr:to>
    <xdr:sp macro="" textlink="">
      <xdr:nvSpPr>
        <xdr:cNvPr id="12" name="TextBox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512E8C1-DA75-4F96-9A8A-3A17D51C8836}"/>
            </a:ext>
          </a:extLst>
        </xdr:cNvPr>
        <xdr:cNvSpPr txBox="1"/>
      </xdr:nvSpPr>
      <xdr:spPr>
        <a:xfrm>
          <a:off x="12025216" y="5337782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8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28</xdr:row>
      <xdr:rowOff>161250</xdr:rowOff>
    </xdr:from>
    <xdr:to>
      <xdr:col>16</xdr:col>
      <xdr:colOff>996650</xdr:colOff>
      <xdr:row>30</xdr:row>
      <xdr:rowOff>28529</xdr:rowOff>
    </xdr:to>
    <xdr:sp macro="" textlink="">
      <xdr:nvSpPr>
        <xdr:cNvPr id="13" name="TextBox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26D0B54-2222-451E-AE73-5321B24FE66B}"/>
            </a:ext>
          </a:extLst>
        </xdr:cNvPr>
        <xdr:cNvSpPr txBox="1"/>
      </xdr:nvSpPr>
      <xdr:spPr>
        <a:xfrm>
          <a:off x="12025215" y="5647650"/>
          <a:ext cx="729095" cy="233039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9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30</xdr:row>
      <xdr:rowOff>106048</xdr:rowOff>
    </xdr:from>
    <xdr:to>
      <xdr:col>16</xdr:col>
      <xdr:colOff>996650</xdr:colOff>
      <xdr:row>31</xdr:row>
      <xdr:rowOff>158129</xdr:rowOff>
    </xdr:to>
    <xdr:sp macro="" textlink="">
      <xdr:nvSpPr>
        <xdr:cNvPr id="14" name="TextBox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BAE24B7-0DA9-4C90-BE28-7DD4E4DCDEF3}"/>
            </a:ext>
          </a:extLst>
        </xdr:cNvPr>
        <xdr:cNvSpPr txBox="1"/>
      </xdr:nvSpPr>
      <xdr:spPr>
        <a:xfrm>
          <a:off x="12025215" y="5958208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10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32</xdr:row>
      <xdr:rowOff>59483</xdr:rowOff>
    </xdr:from>
    <xdr:to>
      <xdr:col>16</xdr:col>
      <xdr:colOff>996650</xdr:colOff>
      <xdr:row>33</xdr:row>
      <xdr:rowOff>110603</xdr:rowOff>
    </xdr:to>
    <xdr:sp macro="" textlink="">
      <xdr:nvSpPr>
        <xdr:cNvPr id="15" name="TextBox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3C9D685-920C-441A-B046-0AD50582E77C}"/>
            </a:ext>
          </a:extLst>
        </xdr:cNvPr>
        <xdr:cNvSpPr txBox="1"/>
      </xdr:nvSpPr>
      <xdr:spPr>
        <a:xfrm>
          <a:off x="12025215" y="6277403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33</xdr:row>
      <xdr:rowOff>195074</xdr:rowOff>
    </xdr:from>
    <xdr:to>
      <xdr:col>16</xdr:col>
      <xdr:colOff>996650</xdr:colOff>
      <xdr:row>34</xdr:row>
      <xdr:rowOff>118438</xdr:rowOff>
    </xdr:to>
    <xdr:sp macro="" textlink="">
      <xdr:nvSpPr>
        <xdr:cNvPr id="16" name="TextBox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2EDF909-FFF3-47F5-AA69-FDF8A42B962B}"/>
            </a:ext>
          </a:extLst>
        </xdr:cNvPr>
        <xdr:cNvSpPr txBox="1"/>
      </xdr:nvSpPr>
      <xdr:spPr>
        <a:xfrm>
          <a:off x="12025215" y="6595874"/>
          <a:ext cx="729095" cy="235784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12</xdr:col>
      <xdr:colOff>655320</xdr:colOff>
      <xdr:row>0</xdr:row>
      <xdr:rowOff>41910</xdr:rowOff>
    </xdr:from>
    <xdr:to>
      <xdr:col>13</xdr:col>
      <xdr:colOff>698615</xdr:colOff>
      <xdr:row>0</xdr:row>
      <xdr:rowOff>284612</xdr:rowOff>
    </xdr:to>
    <xdr:sp macro="" textlink="">
      <xdr:nvSpPr>
        <xdr:cNvPr id="2" name="TextBox 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1C2BE70-D890-4973-BA45-209B9C7E044E}"/>
            </a:ext>
          </a:extLst>
        </xdr:cNvPr>
        <xdr:cNvSpPr txBox="1"/>
      </xdr:nvSpPr>
      <xdr:spPr>
        <a:xfrm>
          <a:off x="9349740" y="41910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Next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11</xdr:col>
      <xdr:colOff>279714</xdr:colOff>
      <xdr:row>0</xdr:row>
      <xdr:rowOff>42553</xdr:rowOff>
    </xdr:from>
    <xdr:to>
      <xdr:col>12</xdr:col>
      <xdr:colOff>475409</xdr:colOff>
      <xdr:row>0</xdr:row>
      <xdr:rowOff>285255</xdr:rowOff>
    </xdr:to>
    <xdr:sp macro="" textlink="">
      <xdr:nvSpPr>
        <xdr:cNvPr id="3" name="TextBox 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A705AFA-D7F4-41E2-9D18-B60458A7764E}"/>
            </a:ext>
          </a:extLst>
        </xdr:cNvPr>
        <xdr:cNvSpPr txBox="1"/>
      </xdr:nvSpPr>
      <xdr:spPr>
        <a:xfrm>
          <a:off x="8440734" y="42553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Previous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10</xdr:col>
      <xdr:colOff>1319</xdr:colOff>
      <xdr:row>0</xdr:row>
      <xdr:rowOff>38489</xdr:rowOff>
    </xdr:from>
    <xdr:to>
      <xdr:col>11</xdr:col>
      <xdr:colOff>125773</xdr:colOff>
      <xdr:row>0</xdr:row>
      <xdr:rowOff>285424</xdr:rowOff>
    </xdr:to>
    <xdr:sp macro="" textlink="">
      <xdr:nvSpPr>
        <xdr:cNvPr id="4" name="TextBox 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9A6AF39-DBF7-431C-94D1-F5FEEC69DCB1}"/>
            </a:ext>
          </a:extLst>
        </xdr:cNvPr>
        <xdr:cNvSpPr txBox="1"/>
      </xdr:nvSpPr>
      <xdr:spPr>
        <a:xfrm>
          <a:off x="7552739" y="38489"/>
          <a:ext cx="734054" cy="24693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Menu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266700</xdr:colOff>
      <xdr:row>16</xdr:row>
      <xdr:rowOff>114300</xdr:rowOff>
    </xdr:from>
    <xdr:to>
      <xdr:col>16</xdr:col>
      <xdr:colOff>995795</xdr:colOff>
      <xdr:row>17</xdr:row>
      <xdr:rowOff>166502</xdr:rowOff>
    </xdr:to>
    <xdr:sp macro="" textlink="">
      <xdr:nvSpPr>
        <xdr:cNvPr id="5" name="TextBox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45B600-EDAA-4E69-94EA-1F6B9052BF08}"/>
            </a:ext>
          </a:extLst>
        </xdr:cNvPr>
        <xdr:cNvSpPr txBox="1"/>
      </xdr:nvSpPr>
      <xdr:spPr>
        <a:xfrm>
          <a:off x="12024360" y="313182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18</xdr:row>
      <xdr:rowOff>57150</xdr:rowOff>
    </xdr:from>
    <xdr:to>
      <xdr:col>16</xdr:col>
      <xdr:colOff>995795</xdr:colOff>
      <xdr:row>18</xdr:row>
      <xdr:rowOff>291150</xdr:rowOff>
    </xdr:to>
    <xdr:sp macro="" textlink="">
      <xdr:nvSpPr>
        <xdr:cNvPr id="6" name="TextBox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E88FBD-D625-48B2-8CB9-0170A8D5988B}"/>
            </a:ext>
          </a:extLst>
        </xdr:cNvPr>
        <xdr:cNvSpPr txBox="1"/>
      </xdr:nvSpPr>
      <xdr:spPr>
        <a:xfrm>
          <a:off x="12024360" y="3448050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19</xdr:row>
      <xdr:rowOff>68580</xdr:rowOff>
    </xdr:from>
    <xdr:to>
      <xdr:col>16</xdr:col>
      <xdr:colOff>995795</xdr:colOff>
      <xdr:row>20</xdr:row>
      <xdr:rowOff>113162</xdr:rowOff>
    </xdr:to>
    <xdr:sp macro="" textlink="">
      <xdr:nvSpPr>
        <xdr:cNvPr id="7" name="TextBox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354EE3-5DCE-423C-A03B-D5C3EC263491}"/>
            </a:ext>
          </a:extLst>
        </xdr:cNvPr>
        <xdr:cNvSpPr txBox="1"/>
      </xdr:nvSpPr>
      <xdr:spPr>
        <a:xfrm>
          <a:off x="12024360" y="377190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3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267456</xdr:colOff>
      <xdr:row>21</xdr:row>
      <xdr:rowOff>13335</xdr:rowOff>
    </xdr:from>
    <xdr:to>
      <xdr:col>16</xdr:col>
      <xdr:colOff>996551</xdr:colOff>
      <xdr:row>22</xdr:row>
      <xdr:rowOff>64455</xdr:rowOff>
    </xdr:to>
    <xdr:sp macro="" textlink="">
      <xdr:nvSpPr>
        <xdr:cNvPr id="8" name="TextBox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AED7360-A522-4FED-B31B-0C05224B0F62}"/>
            </a:ext>
          </a:extLst>
        </xdr:cNvPr>
        <xdr:cNvSpPr txBox="1"/>
      </xdr:nvSpPr>
      <xdr:spPr>
        <a:xfrm>
          <a:off x="12025116" y="4090035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4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22</xdr:row>
      <xdr:rowOff>139380</xdr:rowOff>
    </xdr:from>
    <xdr:to>
      <xdr:col>16</xdr:col>
      <xdr:colOff>996651</xdr:colOff>
      <xdr:row>24</xdr:row>
      <xdr:rowOff>8581</xdr:rowOff>
    </xdr:to>
    <xdr:sp macro="" textlink="">
      <xdr:nvSpPr>
        <xdr:cNvPr id="9" name="TextBox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8DB9099-E339-4679-924B-3C71C0B22E2C}"/>
            </a:ext>
          </a:extLst>
        </xdr:cNvPr>
        <xdr:cNvSpPr txBox="1"/>
      </xdr:nvSpPr>
      <xdr:spPr>
        <a:xfrm>
          <a:off x="12025216" y="4398960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5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24</xdr:row>
      <xdr:rowOff>94416</xdr:rowOff>
    </xdr:from>
    <xdr:to>
      <xdr:col>16</xdr:col>
      <xdr:colOff>996651</xdr:colOff>
      <xdr:row>25</xdr:row>
      <xdr:rowOff>146618</xdr:rowOff>
    </xdr:to>
    <xdr:sp macro="" textlink="">
      <xdr:nvSpPr>
        <xdr:cNvPr id="10" name="TextBox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E238CBA-B78D-49CD-A372-D609068449F7}"/>
            </a:ext>
          </a:extLst>
        </xdr:cNvPr>
        <xdr:cNvSpPr txBox="1"/>
      </xdr:nvSpPr>
      <xdr:spPr>
        <a:xfrm>
          <a:off x="12025216" y="4719756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6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26</xdr:row>
      <xdr:rowOff>39406</xdr:rowOff>
    </xdr:from>
    <xdr:to>
      <xdr:col>16</xdr:col>
      <xdr:colOff>996651</xdr:colOff>
      <xdr:row>26</xdr:row>
      <xdr:rowOff>273406</xdr:rowOff>
    </xdr:to>
    <xdr:sp macro="" textlink="">
      <xdr:nvSpPr>
        <xdr:cNvPr id="11" name="TextBox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BD27780-B437-4DE6-A879-95EEF69159AC}"/>
            </a:ext>
          </a:extLst>
        </xdr:cNvPr>
        <xdr:cNvSpPr txBox="1"/>
      </xdr:nvSpPr>
      <xdr:spPr>
        <a:xfrm>
          <a:off x="12025216" y="5030506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7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27</xdr:row>
      <xdr:rowOff>34262</xdr:rowOff>
    </xdr:from>
    <xdr:to>
      <xdr:col>16</xdr:col>
      <xdr:colOff>996651</xdr:colOff>
      <xdr:row>28</xdr:row>
      <xdr:rowOff>86464</xdr:rowOff>
    </xdr:to>
    <xdr:sp macro="" textlink="">
      <xdr:nvSpPr>
        <xdr:cNvPr id="12" name="TextBox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2C3353B-CBC2-47E2-BD37-853E6C70DCE0}"/>
            </a:ext>
          </a:extLst>
        </xdr:cNvPr>
        <xdr:cNvSpPr txBox="1"/>
      </xdr:nvSpPr>
      <xdr:spPr>
        <a:xfrm>
          <a:off x="12025216" y="5337782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8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28</xdr:row>
      <xdr:rowOff>161250</xdr:rowOff>
    </xdr:from>
    <xdr:to>
      <xdr:col>16</xdr:col>
      <xdr:colOff>996650</xdr:colOff>
      <xdr:row>30</xdr:row>
      <xdr:rowOff>28529</xdr:rowOff>
    </xdr:to>
    <xdr:sp macro="" textlink="">
      <xdr:nvSpPr>
        <xdr:cNvPr id="13" name="TextBox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D659743-0C57-45FA-ACCF-B0CCFBBE88B0}"/>
            </a:ext>
          </a:extLst>
        </xdr:cNvPr>
        <xdr:cNvSpPr txBox="1"/>
      </xdr:nvSpPr>
      <xdr:spPr>
        <a:xfrm>
          <a:off x="12025215" y="5647650"/>
          <a:ext cx="729095" cy="233039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9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30</xdr:row>
      <xdr:rowOff>106048</xdr:rowOff>
    </xdr:from>
    <xdr:to>
      <xdr:col>16</xdr:col>
      <xdr:colOff>996650</xdr:colOff>
      <xdr:row>31</xdr:row>
      <xdr:rowOff>158129</xdr:rowOff>
    </xdr:to>
    <xdr:sp macro="" textlink="">
      <xdr:nvSpPr>
        <xdr:cNvPr id="14" name="TextBox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072AF67-05AF-42BA-AD07-37ACE2F2E68C}"/>
            </a:ext>
          </a:extLst>
        </xdr:cNvPr>
        <xdr:cNvSpPr txBox="1"/>
      </xdr:nvSpPr>
      <xdr:spPr>
        <a:xfrm>
          <a:off x="12025215" y="5958208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10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32</xdr:row>
      <xdr:rowOff>59483</xdr:rowOff>
    </xdr:from>
    <xdr:to>
      <xdr:col>16</xdr:col>
      <xdr:colOff>996650</xdr:colOff>
      <xdr:row>33</xdr:row>
      <xdr:rowOff>110603</xdr:rowOff>
    </xdr:to>
    <xdr:sp macro="" textlink="">
      <xdr:nvSpPr>
        <xdr:cNvPr id="15" name="TextBox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18F19F7-680F-41C0-AED4-A4C951147067}"/>
            </a:ext>
          </a:extLst>
        </xdr:cNvPr>
        <xdr:cNvSpPr txBox="1"/>
      </xdr:nvSpPr>
      <xdr:spPr>
        <a:xfrm>
          <a:off x="12025215" y="6277403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33</xdr:row>
      <xdr:rowOff>195074</xdr:rowOff>
    </xdr:from>
    <xdr:to>
      <xdr:col>16</xdr:col>
      <xdr:colOff>996650</xdr:colOff>
      <xdr:row>34</xdr:row>
      <xdr:rowOff>118438</xdr:rowOff>
    </xdr:to>
    <xdr:sp macro="" textlink="">
      <xdr:nvSpPr>
        <xdr:cNvPr id="16" name="TextBox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E26B476-637C-4ADB-A21D-77031198CEB4}"/>
            </a:ext>
          </a:extLst>
        </xdr:cNvPr>
        <xdr:cNvSpPr txBox="1"/>
      </xdr:nvSpPr>
      <xdr:spPr>
        <a:xfrm>
          <a:off x="12025215" y="6595874"/>
          <a:ext cx="729095" cy="235784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12</xdr:col>
      <xdr:colOff>655320</xdr:colOff>
      <xdr:row>0</xdr:row>
      <xdr:rowOff>41910</xdr:rowOff>
    </xdr:from>
    <xdr:to>
      <xdr:col>13</xdr:col>
      <xdr:colOff>698615</xdr:colOff>
      <xdr:row>0</xdr:row>
      <xdr:rowOff>284612</xdr:rowOff>
    </xdr:to>
    <xdr:sp macro="" textlink="">
      <xdr:nvSpPr>
        <xdr:cNvPr id="2" name="TextBox 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6CD82B4-9DAE-4456-ADE7-9942F7D840B2}"/>
            </a:ext>
          </a:extLst>
        </xdr:cNvPr>
        <xdr:cNvSpPr txBox="1"/>
      </xdr:nvSpPr>
      <xdr:spPr>
        <a:xfrm>
          <a:off x="9349740" y="41910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Next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11</xdr:col>
      <xdr:colOff>279714</xdr:colOff>
      <xdr:row>0</xdr:row>
      <xdr:rowOff>42553</xdr:rowOff>
    </xdr:from>
    <xdr:to>
      <xdr:col>12</xdr:col>
      <xdr:colOff>475409</xdr:colOff>
      <xdr:row>0</xdr:row>
      <xdr:rowOff>285255</xdr:rowOff>
    </xdr:to>
    <xdr:sp macro="" textlink="">
      <xdr:nvSpPr>
        <xdr:cNvPr id="3" name="TextBox 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BC1C126-5531-4B9A-B9DF-9B907FF951FE}"/>
            </a:ext>
          </a:extLst>
        </xdr:cNvPr>
        <xdr:cNvSpPr txBox="1"/>
      </xdr:nvSpPr>
      <xdr:spPr>
        <a:xfrm>
          <a:off x="8440734" y="42553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Previous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10</xdr:col>
      <xdr:colOff>1319</xdr:colOff>
      <xdr:row>0</xdr:row>
      <xdr:rowOff>38489</xdr:rowOff>
    </xdr:from>
    <xdr:to>
      <xdr:col>11</xdr:col>
      <xdr:colOff>125773</xdr:colOff>
      <xdr:row>0</xdr:row>
      <xdr:rowOff>285424</xdr:rowOff>
    </xdr:to>
    <xdr:sp macro="" textlink="">
      <xdr:nvSpPr>
        <xdr:cNvPr id="4" name="TextBox 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BA7DC67-D240-454D-BDAF-75FED4BB98B3}"/>
            </a:ext>
          </a:extLst>
        </xdr:cNvPr>
        <xdr:cNvSpPr txBox="1"/>
      </xdr:nvSpPr>
      <xdr:spPr>
        <a:xfrm>
          <a:off x="7552739" y="38489"/>
          <a:ext cx="734054" cy="24693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Menu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266700</xdr:colOff>
      <xdr:row>16</xdr:row>
      <xdr:rowOff>114300</xdr:rowOff>
    </xdr:from>
    <xdr:to>
      <xdr:col>16</xdr:col>
      <xdr:colOff>995795</xdr:colOff>
      <xdr:row>17</xdr:row>
      <xdr:rowOff>166502</xdr:rowOff>
    </xdr:to>
    <xdr:sp macro="" textlink="">
      <xdr:nvSpPr>
        <xdr:cNvPr id="5" name="TextBox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E1317-F3CE-49C9-96D4-6F633337042F}"/>
            </a:ext>
          </a:extLst>
        </xdr:cNvPr>
        <xdr:cNvSpPr txBox="1"/>
      </xdr:nvSpPr>
      <xdr:spPr>
        <a:xfrm>
          <a:off x="12024360" y="313182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18</xdr:row>
      <xdr:rowOff>57150</xdr:rowOff>
    </xdr:from>
    <xdr:to>
      <xdr:col>16</xdr:col>
      <xdr:colOff>995795</xdr:colOff>
      <xdr:row>18</xdr:row>
      <xdr:rowOff>291150</xdr:rowOff>
    </xdr:to>
    <xdr:sp macro="" textlink="">
      <xdr:nvSpPr>
        <xdr:cNvPr id="6" name="TextBox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50198F5-27B7-42D1-9B4B-BF45D98B3DF5}"/>
            </a:ext>
          </a:extLst>
        </xdr:cNvPr>
        <xdr:cNvSpPr txBox="1"/>
      </xdr:nvSpPr>
      <xdr:spPr>
        <a:xfrm>
          <a:off x="12024360" y="3448050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266700</xdr:colOff>
      <xdr:row>19</xdr:row>
      <xdr:rowOff>68580</xdr:rowOff>
    </xdr:from>
    <xdr:to>
      <xdr:col>16</xdr:col>
      <xdr:colOff>995795</xdr:colOff>
      <xdr:row>20</xdr:row>
      <xdr:rowOff>113162</xdr:rowOff>
    </xdr:to>
    <xdr:sp macro="" textlink="">
      <xdr:nvSpPr>
        <xdr:cNvPr id="7" name="TextBox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54B1B9-F87E-4188-82D6-503CC6AA69F6}"/>
            </a:ext>
          </a:extLst>
        </xdr:cNvPr>
        <xdr:cNvSpPr txBox="1"/>
      </xdr:nvSpPr>
      <xdr:spPr>
        <a:xfrm>
          <a:off x="12024360" y="3771900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3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267456</xdr:colOff>
      <xdr:row>21</xdr:row>
      <xdr:rowOff>13335</xdr:rowOff>
    </xdr:from>
    <xdr:to>
      <xdr:col>16</xdr:col>
      <xdr:colOff>996551</xdr:colOff>
      <xdr:row>22</xdr:row>
      <xdr:rowOff>64455</xdr:rowOff>
    </xdr:to>
    <xdr:sp macro="" textlink="">
      <xdr:nvSpPr>
        <xdr:cNvPr id="8" name="TextBox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7E230FA-4BBA-4AD3-905E-C90743D4AAEB}"/>
            </a:ext>
          </a:extLst>
        </xdr:cNvPr>
        <xdr:cNvSpPr txBox="1"/>
      </xdr:nvSpPr>
      <xdr:spPr>
        <a:xfrm>
          <a:off x="12025116" y="4090035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4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22</xdr:row>
      <xdr:rowOff>139380</xdr:rowOff>
    </xdr:from>
    <xdr:to>
      <xdr:col>16</xdr:col>
      <xdr:colOff>996651</xdr:colOff>
      <xdr:row>24</xdr:row>
      <xdr:rowOff>8581</xdr:rowOff>
    </xdr:to>
    <xdr:sp macro="" textlink="">
      <xdr:nvSpPr>
        <xdr:cNvPr id="9" name="TextBox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5CB8A03-0665-4A8C-8BDE-40F038281D81}"/>
            </a:ext>
          </a:extLst>
        </xdr:cNvPr>
        <xdr:cNvSpPr txBox="1"/>
      </xdr:nvSpPr>
      <xdr:spPr>
        <a:xfrm>
          <a:off x="12025216" y="4398960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5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24</xdr:row>
      <xdr:rowOff>94416</xdr:rowOff>
    </xdr:from>
    <xdr:to>
      <xdr:col>16</xdr:col>
      <xdr:colOff>996651</xdr:colOff>
      <xdr:row>25</xdr:row>
      <xdr:rowOff>146618</xdr:rowOff>
    </xdr:to>
    <xdr:sp macro="" textlink="">
      <xdr:nvSpPr>
        <xdr:cNvPr id="10" name="TextBox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743AE70-1059-438B-990F-24002F79F3A4}"/>
            </a:ext>
          </a:extLst>
        </xdr:cNvPr>
        <xdr:cNvSpPr txBox="1"/>
      </xdr:nvSpPr>
      <xdr:spPr>
        <a:xfrm>
          <a:off x="12025216" y="4719756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6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26</xdr:row>
      <xdr:rowOff>39406</xdr:rowOff>
    </xdr:from>
    <xdr:to>
      <xdr:col>16</xdr:col>
      <xdr:colOff>996651</xdr:colOff>
      <xdr:row>26</xdr:row>
      <xdr:rowOff>273406</xdr:rowOff>
    </xdr:to>
    <xdr:sp macro="" textlink="">
      <xdr:nvSpPr>
        <xdr:cNvPr id="11" name="TextBox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647F1B2-FB16-4198-8C9B-F013C285A00B}"/>
            </a:ext>
          </a:extLst>
        </xdr:cNvPr>
        <xdr:cNvSpPr txBox="1"/>
      </xdr:nvSpPr>
      <xdr:spPr>
        <a:xfrm>
          <a:off x="12025216" y="5030506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7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267556</xdr:colOff>
      <xdr:row>27</xdr:row>
      <xdr:rowOff>34262</xdr:rowOff>
    </xdr:from>
    <xdr:to>
      <xdr:col>16</xdr:col>
      <xdr:colOff>996651</xdr:colOff>
      <xdr:row>28</xdr:row>
      <xdr:rowOff>86464</xdr:rowOff>
    </xdr:to>
    <xdr:sp macro="" textlink="">
      <xdr:nvSpPr>
        <xdr:cNvPr id="12" name="TextBox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A067FA7-5226-4077-A2F7-54FC94294652}"/>
            </a:ext>
          </a:extLst>
        </xdr:cNvPr>
        <xdr:cNvSpPr txBox="1"/>
      </xdr:nvSpPr>
      <xdr:spPr>
        <a:xfrm>
          <a:off x="12025216" y="5337782"/>
          <a:ext cx="729095" cy="23508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8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28</xdr:row>
      <xdr:rowOff>161250</xdr:rowOff>
    </xdr:from>
    <xdr:to>
      <xdr:col>16</xdr:col>
      <xdr:colOff>996650</xdr:colOff>
      <xdr:row>30</xdr:row>
      <xdr:rowOff>28529</xdr:rowOff>
    </xdr:to>
    <xdr:sp macro="" textlink="">
      <xdr:nvSpPr>
        <xdr:cNvPr id="13" name="TextBox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97B7792-73EF-4845-B73B-BD00446149BD}"/>
            </a:ext>
          </a:extLst>
        </xdr:cNvPr>
        <xdr:cNvSpPr txBox="1"/>
      </xdr:nvSpPr>
      <xdr:spPr>
        <a:xfrm>
          <a:off x="12025215" y="5647650"/>
          <a:ext cx="729095" cy="233039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9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30</xdr:row>
      <xdr:rowOff>106048</xdr:rowOff>
    </xdr:from>
    <xdr:to>
      <xdr:col>16</xdr:col>
      <xdr:colOff>996650</xdr:colOff>
      <xdr:row>31</xdr:row>
      <xdr:rowOff>158129</xdr:rowOff>
    </xdr:to>
    <xdr:sp macro="" textlink="">
      <xdr:nvSpPr>
        <xdr:cNvPr id="14" name="TextBox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00DE476-65D1-437B-923F-A5FE4E482C1C}"/>
            </a:ext>
          </a:extLst>
        </xdr:cNvPr>
        <xdr:cNvSpPr txBox="1"/>
      </xdr:nvSpPr>
      <xdr:spPr>
        <a:xfrm>
          <a:off x="12025215" y="5958208"/>
          <a:ext cx="729095" cy="234961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10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32</xdr:row>
      <xdr:rowOff>59483</xdr:rowOff>
    </xdr:from>
    <xdr:to>
      <xdr:col>16</xdr:col>
      <xdr:colOff>996650</xdr:colOff>
      <xdr:row>33</xdr:row>
      <xdr:rowOff>110603</xdr:rowOff>
    </xdr:to>
    <xdr:sp macro="" textlink="">
      <xdr:nvSpPr>
        <xdr:cNvPr id="15" name="TextBox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301E78A-4056-43B7-AFF6-4E3A762F321A}"/>
            </a:ext>
          </a:extLst>
        </xdr:cNvPr>
        <xdr:cNvSpPr txBox="1"/>
      </xdr:nvSpPr>
      <xdr:spPr>
        <a:xfrm>
          <a:off x="12025215" y="6277403"/>
          <a:ext cx="729095" cy="234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11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267555</xdr:colOff>
      <xdr:row>33</xdr:row>
      <xdr:rowOff>195074</xdr:rowOff>
    </xdr:from>
    <xdr:to>
      <xdr:col>16</xdr:col>
      <xdr:colOff>996650</xdr:colOff>
      <xdr:row>34</xdr:row>
      <xdr:rowOff>118438</xdr:rowOff>
    </xdr:to>
    <xdr:sp macro="" textlink="">
      <xdr:nvSpPr>
        <xdr:cNvPr id="16" name="TextBox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A74128E-0B79-4548-B2BE-7979269C7768}"/>
            </a:ext>
          </a:extLst>
        </xdr:cNvPr>
        <xdr:cNvSpPr txBox="1"/>
      </xdr:nvSpPr>
      <xdr:spPr>
        <a:xfrm>
          <a:off x="12025215" y="6595874"/>
          <a:ext cx="729095" cy="235784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ART 12</a:t>
          </a: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12</xdr:col>
      <xdr:colOff>655320</xdr:colOff>
      <xdr:row>0</xdr:row>
      <xdr:rowOff>41910</xdr:rowOff>
    </xdr:from>
    <xdr:to>
      <xdr:col>13</xdr:col>
      <xdr:colOff>698615</xdr:colOff>
      <xdr:row>0</xdr:row>
      <xdr:rowOff>284612</xdr:rowOff>
    </xdr:to>
    <xdr:sp macro="" textlink="">
      <xdr:nvSpPr>
        <xdr:cNvPr id="2" name="TextBox 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3C1A6B8-7923-4D65-ABD8-DC84CCE1235D}"/>
            </a:ext>
          </a:extLst>
        </xdr:cNvPr>
        <xdr:cNvSpPr txBox="1"/>
      </xdr:nvSpPr>
      <xdr:spPr>
        <a:xfrm>
          <a:off x="9349740" y="41910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Next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11</xdr:col>
      <xdr:colOff>279714</xdr:colOff>
      <xdr:row>0</xdr:row>
      <xdr:rowOff>42553</xdr:rowOff>
    </xdr:from>
    <xdr:to>
      <xdr:col>12</xdr:col>
      <xdr:colOff>475409</xdr:colOff>
      <xdr:row>0</xdr:row>
      <xdr:rowOff>285255</xdr:rowOff>
    </xdr:to>
    <xdr:sp macro="" textlink="">
      <xdr:nvSpPr>
        <xdr:cNvPr id="3" name="TextBox 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6228138-AF03-4AD5-A01B-F6100646670C}"/>
            </a:ext>
          </a:extLst>
        </xdr:cNvPr>
        <xdr:cNvSpPr txBox="1"/>
      </xdr:nvSpPr>
      <xdr:spPr>
        <a:xfrm>
          <a:off x="8440734" y="42553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Previous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10</xdr:col>
      <xdr:colOff>1319</xdr:colOff>
      <xdr:row>0</xdr:row>
      <xdr:rowOff>38489</xdr:rowOff>
    </xdr:from>
    <xdr:to>
      <xdr:col>11</xdr:col>
      <xdr:colOff>125773</xdr:colOff>
      <xdr:row>0</xdr:row>
      <xdr:rowOff>285424</xdr:rowOff>
    </xdr:to>
    <xdr:sp macro="" textlink="">
      <xdr:nvSpPr>
        <xdr:cNvPr id="4" name="TextBox 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75E4E62-DF9A-4B37-A08C-546F296E1BEA}"/>
            </a:ext>
          </a:extLst>
        </xdr:cNvPr>
        <xdr:cNvSpPr txBox="1"/>
      </xdr:nvSpPr>
      <xdr:spPr>
        <a:xfrm>
          <a:off x="7552739" y="38489"/>
          <a:ext cx="734054" cy="24693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Menu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1943100</xdr:colOff>
      <xdr:row>0</xdr:row>
      <xdr:rowOff>41910</xdr:rowOff>
    </xdr:from>
    <xdr:to>
      <xdr:col>7</xdr:col>
      <xdr:colOff>2672195</xdr:colOff>
      <xdr:row>0</xdr:row>
      <xdr:rowOff>284612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77DCDD-9B68-4F3B-97DF-419572202839}"/>
            </a:ext>
          </a:extLst>
        </xdr:cNvPr>
        <xdr:cNvSpPr txBox="1"/>
      </xdr:nvSpPr>
      <xdr:spPr>
        <a:xfrm>
          <a:off x="9570720" y="41910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Next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7</xdr:col>
      <xdr:colOff>1034094</xdr:colOff>
      <xdr:row>0</xdr:row>
      <xdr:rowOff>42553</xdr:rowOff>
    </xdr:from>
    <xdr:to>
      <xdr:col>7</xdr:col>
      <xdr:colOff>1763189</xdr:colOff>
      <xdr:row>0</xdr:row>
      <xdr:rowOff>285255</xdr:rowOff>
    </xdr:to>
    <xdr:sp macro="" textlink="">
      <xdr:nvSpPr>
        <xdr:cNvPr id="3" name="TextBox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71F111-58F8-4BAC-8504-06CEE6AEFD8F}"/>
            </a:ext>
          </a:extLst>
        </xdr:cNvPr>
        <xdr:cNvSpPr txBox="1"/>
      </xdr:nvSpPr>
      <xdr:spPr>
        <a:xfrm>
          <a:off x="8661714" y="42553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Previous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7</xdr:col>
      <xdr:colOff>129540</xdr:colOff>
      <xdr:row>0</xdr:row>
      <xdr:rowOff>38100</xdr:rowOff>
    </xdr:from>
    <xdr:to>
      <xdr:col>7</xdr:col>
      <xdr:colOff>863594</xdr:colOff>
      <xdr:row>0</xdr:row>
      <xdr:rowOff>285035</xdr:rowOff>
    </xdr:to>
    <xdr:sp macro="" textlink="">
      <xdr:nvSpPr>
        <xdr:cNvPr id="13" name="TextBox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CA9E1C-3EE3-42B4-BB8D-7DF5B8B9B32F}"/>
            </a:ext>
          </a:extLst>
        </xdr:cNvPr>
        <xdr:cNvSpPr txBox="1"/>
      </xdr:nvSpPr>
      <xdr:spPr>
        <a:xfrm>
          <a:off x="7757160" y="38100"/>
          <a:ext cx="734054" cy="24693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Menu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1897380</xdr:colOff>
      <xdr:row>0</xdr:row>
      <xdr:rowOff>49530</xdr:rowOff>
    </xdr:from>
    <xdr:to>
      <xdr:col>6</xdr:col>
      <xdr:colOff>2626475</xdr:colOff>
      <xdr:row>0</xdr:row>
      <xdr:rowOff>284612</xdr:rowOff>
    </xdr:to>
    <xdr:sp macro="" textlink="">
      <xdr:nvSpPr>
        <xdr:cNvPr id="5" name="TextBox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D4FBD5-385B-42CA-867F-D62FF23CE012}"/>
            </a:ext>
          </a:extLst>
        </xdr:cNvPr>
        <xdr:cNvSpPr txBox="1"/>
      </xdr:nvSpPr>
      <xdr:spPr>
        <a:xfrm>
          <a:off x="9761220" y="49530"/>
          <a:ext cx="729095" cy="23508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Next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6</xdr:col>
      <xdr:colOff>1026474</xdr:colOff>
      <xdr:row>0</xdr:row>
      <xdr:rowOff>50173</xdr:rowOff>
    </xdr:from>
    <xdr:to>
      <xdr:col>6</xdr:col>
      <xdr:colOff>1755569</xdr:colOff>
      <xdr:row>0</xdr:row>
      <xdr:rowOff>285255</xdr:rowOff>
    </xdr:to>
    <xdr:sp macro="" textlink="">
      <xdr:nvSpPr>
        <xdr:cNvPr id="6" name="TextBox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DB33FC3-F995-4763-AC92-207D6D78E93D}"/>
            </a:ext>
          </a:extLst>
        </xdr:cNvPr>
        <xdr:cNvSpPr txBox="1"/>
      </xdr:nvSpPr>
      <xdr:spPr>
        <a:xfrm>
          <a:off x="8890314" y="50173"/>
          <a:ext cx="729095" cy="23508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Previous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6</xdr:col>
      <xdr:colOff>129540</xdr:colOff>
      <xdr:row>0</xdr:row>
      <xdr:rowOff>38100</xdr:rowOff>
    </xdr:from>
    <xdr:to>
      <xdr:col>6</xdr:col>
      <xdr:colOff>863594</xdr:colOff>
      <xdr:row>0</xdr:row>
      <xdr:rowOff>285035</xdr:rowOff>
    </xdr:to>
    <xdr:sp macro="" textlink="">
      <xdr:nvSpPr>
        <xdr:cNvPr id="10" name="TextBox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2823CD-9683-4A4D-BC6F-CEFDC46C052F}"/>
            </a:ext>
          </a:extLst>
        </xdr:cNvPr>
        <xdr:cNvSpPr txBox="1"/>
      </xdr:nvSpPr>
      <xdr:spPr>
        <a:xfrm>
          <a:off x="7757160" y="38100"/>
          <a:ext cx="734054" cy="24693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Menu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579120</xdr:colOff>
      <xdr:row>0</xdr:row>
      <xdr:rowOff>41910</xdr:rowOff>
    </xdr:from>
    <xdr:to>
      <xdr:col>9</xdr:col>
      <xdr:colOff>43295</xdr:colOff>
      <xdr:row>0</xdr:row>
      <xdr:rowOff>276992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C35C55-F791-4283-946B-710782FA2340}"/>
            </a:ext>
          </a:extLst>
        </xdr:cNvPr>
        <xdr:cNvSpPr txBox="1"/>
      </xdr:nvSpPr>
      <xdr:spPr>
        <a:xfrm>
          <a:off x="9540240" y="41910"/>
          <a:ext cx="729095" cy="23508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Next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7</xdr:col>
      <xdr:colOff>965514</xdr:colOff>
      <xdr:row>0</xdr:row>
      <xdr:rowOff>42553</xdr:rowOff>
    </xdr:from>
    <xdr:to>
      <xdr:col>8</xdr:col>
      <xdr:colOff>483029</xdr:colOff>
      <xdr:row>0</xdr:row>
      <xdr:rowOff>277635</xdr:rowOff>
    </xdr:to>
    <xdr:sp macro="" textlink="">
      <xdr:nvSpPr>
        <xdr:cNvPr id="3" name="TextBox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D18E50B-CCD4-4109-9E5C-6E2DA313229C}"/>
            </a:ext>
          </a:extLst>
        </xdr:cNvPr>
        <xdr:cNvSpPr txBox="1"/>
      </xdr:nvSpPr>
      <xdr:spPr>
        <a:xfrm>
          <a:off x="8715054" y="42553"/>
          <a:ext cx="729095" cy="23508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Previous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7</xdr:col>
      <xdr:colOff>129540</xdr:colOff>
      <xdr:row>0</xdr:row>
      <xdr:rowOff>38100</xdr:rowOff>
    </xdr:from>
    <xdr:to>
      <xdr:col>7</xdr:col>
      <xdr:colOff>863594</xdr:colOff>
      <xdr:row>0</xdr:row>
      <xdr:rowOff>285035</xdr:rowOff>
    </xdr:to>
    <xdr:sp macro="" textlink="">
      <xdr:nvSpPr>
        <xdr:cNvPr id="10" name="TextBox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8276D3-C6B7-419E-9B3E-8AD31CD755E5}"/>
            </a:ext>
          </a:extLst>
        </xdr:cNvPr>
        <xdr:cNvSpPr txBox="1"/>
      </xdr:nvSpPr>
      <xdr:spPr>
        <a:xfrm>
          <a:off x="7757160" y="38100"/>
          <a:ext cx="734054" cy="24693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Menu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1638300</xdr:colOff>
      <xdr:row>0</xdr:row>
      <xdr:rowOff>49530</xdr:rowOff>
    </xdr:from>
    <xdr:to>
      <xdr:col>5</xdr:col>
      <xdr:colOff>2367395</xdr:colOff>
      <xdr:row>0</xdr:row>
      <xdr:rowOff>284612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5D203C-28AF-4E8A-894F-76AD3BBA0665}"/>
            </a:ext>
          </a:extLst>
        </xdr:cNvPr>
        <xdr:cNvSpPr txBox="1"/>
      </xdr:nvSpPr>
      <xdr:spPr>
        <a:xfrm>
          <a:off x="9502140" y="49530"/>
          <a:ext cx="729095" cy="23508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Next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5</xdr:col>
      <xdr:colOff>797874</xdr:colOff>
      <xdr:row>0</xdr:row>
      <xdr:rowOff>50173</xdr:rowOff>
    </xdr:from>
    <xdr:to>
      <xdr:col>5</xdr:col>
      <xdr:colOff>1526969</xdr:colOff>
      <xdr:row>0</xdr:row>
      <xdr:rowOff>285255</xdr:rowOff>
    </xdr:to>
    <xdr:sp macro="" textlink="">
      <xdr:nvSpPr>
        <xdr:cNvPr id="3" name="TextBox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064F4D3-8439-4CED-A6E2-EEFB0D6F4C6A}"/>
            </a:ext>
          </a:extLst>
        </xdr:cNvPr>
        <xdr:cNvSpPr txBox="1"/>
      </xdr:nvSpPr>
      <xdr:spPr>
        <a:xfrm>
          <a:off x="8661714" y="50173"/>
          <a:ext cx="729095" cy="23508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Previous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4</xdr:col>
      <xdr:colOff>220980</xdr:colOff>
      <xdr:row>0</xdr:row>
      <xdr:rowOff>45720</xdr:rowOff>
    </xdr:from>
    <xdr:to>
      <xdr:col>5</xdr:col>
      <xdr:colOff>668135</xdr:colOff>
      <xdr:row>0</xdr:row>
      <xdr:rowOff>281940</xdr:rowOff>
    </xdr:to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BBF9E5-FE3A-4A25-8A9F-B2F8AE17C17D}"/>
            </a:ext>
          </a:extLst>
        </xdr:cNvPr>
        <xdr:cNvSpPr txBox="1"/>
      </xdr:nvSpPr>
      <xdr:spPr>
        <a:xfrm>
          <a:off x="7802880" y="45720"/>
          <a:ext cx="729095" cy="236220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Menu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5</xdr:col>
      <xdr:colOff>2499360</xdr:colOff>
      <xdr:row>0</xdr:row>
      <xdr:rowOff>45720</xdr:rowOff>
    </xdr:from>
    <xdr:to>
      <xdr:col>5</xdr:col>
      <xdr:colOff>3243694</xdr:colOff>
      <xdr:row>0</xdr:row>
      <xdr:rowOff>288422</xdr:rowOff>
    </xdr:to>
    <xdr:sp macro="" textlink="">
      <xdr:nvSpPr>
        <xdr:cNvPr id="5" name="TextBox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39AEE86-F15B-48E1-8EF8-231D05BED7F0}"/>
            </a:ext>
          </a:extLst>
        </xdr:cNvPr>
        <xdr:cNvSpPr txBox="1"/>
      </xdr:nvSpPr>
      <xdr:spPr>
        <a:xfrm>
          <a:off x="10363200" y="45720"/>
          <a:ext cx="744334" cy="242702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BLOK IV.2</a:t>
          </a:r>
          <a:endParaRPr lang="en-ID" sz="800" b="1" baseline="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7</xdr:col>
      <xdr:colOff>1943100</xdr:colOff>
      <xdr:row>0</xdr:row>
      <xdr:rowOff>41910</xdr:rowOff>
    </xdr:from>
    <xdr:to>
      <xdr:col>7</xdr:col>
      <xdr:colOff>2672195</xdr:colOff>
      <xdr:row>0</xdr:row>
      <xdr:rowOff>284612</xdr:rowOff>
    </xdr:to>
    <xdr:sp macro="" textlink="">
      <xdr:nvSpPr>
        <xdr:cNvPr id="8" name="TextBox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17930CE-0E09-439C-ACB9-2DC01F787C70}"/>
            </a:ext>
          </a:extLst>
        </xdr:cNvPr>
        <xdr:cNvSpPr txBox="1"/>
      </xdr:nvSpPr>
      <xdr:spPr>
        <a:xfrm>
          <a:off x="9570720" y="41910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Next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7</xdr:col>
      <xdr:colOff>1034094</xdr:colOff>
      <xdr:row>0</xdr:row>
      <xdr:rowOff>42553</xdr:rowOff>
    </xdr:from>
    <xdr:to>
      <xdr:col>7</xdr:col>
      <xdr:colOff>1763189</xdr:colOff>
      <xdr:row>0</xdr:row>
      <xdr:rowOff>285255</xdr:rowOff>
    </xdr:to>
    <xdr:sp macro="" textlink="">
      <xdr:nvSpPr>
        <xdr:cNvPr id="9" name="TextBox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09A790E-90DA-4651-8B0C-C111A4CFB15C}"/>
            </a:ext>
          </a:extLst>
        </xdr:cNvPr>
        <xdr:cNvSpPr txBox="1"/>
      </xdr:nvSpPr>
      <xdr:spPr>
        <a:xfrm>
          <a:off x="8661714" y="42553"/>
          <a:ext cx="729095" cy="24270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Previous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7</xdr:col>
      <xdr:colOff>129540</xdr:colOff>
      <xdr:row>0</xdr:row>
      <xdr:rowOff>38100</xdr:rowOff>
    </xdr:from>
    <xdr:to>
      <xdr:col>7</xdr:col>
      <xdr:colOff>863594</xdr:colOff>
      <xdr:row>0</xdr:row>
      <xdr:rowOff>285035</xdr:rowOff>
    </xdr:to>
    <xdr:sp macro="" textlink="">
      <xdr:nvSpPr>
        <xdr:cNvPr id="10" name="TextBox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16EFEAF-D655-4681-A491-4A8494B9C8DB}"/>
            </a:ext>
          </a:extLst>
        </xdr:cNvPr>
        <xdr:cNvSpPr txBox="1"/>
      </xdr:nvSpPr>
      <xdr:spPr>
        <a:xfrm>
          <a:off x="7757160" y="38100"/>
          <a:ext cx="734054" cy="24693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Menu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716280</xdr:colOff>
      <xdr:row>0</xdr:row>
      <xdr:rowOff>49530</xdr:rowOff>
    </xdr:from>
    <xdr:to>
      <xdr:col>9</xdr:col>
      <xdr:colOff>302375</xdr:colOff>
      <xdr:row>0</xdr:row>
      <xdr:rowOff>284612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844038-FBA8-4394-A062-BEA40C082E52}"/>
            </a:ext>
          </a:extLst>
        </xdr:cNvPr>
        <xdr:cNvSpPr txBox="1"/>
      </xdr:nvSpPr>
      <xdr:spPr>
        <a:xfrm>
          <a:off x="9334500" y="49530"/>
          <a:ext cx="729095" cy="23508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Next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7</xdr:col>
      <xdr:colOff>988374</xdr:colOff>
      <xdr:row>0</xdr:row>
      <xdr:rowOff>42553</xdr:rowOff>
    </xdr:from>
    <xdr:to>
      <xdr:col>8</xdr:col>
      <xdr:colOff>574469</xdr:colOff>
      <xdr:row>0</xdr:row>
      <xdr:rowOff>277635</xdr:rowOff>
    </xdr:to>
    <xdr:sp macro="" textlink="">
      <xdr:nvSpPr>
        <xdr:cNvPr id="3" name="TextBox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0AE5ED-D5B7-42C0-8B01-486F29218782}"/>
            </a:ext>
          </a:extLst>
        </xdr:cNvPr>
        <xdr:cNvSpPr txBox="1"/>
      </xdr:nvSpPr>
      <xdr:spPr>
        <a:xfrm>
          <a:off x="8463594" y="42553"/>
          <a:ext cx="729095" cy="23508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Previous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9</xdr:col>
      <xdr:colOff>449580</xdr:colOff>
      <xdr:row>0</xdr:row>
      <xdr:rowOff>45720</xdr:rowOff>
    </xdr:from>
    <xdr:to>
      <xdr:col>9</xdr:col>
      <xdr:colOff>1237244</xdr:colOff>
      <xdr:row>0</xdr:row>
      <xdr:rowOff>288422</xdr:rowOff>
    </xdr:to>
    <xdr:sp macro="" textlink="">
      <xdr:nvSpPr>
        <xdr:cNvPr id="6" name="TextBox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568981-E1EC-454B-A2B8-8F9BD3D9D20B}"/>
            </a:ext>
          </a:extLst>
        </xdr:cNvPr>
        <xdr:cNvSpPr txBox="1"/>
      </xdr:nvSpPr>
      <xdr:spPr>
        <a:xfrm>
          <a:off x="10210800" y="45720"/>
          <a:ext cx="787664" cy="24270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BLOK V</a:t>
          </a:r>
        </a:p>
        <a:p>
          <a:pPr algn="ctr"/>
          <a:endParaRPr lang="en-ID" sz="8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endParaRPr lang="en-ID" sz="800" b="1" baseline="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7</xdr:col>
      <xdr:colOff>129540</xdr:colOff>
      <xdr:row>0</xdr:row>
      <xdr:rowOff>38100</xdr:rowOff>
    </xdr:from>
    <xdr:to>
      <xdr:col>7</xdr:col>
      <xdr:colOff>863594</xdr:colOff>
      <xdr:row>0</xdr:row>
      <xdr:rowOff>285035</xdr:rowOff>
    </xdr:to>
    <xdr:sp macro="" textlink="">
      <xdr:nvSpPr>
        <xdr:cNvPr id="8" name="TextBox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D282B70-ADD3-43EA-9F0A-885A13C17599}"/>
            </a:ext>
          </a:extLst>
        </xdr:cNvPr>
        <xdr:cNvSpPr txBox="1"/>
      </xdr:nvSpPr>
      <xdr:spPr>
        <a:xfrm>
          <a:off x="7879080" y="38100"/>
          <a:ext cx="734054" cy="24693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Menu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756606</xdr:colOff>
      <xdr:row>0</xdr:row>
      <xdr:rowOff>60960</xdr:rowOff>
    </xdr:from>
    <xdr:to>
      <xdr:col>7</xdr:col>
      <xdr:colOff>1485701</xdr:colOff>
      <xdr:row>0</xdr:row>
      <xdr:rowOff>305756</xdr:rowOff>
    </xdr:to>
    <xdr:sp macro="" textlink="">
      <xdr:nvSpPr>
        <xdr:cNvPr id="5" name="TextBox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9B31D3-7313-4B98-89F7-91FBA7DBF2D4}"/>
            </a:ext>
          </a:extLst>
        </xdr:cNvPr>
        <xdr:cNvSpPr txBox="1"/>
      </xdr:nvSpPr>
      <xdr:spPr>
        <a:xfrm>
          <a:off x="9854886" y="60960"/>
          <a:ext cx="729095" cy="244796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Next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6</xdr:col>
      <xdr:colOff>868680</xdr:colOff>
      <xdr:row>0</xdr:row>
      <xdr:rowOff>58170</xdr:rowOff>
    </xdr:from>
    <xdr:to>
      <xdr:col>7</xdr:col>
      <xdr:colOff>683375</xdr:colOff>
      <xdr:row>0</xdr:row>
      <xdr:rowOff>302966</xdr:rowOff>
    </xdr:to>
    <xdr:sp macro="" textlink="">
      <xdr:nvSpPr>
        <xdr:cNvPr id="6" name="TextBox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B47FF56-04CC-4942-A359-3D1FF2CA6C98}"/>
            </a:ext>
          </a:extLst>
        </xdr:cNvPr>
        <xdr:cNvSpPr txBox="1"/>
      </xdr:nvSpPr>
      <xdr:spPr>
        <a:xfrm>
          <a:off x="9052560" y="58170"/>
          <a:ext cx="729095" cy="244796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Previous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6</xdr:col>
      <xdr:colOff>63186</xdr:colOff>
      <xdr:row>0</xdr:row>
      <xdr:rowOff>63619</xdr:rowOff>
    </xdr:from>
    <xdr:to>
      <xdr:col>6</xdr:col>
      <xdr:colOff>792281</xdr:colOff>
      <xdr:row>0</xdr:row>
      <xdr:rowOff>308414</xdr:rowOff>
    </xdr:to>
    <xdr:sp macro="" textlink="">
      <xdr:nvSpPr>
        <xdr:cNvPr id="7" name="TextBox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CC74F7-365C-45A3-A3DB-CB12D0D6159B}"/>
            </a:ext>
          </a:extLst>
        </xdr:cNvPr>
        <xdr:cNvSpPr txBox="1"/>
      </xdr:nvSpPr>
      <xdr:spPr>
        <a:xfrm>
          <a:off x="8247066" y="63619"/>
          <a:ext cx="729095" cy="24479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Menu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900744</xdr:colOff>
      <xdr:row>0</xdr:row>
      <xdr:rowOff>53983</xdr:rowOff>
    </xdr:from>
    <xdr:to>
      <xdr:col>6</xdr:col>
      <xdr:colOff>593519</xdr:colOff>
      <xdr:row>0</xdr:row>
      <xdr:rowOff>289065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885C8-3D8B-4AD1-A360-F215773B91F6}"/>
            </a:ext>
          </a:extLst>
        </xdr:cNvPr>
        <xdr:cNvSpPr txBox="1"/>
      </xdr:nvSpPr>
      <xdr:spPr>
        <a:xfrm>
          <a:off x="9709464" y="53983"/>
          <a:ext cx="729095" cy="235082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Previous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5</xdr:col>
      <xdr:colOff>64770</xdr:colOff>
      <xdr:row>0</xdr:row>
      <xdr:rowOff>47625</xdr:rowOff>
    </xdr:from>
    <xdr:to>
      <xdr:col>5</xdr:col>
      <xdr:colOff>793865</xdr:colOff>
      <xdr:row>0</xdr:row>
      <xdr:rowOff>282707</xdr:rowOff>
    </xdr:to>
    <xdr:sp macro="" textlink="">
      <xdr:nvSpPr>
        <xdr:cNvPr id="3" name="TextBox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7D87942-F736-4C3A-8FB1-39E036F04F24}"/>
            </a:ext>
          </a:extLst>
        </xdr:cNvPr>
        <xdr:cNvSpPr txBox="1"/>
      </xdr:nvSpPr>
      <xdr:spPr>
        <a:xfrm>
          <a:off x="8873490" y="47625"/>
          <a:ext cx="729095" cy="235082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Menu</a:t>
          </a:r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4</xdr:col>
      <xdr:colOff>99060</xdr:colOff>
      <xdr:row>10</xdr:row>
      <xdr:rowOff>68580</xdr:rowOff>
    </xdr:from>
    <xdr:to>
      <xdr:col>5</xdr:col>
      <xdr:colOff>43294</xdr:colOff>
      <xdr:row>11</xdr:row>
      <xdr:rowOff>128402</xdr:rowOff>
    </xdr:to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5D430A-22D1-41E6-9797-F1EEB984F277}"/>
            </a:ext>
          </a:extLst>
        </xdr:cNvPr>
        <xdr:cNvSpPr txBox="1"/>
      </xdr:nvSpPr>
      <xdr:spPr>
        <a:xfrm>
          <a:off x="8107680" y="2133600"/>
          <a:ext cx="744334" cy="242702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Input</a:t>
          </a:r>
          <a:endParaRPr lang="en-ID" sz="800" b="1" baseline="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endParaRPr lang="en-ID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3D99-EEFF-430B-A383-CC44389B2478}">
  <dimension ref="A1:V41"/>
  <sheetViews>
    <sheetView zoomScaleNormal="100" workbookViewId="0">
      <selection activeCell="A5" sqref="A5"/>
    </sheetView>
  </sheetViews>
  <sheetFormatPr defaultColWidth="0" defaultRowHeight="0" customHeight="1" zeroHeight="1"/>
  <cols>
    <col min="1" max="15" width="9.109375" style="173" customWidth="1"/>
    <col min="16" max="17" width="18.109375" style="173" customWidth="1"/>
    <col min="18" max="22" width="0" style="173" hidden="1" customWidth="1"/>
    <col min="23" max="16384" width="9.109375" style="173" hidden="1"/>
  </cols>
  <sheetData>
    <row r="1" spans="1:19" s="417" customFormat="1" ht="14.4">
      <c r="A1" s="626"/>
      <c r="B1" s="62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</row>
    <row r="2" spans="1:19" s="417" customFormat="1" ht="14.4">
      <c r="A2" s="626"/>
      <c r="B2" s="62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</row>
    <row r="3" spans="1:19" ht="14.4">
      <c r="A3" s="626"/>
      <c r="B3" s="62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</row>
    <row r="4" spans="1:19" ht="56.4" customHeight="1">
      <c r="A4" s="626"/>
      <c r="B4" s="626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</row>
    <row r="5" spans="1:19" s="612" customFormat="1" ht="14.4">
      <c r="A5" s="611"/>
      <c r="C5" s="611"/>
      <c r="D5" s="611"/>
      <c r="E5" s="611"/>
      <c r="F5" s="611"/>
      <c r="G5" s="611"/>
      <c r="H5" s="611"/>
      <c r="I5" s="611"/>
      <c r="J5" s="611"/>
      <c r="K5" s="611"/>
      <c r="L5" s="611"/>
      <c r="M5" s="611"/>
      <c r="N5" s="611"/>
      <c r="O5" s="611"/>
      <c r="P5" s="611"/>
      <c r="Q5" s="611"/>
    </row>
    <row r="6" spans="1:19" s="612" customFormat="1" ht="15" customHeight="1">
      <c r="A6" s="611"/>
      <c r="B6" s="613" t="s">
        <v>1067</v>
      </c>
      <c r="C6" s="611"/>
      <c r="D6" s="611"/>
      <c r="E6" s="611"/>
      <c r="F6" s="611"/>
      <c r="G6" s="611"/>
      <c r="H6" s="611"/>
      <c r="I6" s="611"/>
      <c r="J6" s="611"/>
      <c r="K6" s="611"/>
      <c r="L6" s="611"/>
      <c r="M6" s="611"/>
      <c r="N6" s="611"/>
      <c r="O6" s="611"/>
      <c r="P6" s="611"/>
      <c r="Q6" s="611"/>
    </row>
    <row r="7" spans="1:19" ht="14.4">
      <c r="A7" s="159"/>
      <c r="B7" s="159"/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</row>
    <row r="8" spans="1:19" ht="15" customHeight="1">
      <c r="A8" s="159"/>
      <c r="B8" s="159"/>
      <c r="C8" s="185" t="s">
        <v>1139</v>
      </c>
      <c r="D8" s="159"/>
      <c r="E8" s="159"/>
      <c r="F8" s="159"/>
      <c r="G8" s="185" t="s">
        <v>951</v>
      </c>
      <c r="I8" s="159"/>
      <c r="J8" s="159"/>
      <c r="K8" s="185" t="s">
        <v>952</v>
      </c>
      <c r="M8" s="159"/>
      <c r="N8" s="159"/>
      <c r="O8" s="159"/>
      <c r="P8" s="159"/>
      <c r="Q8" s="159"/>
      <c r="R8" s="418"/>
      <c r="S8" s="418"/>
    </row>
    <row r="9" spans="1:19" ht="14.4">
      <c r="A9" s="159"/>
      <c r="B9" s="159"/>
      <c r="C9" s="159"/>
      <c r="D9" s="159"/>
      <c r="E9" s="159"/>
      <c r="F9" s="159"/>
      <c r="G9" s="159"/>
      <c r="I9" s="159"/>
      <c r="J9" s="159"/>
      <c r="K9" s="159"/>
      <c r="M9" s="159"/>
      <c r="N9" s="159"/>
      <c r="O9" s="159"/>
      <c r="P9" s="159"/>
      <c r="Q9" s="159"/>
    </row>
    <row r="10" spans="1:19" ht="15" customHeight="1">
      <c r="A10" s="627" t="s">
        <v>953</v>
      </c>
      <c r="B10" s="627"/>
      <c r="C10" s="627"/>
      <c r="D10" s="627"/>
      <c r="E10" s="627"/>
      <c r="F10" s="627" t="s">
        <v>954</v>
      </c>
      <c r="G10" s="627"/>
      <c r="H10" s="627"/>
      <c r="I10" s="627"/>
      <c r="J10" s="627"/>
      <c r="K10" s="627" t="s">
        <v>955</v>
      </c>
      <c r="L10" s="627"/>
      <c r="M10" s="627"/>
      <c r="N10" s="627"/>
      <c r="O10" s="627"/>
      <c r="P10" s="185" t="s">
        <v>956</v>
      </c>
      <c r="Q10" s="159"/>
    </row>
    <row r="11" spans="1:19" ht="14.4">
      <c r="A11" s="627"/>
      <c r="B11" s="627"/>
      <c r="C11" s="627"/>
      <c r="D11" s="627"/>
      <c r="E11" s="627"/>
      <c r="F11" s="627"/>
      <c r="G11" s="627"/>
      <c r="H11" s="627"/>
      <c r="I11" s="627"/>
      <c r="J11" s="627"/>
      <c r="K11" s="627"/>
      <c r="L11" s="627"/>
      <c r="M11" s="627"/>
      <c r="N11" s="627"/>
      <c r="O11" s="627"/>
      <c r="P11" s="159" t="s">
        <v>1072</v>
      </c>
      <c r="Q11" s="159"/>
    </row>
    <row r="12" spans="1:19" ht="15" customHeight="1">
      <c r="A12" s="159"/>
      <c r="B12" s="159"/>
      <c r="C12" s="185" t="s">
        <v>957</v>
      </c>
      <c r="D12" s="159"/>
      <c r="E12" s="184"/>
      <c r="F12" s="159"/>
      <c r="G12" s="159"/>
      <c r="H12" s="185" t="s">
        <v>958</v>
      </c>
      <c r="I12" s="184"/>
      <c r="J12" s="184"/>
      <c r="K12" s="159"/>
      <c r="L12" s="159"/>
      <c r="M12" s="628" t="s">
        <v>959</v>
      </c>
      <c r="N12" s="628"/>
      <c r="O12" s="628"/>
      <c r="P12" s="419"/>
      <c r="Q12" s="419"/>
    </row>
    <row r="13" spans="1:19" ht="14.4">
      <c r="A13" s="159"/>
      <c r="B13" s="159"/>
      <c r="C13" s="159" t="s">
        <v>960</v>
      </c>
      <c r="D13" s="159"/>
      <c r="E13" s="184"/>
      <c r="F13" s="159"/>
      <c r="G13" s="159"/>
      <c r="H13" s="159" t="s">
        <v>961</v>
      </c>
      <c r="I13" s="184"/>
      <c r="J13" s="184"/>
      <c r="K13" s="159"/>
      <c r="L13" s="159"/>
      <c r="M13" s="628"/>
      <c r="N13" s="628"/>
      <c r="O13" s="628"/>
      <c r="P13" s="419"/>
      <c r="Q13" s="419"/>
    </row>
    <row r="14" spans="1:19" ht="15" customHeight="1">
      <c r="A14" s="159"/>
      <c r="B14" s="159"/>
      <c r="C14" s="185" t="s">
        <v>962</v>
      </c>
      <c r="D14" s="159"/>
      <c r="E14" s="159"/>
      <c r="F14" s="159"/>
      <c r="G14" s="159"/>
      <c r="H14" s="185" t="s">
        <v>963</v>
      </c>
      <c r="K14" s="159"/>
      <c r="L14" s="159"/>
      <c r="M14" s="629" t="s">
        <v>964</v>
      </c>
      <c r="N14" s="629"/>
      <c r="O14" s="629"/>
      <c r="P14" s="419"/>
      <c r="Q14" s="419"/>
    </row>
    <row r="15" spans="1:19" ht="14.4">
      <c r="A15" s="159"/>
      <c r="B15" s="159"/>
      <c r="C15" s="159" t="s">
        <v>965</v>
      </c>
      <c r="D15" s="159"/>
      <c r="E15" s="159"/>
      <c r="F15" s="159"/>
      <c r="G15" s="159"/>
      <c r="H15" s="159" t="s">
        <v>966</v>
      </c>
      <c r="K15" s="159"/>
      <c r="L15" s="159"/>
      <c r="M15" s="629"/>
      <c r="N15" s="629"/>
      <c r="O15" s="629"/>
      <c r="P15" s="419"/>
      <c r="Q15" s="419"/>
    </row>
    <row r="16" spans="1:19" ht="15" customHeight="1">
      <c r="A16" s="159"/>
      <c r="B16" s="159"/>
      <c r="C16" s="185" t="s">
        <v>1083</v>
      </c>
      <c r="D16" s="159"/>
      <c r="E16" s="159"/>
      <c r="F16" s="159"/>
      <c r="G16" s="159"/>
      <c r="H16" s="185" t="s">
        <v>967</v>
      </c>
      <c r="K16" s="159"/>
      <c r="L16" s="159"/>
      <c r="M16" s="625" t="s">
        <v>968</v>
      </c>
      <c r="N16" s="625"/>
      <c r="O16" s="625"/>
      <c r="P16" s="419"/>
      <c r="Q16" s="419"/>
    </row>
    <row r="17" spans="1:17" ht="14.4">
      <c r="A17" s="159"/>
      <c r="B17" s="159"/>
      <c r="C17" s="159" t="s">
        <v>969</v>
      </c>
      <c r="D17" s="159"/>
      <c r="E17" s="159"/>
      <c r="F17" s="159"/>
      <c r="G17" s="159"/>
      <c r="H17" s="159" t="s">
        <v>970</v>
      </c>
      <c r="K17" s="159"/>
      <c r="L17" s="159"/>
      <c r="M17" s="625"/>
      <c r="N17" s="625"/>
      <c r="O17" s="625"/>
      <c r="P17" s="419"/>
      <c r="Q17" s="420"/>
    </row>
    <row r="18" spans="1:17" ht="15" customHeight="1">
      <c r="A18" s="159"/>
      <c r="B18" s="159"/>
      <c r="C18" s="185" t="s">
        <v>1084</v>
      </c>
      <c r="D18" s="159"/>
      <c r="E18" s="159"/>
      <c r="F18" s="159"/>
      <c r="G18" s="159"/>
      <c r="K18" s="159"/>
      <c r="L18" s="159"/>
      <c r="M18" s="625"/>
      <c r="N18" s="625"/>
      <c r="O18" s="625"/>
      <c r="P18" s="420"/>
      <c r="Q18" s="419"/>
    </row>
    <row r="19" spans="1:17" s="422" customFormat="1" ht="14.4">
      <c r="A19" s="159"/>
      <c r="B19" s="159"/>
      <c r="C19" s="159" t="s">
        <v>971</v>
      </c>
      <c r="D19" s="159"/>
      <c r="E19" s="421"/>
      <c r="F19" s="159"/>
      <c r="G19" s="159"/>
      <c r="H19" s="173"/>
      <c r="I19" s="173"/>
      <c r="J19" s="173"/>
      <c r="K19" s="159"/>
      <c r="L19" s="159"/>
      <c r="M19" s="159"/>
      <c r="N19" s="173"/>
      <c r="O19" s="173"/>
      <c r="P19" s="419"/>
      <c r="Q19" s="419"/>
    </row>
    <row r="20" spans="1:17" s="422" customFormat="1" ht="14.4">
      <c r="A20" s="159"/>
      <c r="B20" s="159"/>
      <c r="C20" s="185" t="s">
        <v>1085</v>
      </c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419"/>
      <c r="Q20" s="419"/>
    </row>
    <row r="21" spans="1:17" ht="14.4">
      <c r="A21" s="159"/>
      <c r="B21" s="159"/>
      <c r="C21" s="159" t="s">
        <v>972</v>
      </c>
      <c r="D21" s="159"/>
      <c r="E21" s="159"/>
      <c r="F21" s="159"/>
      <c r="G21" s="159"/>
      <c r="H21" s="184"/>
      <c r="I21" s="184"/>
      <c r="J21" s="184"/>
      <c r="K21" s="184"/>
      <c r="L21" s="184"/>
      <c r="M21" s="184"/>
      <c r="N21" s="184"/>
      <c r="O21" s="159"/>
      <c r="P21" s="419"/>
      <c r="Q21" s="419"/>
    </row>
    <row r="22" spans="1:17" ht="14.4">
      <c r="A22" s="159"/>
      <c r="B22" s="159"/>
      <c r="C22" s="185" t="s">
        <v>1086</v>
      </c>
      <c r="D22" s="159"/>
      <c r="E22" s="159"/>
      <c r="F22" s="159"/>
      <c r="G22" s="159"/>
      <c r="H22" s="159"/>
      <c r="I22" s="423"/>
      <c r="J22" s="159"/>
      <c r="K22" s="159"/>
      <c r="L22" s="159"/>
      <c r="M22" s="159"/>
      <c r="N22" s="159"/>
      <c r="O22" s="159"/>
      <c r="Q22" s="419"/>
    </row>
    <row r="23" spans="1:17" ht="15" customHeight="1">
      <c r="A23" s="159"/>
      <c r="B23" s="159"/>
      <c r="C23" s="159" t="s">
        <v>1071</v>
      </c>
      <c r="D23" s="159"/>
      <c r="E23" s="159"/>
    </row>
    <row r="24" spans="1:17" ht="15" customHeight="1">
      <c r="A24" s="422"/>
      <c r="B24" s="422"/>
      <c r="C24" s="422"/>
      <c r="D24" s="422"/>
      <c r="E24" s="424"/>
      <c r="F24" s="424"/>
      <c r="G24" s="424"/>
      <c r="H24" s="425"/>
      <c r="I24" s="425"/>
      <c r="J24" s="424"/>
      <c r="K24" s="424"/>
      <c r="L24" s="424"/>
      <c r="M24" s="424"/>
      <c r="N24" s="424"/>
      <c r="O24" s="424"/>
      <c r="P24" s="422"/>
      <c r="Q24" s="424"/>
    </row>
    <row r="25" spans="1:17" ht="15" customHeight="1">
      <c r="A25" s="422"/>
      <c r="B25" s="426" t="s">
        <v>973</v>
      </c>
      <c r="C25" s="424"/>
      <c r="D25" s="424"/>
      <c r="E25" s="424"/>
      <c r="F25" s="424"/>
      <c r="G25" s="424"/>
      <c r="H25" s="424"/>
      <c r="I25" s="424"/>
      <c r="J25" s="424"/>
      <c r="K25" s="424"/>
      <c r="L25" s="424"/>
      <c r="M25" s="424"/>
      <c r="N25" s="424"/>
      <c r="O25" s="424"/>
      <c r="P25" s="422"/>
      <c r="Q25" s="424"/>
    </row>
    <row r="26" spans="1:17" ht="15" customHeight="1">
      <c r="B26" s="185" t="s">
        <v>974</v>
      </c>
      <c r="C26" s="159"/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Q26" s="159"/>
    </row>
    <row r="27" spans="1:17" ht="15" customHeight="1">
      <c r="A27" s="159"/>
      <c r="B27" s="159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Q27" s="159"/>
    </row>
    <row r="28" spans="1:17" ht="15" customHeight="1">
      <c r="A28" s="159"/>
      <c r="B28" s="159"/>
      <c r="C28" s="159" t="s">
        <v>975</v>
      </c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Q28" s="159"/>
    </row>
    <row r="29" spans="1:17" ht="15" customHeight="1">
      <c r="A29" s="159"/>
      <c r="B29" s="159"/>
      <c r="C29" s="184"/>
      <c r="D29" s="184"/>
      <c r="E29" s="184"/>
      <c r="F29" s="184"/>
      <c r="G29" s="159"/>
      <c r="H29" s="159"/>
      <c r="I29" s="159"/>
      <c r="J29" s="159"/>
      <c r="K29" s="159"/>
      <c r="L29" s="159"/>
      <c r="M29" s="159"/>
      <c r="N29" s="159"/>
      <c r="O29" s="159"/>
      <c r="Q29" s="159"/>
    </row>
    <row r="30" spans="1:17" ht="14.4">
      <c r="A30" s="159"/>
      <c r="B30" s="159"/>
      <c r="C30" s="159" t="s">
        <v>976</v>
      </c>
      <c r="D30" s="184"/>
      <c r="E30" s="184"/>
      <c r="F30" s="184"/>
      <c r="G30" s="159"/>
      <c r="H30" s="159"/>
      <c r="I30" s="159"/>
      <c r="J30" s="159"/>
      <c r="K30" s="159"/>
      <c r="L30" s="159"/>
      <c r="M30" s="159"/>
      <c r="N30" s="159"/>
      <c r="O30" s="159"/>
      <c r="Q30" s="159"/>
    </row>
    <row r="31" spans="1:17" ht="15" customHeight="1">
      <c r="A31" s="159"/>
      <c r="B31" s="159"/>
      <c r="C31" s="184"/>
      <c r="D31" s="184"/>
      <c r="E31" s="184"/>
      <c r="F31" s="184"/>
      <c r="G31" s="159"/>
      <c r="H31" s="159"/>
      <c r="I31" s="159"/>
      <c r="J31" s="159"/>
      <c r="K31" s="159"/>
      <c r="L31" s="159"/>
      <c r="M31" s="159"/>
      <c r="N31" s="159"/>
      <c r="O31" s="159"/>
      <c r="Q31" s="159"/>
    </row>
    <row r="32" spans="1:17" ht="15" customHeight="1"/>
    <row r="33" spans="4:16" ht="15" hidden="1" customHeight="1"/>
    <row r="34" spans="4:16" ht="15" hidden="1" customHeight="1">
      <c r="I34" s="427"/>
      <c r="J34" s="428"/>
      <c r="K34" s="428"/>
      <c r="L34" s="428"/>
      <c r="M34" s="428"/>
      <c r="N34" s="428"/>
      <c r="O34" s="428"/>
      <c r="P34" s="428"/>
    </row>
    <row r="35" spans="4:16" ht="14.4" hidden="1">
      <c r="I35" s="427"/>
    </row>
    <row r="36" spans="4:16" ht="15" hidden="1" customHeight="1">
      <c r="E36" s="429"/>
      <c r="F36" s="429"/>
      <c r="G36" s="429"/>
      <c r="H36" s="429"/>
      <c r="I36" s="429"/>
    </row>
    <row r="37" spans="4:16" ht="14.4" hidden="1">
      <c r="E37" s="429"/>
      <c r="F37" s="429"/>
      <c r="G37" s="429"/>
      <c r="H37" s="429"/>
      <c r="I37" s="429"/>
    </row>
    <row r="38" spans="4:16" ht="14.4" hidden="1">
      <c r="D38" s="427"/>
      <c r="E38" s="427"/>
      <c r="F38" s="427"/>
      <c r="G38" s="427"/>
      <c r="H38" s="427"/>
      <c r="I38" s="427"/>
    </row>
    <row r="39" spans="4:16" ht="14.4" hidden="1">
      <c r="D39" s="427"/>
      <c r="E39" s="427"/>
      <c r="F39" s="427"/>
      <c r="G39" s="427"/>
      <c r="H39" s="427"/>
      <c r="I39" s="427"/>
    </row>
    <row r="40" spans="4:16" ht="14.4" hidden="1">
      <c r="D40" s="427"/>
      <c r="E40" s="427"/>
      <c r="F40" s="427"/>
      <c r="G40" s="427"/>
      <c r="H40" s="427"/>
      <c r="I40" s="427"/>
    </row>
    <row r="41" spans="4:16" ht="14.4" hidden="1">
      <c r="D41" s="427"/>
      <c r="E41" s="427"/>
      <c r="F41" s="427"/>
      <c r="G41" s="427"/>
      <c r="H41" s="427"/>
      <c r="I41" s="427"/>
    </row>
  </sheetData>
  <sheetProtection algorithmName="SHA-512" hashValue="NKEtPm5t3qVZH/0qsXac1BqDuxHl0tRkR7PvDrpqTdM14uORaCYhubV4hzEl83xOUZIYPJfW4dYeRIhOE+EIEQ==" saltValue="Bn5Bj75Cve0SkMDqu3Igvw==" spinCount="100000" sheet="1" objects="1" scenarios="1" selectLockedCells="1" selectUnlockedCells="1"/>
  <mergeCells count="7">
    <mergeCell ref="M16:O18"/>
    <mergeCell ref="A1:B4"/>
    <mergeCell ref="A10:E11"/>
    <mergeCell ref="F10:J11"/>
    <mergeCell ref="K10:O11"/>
    <mergeCell ref="M12:O13"/>
    <mergeCell ref="M14:O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F259"/>
  <sheetViews>
    <sheetView zoomScaleNormal="100" workbookViewId="0">
      <selection activeCell="C79" sqref="C79"/>
    </sheetView>
  </sheetViews>
  <sheetFormatPr defaultColWidth="0" defaultRowHeight="14.4" zeroHeight="1"/>
  <cols>
    <col min="1" max="1" width="9.109375" style="49" customWidth="1"/>
    <col min="2" max="2" width="51.88671875" style="49" customWidth="1"/>
    <col min="3" max="3" width="9.109375" style="229" customWidth="1"/>
    <col min="4" max="4" width="11.33203125" style="229" customWidth="1"/>
    <col min="5" max="9" width="9.109375" style="49" hidden="1" customWidth="1"/>
    <col min="10" max="10" width="12.109375" style="49" hidden="1" customWidth="1"/>
    <col min="11" max="11" width="9.109375" style="49" hidden="1" customWidth="1"/>
    <col min="12" max="12" width="51.88671875" style="49" hidden="1" customWidth="1"/>
    <col min="13" max="14" width="9.109375" style="49" hidden="1" customWidth="1"/>
    <col min="15" max="15" width="10" style="49" hidden="1" customWidth="1"/>
    <col min="16" max="17" width="9.109375" style="49" hidden="1" customWidth="1"/>
    <col min="18" max="18" width="10.33203125" style="49" hidden="1" customWidth="1"/>
    <col min="19" max="26" width="9.109375" style="49" hidden="1" customWidth="1"/>
    <col min="27" max="27" width="10.33203125" style="49" hidden="1" customWidth="1"/>
    <col min="28" max="28" width="0" style="49" hidden="1" customWidth="1"/>
    <col min="29" max="30" width="9.109375" style="49" customWidth="1"/>
    <col min="31" max="32" width="0" style="49" hidden="1" customWidth="1"/>
    <col min="33" max="16384" width="9.109375" style="49" hidden="1"/>
  </cols>
  <sheetData>
    <row r="1" spans="1:32" s="52" customFormat="1" ht="14.4" customHeight="1"/>
    <row r="2" spans="1:32" s="52" customFormat="1">
      <c r="K2" s="49"/>
      <c r="N2" s="52" t="s">
        <v>6</v>
      </c>
      <c r="Q2" s="218" t="s">
        <v>7</v>
      </c>
      <c r="T2" s="218" t="s">
        <v>8</v>
      </c>
      <c r="W2" s="52" t="s">
        <v>9</v>
      </c>
      <c r="Z2" s="52" t="s">
        <v>10</v>
      </c>
    </row>
    <row r="3" spans="1:32">
      <c r="A3" s="471" t="s">
        <v>0</v>
      </c>
      <c r="B3" s="471" t="s">
        <v>1</v>
      </c>
      <c r="C3" s="472" t="s">
        <v>2</v>
      </c>
      <c r="D3" s="472" t="s">
        <v>3</v>
      </c>
      <c r="E3" s="471" t="s">
        <v>4</v>
      </c>
      <c r="F3" s="471" t="s">
        <v>5</v>
      </c>
      <c r="J3" s="53" t="s">
        <v>15</v>
      </c>
      <c r="K3" t="s">
        <v>16</v>
      </c>
      <c r="L3" t="s">
        <v>17</v>
      </c>
      <c r="M3" t="s">
        <v>18</v>
      </c>
      <c r="N3" t="s">
        <v>2</v>
      </c>
      <c r="O3" t="s">
        <v>3</v>
      </c>
      <c r="Q3" t="s">
        <v>2</v>
      </c>
      <c r="R3" t="s">
        <v>3</v>
      </c>
      <c r="T3" t="s">
        <v>2</v>
      </c>
      <c r="U3" t="s">
        <v>3</v>
      </c>
      <c r="W3" t="s">
        <v>2</v>
      </c>
      <c r="X3" t="s">
        <v>3</v>
      </c>
      <c r="Z3" t="s">
        <v>2</v>
      </c>
      <c r="AA3" t="s">
        <v>3</v>
      </c>
      <c r="AE3" s="52"/>
      <c r="AF3" s="52"/>
    </row>
    <row r="4" spans="1:32">
      <c r="A4" s="56" t="s">
        <v>11</v>
      </c>
      <c r="B4" s="56" t="s">
        <v>12</v>
      </c>
      <c r="C4" s="57" t="s">
        <v>13</v>
      </c>
      <c r="D4" s="57" t="s">
        <v>14</v>
      </c>
      <c r="E4" s="32"/>
      <c r="F4" s="32"/>
      <c r="J4" s="219" t="e">
        <f>INPUT_AWAL!#REF!</f>
        <v>#REF!</v>
      </c>
      <c r="K4">
        <v>1</v>
      </c>
      <c r="L4" t="s">
        <v>20</v>
      </c>
      <c r="M4"/>
      <c r="N4"/>
      <c r="O4"/>
      <c r="Q4"/>
      <c r="R4"/>
      <c r="AE4" s="220"/>
    </row>
    <row r="5" spans="1:32">
      <c r="A5" s="22">
        <v>1</v>
      </c>
      <c r="B5" s="473" t="s">
        <v>19</v>
      </c>
      <c r="C5" s="78"/>
      <c r="D5" s="78"/>
      <c r="E5" s="32"/>
      <c r="F5" s="32"/>
      <c r="J5" s="221" t="e">
        <f>IF(J4=1,"Malinau",(IF(J4=2,"Bulungan",(IF(J4=3,"Tana Tidung",(IF(J4=4,"Nunukan",(IF(J4=71,"Tarakan")))))))))</f>
        <v>#REF!</v>
      </c>
      <c r="K5" s="61">
        <v>2</v>
      </c>
      <c r="L5" s="30" t="s">
        <v>21</v>
      </c>
      <c r="M5" t="s">
        <v>22</v>
      </c>
      <c r="N5" s="1">
        <v>10000</v>
      </c>
      <c r="O5" s="1">
        <v>85000</v>
      </c>
      <c r="Q5" s="222">
        <v>10000</v>
      </c>
      <c r="R5" s="222">
        <v>85344</v>
      </c>
      <c r="T5" s="222">
        <v>10000</v>
      </c>
      <c r="U5" s="222">
        <v>20081</v>
      </c>
      <c r="W5" s="1">
        <v>9000</v>
      </c>
      <c r="X5" s="1">
        <v>70000</v>
      </c>
      <c r="Z5" s="1">
        <v>9000</v>
      </c>
      <c r="AA5" s="1">
        <v>21085</v>
      </c>
      <c r="AE5" s="220"/>
    </row>
    <row r="6" spans="1:32">
      <c r="A6" s="22">
        <v>2</v>
      </c>
      <c r="B6" s="474" t="s">
        <v>21</v>
      </c>
      <c r="C6" s="78">
        <v>10000</v>
      </c>
      <c r="D6" s="78">
        <v>25000</v>
      </c>
      <c r="E6" s="32" t="e">
        <f>IV.1!E6/IV.1!D6</f>
        <v>#DIV/0!</v>
      </c>
      <c r="F6" s="32" t="e">
        <f>IV.1!I6/IV.1!H6</f>
        <v>#DIV/0!</v>
      </c>
      <c r="K6">
        <v>3</v>
      </c>
      <c r="L6" t="s">
        <v>23</v>
      </c>
      <c r="M6" t="s">
        <v>22</v>
      </c>
      <c r="N6" s="1">
        <v>10000</v>
      </c>
      <c r="O6" s="1">
        <v>35000</v>
      </c>
      <c r="Q6" s="222">
        <v>10000</v>
      </c>
      <c r="R6" s="222">
        <v>35142</v>
      </c>
      <c r="T6" s="222">
        <v>10000</v>
      </c>
      <c r="U6" s="222">
        <v>45182</v>
      </c>
      <c r="W6" s="1">
        <v>12000</v>
      </c>
      <c r="X6" s="1">
        <v>40000</v>
      </c>
      <c r="Z6" s="1">
        <v>15000</v>
      </c>
      <c r="AA6" s="1">
        <v>32130</v>
      </c>
      <c r="AE6" s="220"/>
    </row>
    <row r="7" spans="1:32">
      <c r="A7" s="22">
        <v>3</v>
      </c>
      <c r="B7" s="565" t="s">
        <v>23</v>
      </c>
      <c r="C7" s="78">
        <v>16000</v>
      </c>
      <c r="D7" s="78">
        <v>30000</v>
      </c>
      <c r="E7" s="32" t="e">
        <f>IV.1!E7/IV.1!D7</f>
        <v>#DIV/0!</v>
      </c>
      <c r="F7" s="32" t="e">
        <f>IV.1!I7/IV.1!H7</f>
        <v>#DIV/0!</v>
      </c>
      <c r="K7">
        <v>4</v>
      </c>
      <c r="L7" t="s">
        <v>25</v>
      </c>
      <c r="M7" t="s">
        <v>22</v>
      </c>
      <c r="N7" s="1">
        <v>4000</v>
      </c>
      <c r="O7" s="1">
        <v>20000</v>
      </c>
      <c r="Q7" s="222">
        <v>2000</v>
      </c>
      <c r="R7" s="222">
        <v>20081</v>
      </c>
      <c r="T7" s="222">
        <v>4000</v>
      </c>
      <c r="U7" s="222">
        <v>20081</v>
      </c>
      <c r="W7" s="1">
        <v>5000</v>
      </c>
      <c r="X7" s="1">
        <v>20000</v>
      </c>
      <c r="Z7" s="1">
        <v>6828</v>
      </c>
      <c r="AA7" s="1">
        <v>20081</v>
      </c>
      <c r="AE7" s="220"/>
    </row>
    <row r="8" spans="1:32">
      <c r="A8" s="22">
        <v>4</v>
      </c>
      <c r="B8" s="565" t="s">
        <v>24</v>
      </c>
      <c r="C8" s="78">
        <v>2500</v>
      </c>
      <c r="D8" s="78">
        <v>16000</v>
      </c>
      <c r="E8" s="32" t="e">
        <f>IV.1!E8/IV.1!D8</f>
        <v>#DIV/0!</v>
      </c>
      <c r="F8" s="32" t="e">
        <f>IV.1!I8/IV.1!H8</f>
        <v>#DIV/0!</v>
      </c>
      <c r="K8">
        <v>5</v>
      </c>
      <c r="L8" t="s">
        <v>27</v>
      </c>
      <c r="M8" t="s">
        <v>22</v>
      </c>
      <c r="N8" s="1">
        <v>5000</v>
      </c>
      <c r="O8" s="1">
        <v>15000</v>
      </c>
      <c r="Q8" s="222">
        <v>6000</v>
      </c>
      <c r="R8" s="222">
        <v>15061</v>
      </c>
      <c r="T8" s="222">
        <v>5000</v>
      </c>
      <c r="U8" s="222">
        <v>15061</v>
      </c>
      <c r="W8" s="1">
        <v>5000</v>
      </c>
      <c r="X8" s="1">
        <v>25000</v>
      </c>
      <c r="Z8" s="1">
        <v>6526</v>
      </c>
      <c r="AA8" s="1">
        <v>20081</v>
      </c>
      <c r="AE8" s="220"/>
    </row>
    <row r="9" spans="1:32">
      <c r="A9" s="22">
        <v>5</v>
      </c>
      <c r="B9" s="565" t="s">
        <v>26</v>
      </c>
      <c r="C9" s="78">
        <v>3000</v>
      </c>
      <c r="D9" s="78">
        <v>13000</v>
      </c>
      <c r="E9" s="32" t="e">
        <f>IV.1!E9/IV.1!D9</f>
        <v>#DIV/0!</v>
      </c>
      <c r="F9" s="32" t="e">
        <f>IV.1!I9/IV.1!H9</f>
        <v>#DIV/0!</v>
      </c>
      <c r="K9">
        <v>6</v>
      </c>
      <c r="L9" t="s">
        <v>28</v>
      </c>
      <c r="M9" t="s">
        <v>22</v>
      </c>
      <c r="N9" s="1">
        <v>8000</v>
      </c>
      <c r="O9" s="1">
        <v>16000</v>
      </c>
      <c r="Q9" s="222">
        <v>8000</v>
      </c>
      <c r="R9" s="222">
        <v>17069</v>
      </c>
      <c r="T9" s="222">
        <v>8000</v>
      </c>
      <c r="U9" s="222">
        <v>30122</v>
      </c>
      <c r="W9" s="1">
        <v>7000</v>
      </c>
      <c r="X9" s="1">
        <v>15000</v>
      </c>
      <c r="Z9" s="1">
        <v>5000</v>
      </c>
      <c r="AA9" s="1">
        <v>16065</v>
      </c>
    </row>
    <row r="10" spans="1:32">
      <c r="A10" s="22">
        <v>6</v>
      </c>
      <c r="B10" s="565" t="s">
        <v>28</v>
      </c>
      <c r="C10" s="78">
        <v>8000</v>
      </c>
      <c r="D10" s="78">
        <v>17000</v>
      </c>
      <c r="E10" s="32" t="e">
        <f>IV.1!E10/IV.1!D10</f>
        <v>#DIV/0!</v>
      </c>
      <c r="F10" s="32" t="e">
        <f>IV.1!I10/IV.1!H10</f>
        <v>#DIV/0!</v>
      </c>
      <c r="K10">
        <v>7</v>
      </c>
      <c r="L10" t="s">
        <v>30</v>
      </c>
      <c r="M10" t="s">
        <v>22</v>
      </c>
      <c r="N10" s="1">
        <v>10000</v>
      </c>
      <c r="O10" s="1">
        <v>30000</v>
      </c>
      <c r="Q10" s="222">
        <v>10000</v>
      </c>
      <c r="R10" s="222">
        <v>40162</v>
      </c>
      <c r="T10" s="222">
        <v>5000</v>
      </c>
      <c r="U10" s="222">
        <v>40162</v>
      </c>
      <c r="W10" s="1">
        <v>8000</v>
      </c>
      <c r="X10" s="1">
        <v>50000</v>
      </c>
      <c r="Z10" s="1">
        <v>5000</v>
      </c>
      <c r="AA10" s="1">
        <v>50203</v>
      </c>
    </row>
    <row r="11" spans="1:32">
      <c r="A11" s="22">
        <v>7</v>
      </c>
      <c r="B11" s="565" t="s">
        <v>29</v>
      </c>
      <c r="C11" s="78">
        <v>9000</v>
      </c>
      <c r="D11" s="78">
        <v>51000</v>
      </c>
      <c r="E11" s="32" t="e">
        <f>IV.1!E11/IV.1!D11</f>
        <v>#DIV/0!</v>
      </c>
      <c r="F11" s="32" t="e">
        <f>IV.1!I11/IV.1!H11</f>
        <v>#DIV/0!</v>
      </c>
      <c r="K11">
        <v>8</v>
      </c>
      <c r="L11" t="s">
        <v>32</v>
      </c>
      <c r="M11"/>
      <c r="N11" s="223"/>
      <c r="O11" s="223"/>
      <c r="Q11"/>
      <c r="R11"/>
      <c r="T11"/>
      <c r="U11"/>
      <c r="W11" s="223"/>
      <c r="X11" s="223"/>
      <c r="Z11" s="223"/>
      <c r="AA11" s="223"/>
    </row>
    <row r="12" spans="1:32">
      <c r="A12" s="22">
        <v>8</v>
      </c>
      <c r="B12" s="566" t="s">
        <v>31</v>
      </c>
      <c r="C12" s="78"/>
      <c r="D12" s="78"/>
      <c r="E12" s="32"/>
      <c r="F12" s="32"/>
      <c r="K12">
        <v>9</v>
      </c>
      <c r="L12" t="s">
        <v>34</v>
      </c>
      <c r="M12" t="s">
        <v>22</v>
      </c>
      <c r="N12" s="1">
        <v>4000</v>
      </c>
      <c r="O12" s="1">
        <v>15000</v>
      </c>
      <c r="Q12" s="222">
        <v>1500</v>
      </c>
      <c r="R12" s="222">
        <v>12049</v>
      </c>
      <c r="T12" s="222">
        <v>1000</v>
      </c>
      <c r="U12" s="222">
        <v>15061</v>
      </c>
      <c r="W12" s="1">
        <v>5000</v>
      </c>
      <c r="X12" s="1">
        <v>15000</v>
      </c>
      <c r="Z12" s="224">
        <v>3000</v>
      </c>
      <c r="AA12" s="224">
        <v>15000</v>
      </c>
    </row>
    <row r="13" spans="1:32">
      <c r="A13" s="22">
        <v>9</v>
      </c>
      <c r="B13" s="565" t="s">
        <v>33</v>
      </c>
      <c r="C13" s="78">
        <v>4000</v>
      </c>
      <c r="D13" s="78">
        <v>17000</v>
      </c>
      <c r="E13" s="32" t="e">
        <f>IV.1!E13/IV.1!D13</f>
        <v>#DIV/0!</v>
      </c>
      <c r="F13" s="32" t="e">
        <f>IV.1!I13/IV.1!H13</f>
        <v>#DIV/0!</v>
      </c>
      <c r="K13">
        <v>10</v>
      </c>
      <c r="L13" t="s">
        <v>35</v>
      </c>
      <c r="M13" t="s">
        <v>22</v>
      </c>
      <c r="N13" s="1">
        <v>4000</v>
      </c>
      <c r="O13" s="1">
        <v>15000</v>
      </c>
      <c r="Q13" s="222">
        <v>4000</v>
      </c>
      <c r="R13" s="222">
        <v>15061</v>
      </c>
      <c r="T13" s="222">
        <v>4000</v>
      </c>
      <c r="U13" s="222">
        <v>15061</v>
      </c>
      <c r="W13" s="1">
        <v>5000</v>
      </c>
      <c r="X13" s="1">
        <v>15000</v>
      </c>
      <c r="Z13" s="1">
        <v>5000</v>
      </c>
      <c r="AA13" s="1">
        <v>20081</v>
      </c>
    </row>
    <row r="14" spans="1:32">
      <c r="A14" s="22">
        <v>10</v>
      </c>
      <c r="B14" s="565" t="s">
        <v>35</v>
      </c>
      <c r="C14" s="78">
        <v>4000</v>
      </c>
      <c r="D14" s="78">
        <v>17000</v>
      </c>
      <c r="E14" s="32" t="e">
        <f>IV.1!E14/IV.1!D14</f>
        <v>#DIV/0!</v>
      </c>
      <c r="F14" s="32" t="e">
        <f>IV.1!I14/IV.1!H14</f>
        <v>#DIV/0!</v>
      </c>
      <c r="K14">
        <v>11</v>
      </c>
      <c r="L14" t="s">
        <v>36</v>
      </c>
      <c r="M14" t="s">
        <v>22</v>
      </c>
      <c r="N14" s="1">
        <v>5000</v>
      </c>
      <c r="O14" s="1">
        <v>28000</v>
      </c>
      <c r="Q14" s="222">
        <v>3000</v>
      </c>
      <c r="R14" s="222">
        <v>28113</v>
      </c>
      <c r="T14" s="222">
        <v>5000</v>
      </c>
      <c r="U14" s="222">
        <v>25101</v>
      </c>
      <c r="W14" s="1">
        <v>5000</v>
      </c>
      <c r="X14" s="1">
        <v>15000</v>
      </c>
      <c r="Z14" s="1">
        <v>12049</v>
      </c>
      <c r="AA14" s="1">
        <v>20081</v>
      </c>
    </row>
    <row r="15" spans="1:32">
      <c r="A15" s="22">
        <v>11</v>
      </c>
      <c r="B15" s="565" t="s">
        <v>36</v>
      </c>
      <c r="C15" s="78">
        <v>5000</v>
      </c>
      <c r="D15" s="78">
        <v>36000</v>
      </c>
      <c r="E15" s="32" t="e">
        <f>IV.1!E15/IV.1!D15</f>
        <v>#DIV/0!</v>
      </c>
      <c r="F15" s="32" t="e">
        <f>IV.1!I15/IV.1!H15</f>
        <v>#DIV/0!</v>
      </c>
      <c r="K15">
        <v>12</v>
      </c>
      <c r="L15" t="s">
        <v>37</v>
      </c>
      <c r="M15" t="s">
        <v>22</v>
      </c>
      <c r="N15" s="1">
        <v>5000</v>
      </c>
      <c r="O15" s="1">
        <v>20000</v>
      </c>
      <c r="Q15" s="222">
        <v>2000</v>
      </c>
      <c r="R15" s="222">
        <v>15061</v>
      </c>
      <c r="T15" s="222">
        <v>4000</v>
      </c>
      <c r="U15" s="222">
        <v>15061</v>
      </c>
      <c r="W15" s="1">
        <v>5000</v>
      </c>
      <c r="X15" s="1">
        <v>20000</v>
      </c>
      <c r="Z15" s="1">
        <v>4016</v>
      </c>
      <c r="AA15" s="1">
        <v>17069</v>
      </c>
    </row>
    <row r="16" spans="1:32">
      <c r="A16" s="22">
        <v>12</v>
      </c>
      <c r="B16" s="565" t="s">
        <v>37</v>
      </c>
      <c r="C16" s="78">
        <v>4000</v>
      </c>
      <c r="D16" s="78">
        <v>12000</v>
      </c>
      <c r="E16" s="32" t="e">
        <f>IV.1!E16/IV.1!D16</f>
        <v>#DIV/0!</v>
      </c>
      <c r="F16" s="32" t="e">
        <f>IV.1!I16/IV.1!H16</f>
        <v>#DIV/0!</v>
      </c>
      <c r="K16">
        <v>13</v>
      </c>
      <c r="L16" t="s">
        <v>38</v>
      </c>
      <c r="M16" t="s">
        <v>22</v>
      </c>
      <c r="N16" s="1">
        <v>4500</v>
      </c>
      <c r="O16" s="1">
        <v>40000</v>
      </c>
      <c r="Q16" s="222">
        <v>10000</v>
      </c>
      <c r="R16" s="222">
        <v>40162</v>
      </c>
      <c r="T16" s="222">
        <v>10000</v>
      </c>
      <c r="U16" s="222">
        <v>40162</v>
      </c>
      <c r="W16" s="1">
        <v>10000</v>
      </c>
      <c r="X16" s="1">
        <v>24000</v>
      </c>
      <c r="Z16" s="1">
        <v>14057</v>
      </c>
      <c r="AA16" s="1">
        <v>35142</v>
      </c>
    </row>
    <row r="17" spans="1:27">
      <c r="A17" s="22">
        <v>13</v>
      </c>
      <c r="B17" s="565" t="s">
        <v>38</v>
      </c>
      <c r="C17" s="78">
        <v>16000</v>
      </c>
      <c r="D17" s="78">
        <v>41000</v>
      </c>
      <c r="E17" s="32" t="e">
        <f>IV.1!E17/IV.1!D17</f>
        <v>#DIV/0!</v>
      </c>
      <c r="F17" s="32" t="e">
        <f>IV.1!I17/IV.1!H17</f>
        <v>#DIV/0!</v>
      </c>
      <c r="K17">
        <v>14</v>
      </c>
      <c r="L17" t="s">
        <v>39</v>
      </c>
      <c r="M17" t="s">
        <v>22</v>
      </c>
      <c r="N17" s="1">
        <v>4500</v>
      </c>
      <c r="O17" s="1">
        <v>20000</v>
      </c>
      <c r="Q17" s="222">
        <v>4500</v>
      </c>
      <c r="R17" s="222">
        <v>20081</v>
      </c>
      <c r="T17" s="222">
        <v>4500</v>
      </c>
      <c r="U17" s="222">
        <v>20081</v>
      </c>
      <c r="W17" s="1">
        <v>7000</v>
      </c>
      <c r="X17" s="1">
        <v>15000</v>
      </c>
      <c r="Z17" s="1">
        <v>4518</v>
      </c>
      <c r="AA17" s="1">
        <v>12049</v>
      </c>
    </row>
    <row r="18" spans="1:27">
      <c r="A18" s="22">
        <v>14</v>
      </c>
      <c r="B18" s="565" t="s">
        <v>39</v>
      </c>
      <c r="C18" s="78">
        <v>5000</v>
      </c>
      <c r="D18" s="78">
        <v>7000</v>
      </c>
      <c r="E18" s="32" t="e">
        <f>IV.1!E18/IV.1!D18</f>
        <v>#DIV/0!</v>
      </c>
      <c r="F18" s="32" t="e">
        <f>IV.1!I18/IV.1!H18</f>
        <v>#DIV/0!</v>
      </c>
      <c r="K18">
        <v>15</v>
      </c>
      <c r="L18" t="s">
        <v>41</v>
      </c>
      <c r="M18" t="s">
        <v>22</v>
      </c>
      <c r="N18" s="1">
        <v>300</v>
      </c>
      <c r="O18" s="1">
        <v>30000</v>
      </c>
      <c r="Q18" s="222">
        <v>5000</v>
      </c>
      <c r="R18" s="222">
        <v>50203</v>
      </c>
      <c r="T18" s="222">
        <v>300</v>
      </c>
      <c r="U18" s="222">
        <v>30122</v>
      </c>
      <c r="W18" s="1">
        <v>4500</v>
      </c>
      <c r="X18" s="1">
        <v>20000</v>
      </c>
      <c r="Z18" s="1">
        <v>1000</v>
      </c>
      <c r="AA18" s="1">
        <v>25101</v>
      </c>
    </row>
    <row r="19" spans="1:27">
      <c r="A19" s="22">
        <v>15</v>
      </c>
      <c r="B19" s="565" t="s">
        <v>40</v>
      </c>
      <c r="C19" s="78">
        <v>3000</v>
      </c>
      <c r="D19" s="78">
        <v>50000</v>
      </c>
      <c r="E19" s="32" t="e">
        <f>IV.1!E19/IV.1!D19</f>
        <v>#DIV/0!</v>
      </c>
      <c r="F19" s="32" t="e">
        <f>IV.1!I19/IV.1!H19</f>
        <v>#DIV/0!</v>
      </c>
      <c r="K19">
        <v>16</v>
      </c>
      <c r="L19" t="s">
        <v>43</v>
      </c>
      <c r="M19"/>
      <c r="N19" s="223"/>
      <c r="O19" s="223"/>
      <c r="Q19"/>
      <c r="R19"/>
      <c r="T19"/>
      <c r="U19"/>
      <c r="W19" s="223"/>
      <c r="X19" s="223"/>
      <c r="Z19" s="223"/>
      <c r="AA19" s="223"/>
    </row>
    <row r="20" spans="1:27">
      <c r="A20" s="22">
        <v>16</v>
      </c>
      <c r="B20" s="566" t="s">
        <v>42</v>
      </c>
      <c r="C20" s="78"/>
      <c r="D20" s="78"/>
      <c r="E20" s="32"/>
      <c r="F20" s="32"/>
      <c r="K20">
        <v>17</v>
      </c>
      <c r="L20" t="s">
        <v>44</v>
      </c>
      <c r="M20" t="s">
        <v>22</v>
      </c>
      <c r="N20" s="1">
        <v>20000</v>
      </c>
      <c r="O20" s="1">
        <v>40000</v>
      </c>
      <c r="Q20" s="222">
        <v>15000</v>
      </c>
      <c r="R20" s="222">
        <v>50203</v>
      </c>
      <c r="T20" s="222">
        <v>20000</v>
      </c>
      <c r="U20" s="222">
        <v>50203</v>
      </c>
      <c r="W20" s="1">
        <v>10000</v>
      </c>
      <c r="X20" s="1">
        <v>40000</v>
      </c>
      <c r="Z20" s="1">
        <v>10000</v>
      </c>
      <c r="AA20" s="1">
        <v>50203</v>
      </c>
    </row>
    <row r="21" spans="1:27">
      <c r="A21" s="22">
        <v>17</v>
      </c>
      <c r="B21" s="565" t="s">
        <v>44</v>
      </c>
      <c r="C21" s="78">
        <v>20000</v>
      </c>
      <c r="D21" s="78">
        <v>46000</v>
      </c>
      <c r="E21" s="32" t="e">
        <f>IV.1!E21/IV.1!D21</f>
        <v>#DIV/0!</v>
      </c>
      <c r="F21" s="32" t="e">
        <f>IV.1!I21/IV.1!H21</f>
        <v>#DIV/0!</v>
      </c>
      <c r="K21">
        <v>18</v>
      </c>
      <c r="L21" s="67" t="s">
        <v>648</v>
      </c>
      <c r="M21" t="s">
        <v>22</v>
      </c>
      <c r="N21" s="1">
        <v>25000</v>
      </c>
      <c r="O21" s="1">
        <v>50000</v>
      </c>
      <c r="Q21" s="222">
        <v>15000</v>
      </c>
      <c r="R21" s="222">
        <v>55223</v>
      </c>
      <c r="T21" s="222">
        <v>25000</v>
      </c>
      <c r="U21" s="222">
        <v>50203</v>
      </c>
      <c r="W21" s="1">
        <v>20000</v>
      </c>
      <c r="X21" s="1">
        <v>45000</v>
      </c>
      <c r="Z21" s="1">
        <v>20000</v>
      </c>
      <c r="AA21" s="1">
        <v>40162</v>
      </c>
    </row>
    <row r="22" spans="1:27">
      <c r="A22" s="22">
        <v>18</v>
      </c>
      <c r="B22" s="476" t="s">
        <v>648</v>
      </c>
      <c r="C22" s="78">
        <v>20000</v>
      </c>
      <c r="D22" s="78">
        <v>46000</v>
      </c>
      <c r="E22" s="32" t="e">
        <f>IV.1!E22/IV.1!D22</f>
        <v>#DIV/0!</v>
      </c>
      <c r="F22" s="32" t="e">
        <f>IV.1!I22/IV.1!H22</f>
        <v>#DIV/0!</v>
      </c>
      <c r="K22"/>
      <c r="L22" s="67" t="s">
        <v>649</v>
      </c>
      <c r="M22" t="s">
        <v>22</v>
      </c>
      <c r="N22" s="1">
        <v>25000</v>
      </c>
      <c r="O22" s="1">
        <v>50000</v>
      </c>
      <c r="Q22" s="222">
        <v>15000</v>
      </c>
      <c r="R22" s="222">
        <v>55223</v>
      </c>
      <c r="T22" s="222">
        <v>25000</v>
      </c>
      <c r="U22" s="222">
        <v>50203</v>
      </c>
      <c r="W22" s="1">
        <v>20000</v>
      </c>
      <c r="X22" s="1">
        <v>45000</v>
      </c>
      <c r="Z22" s="1">
        <v>20000</v>
      </c>
      <c r="AA22" s="1">
        <v>40162</v>
      </c>
    </row>
    <row r="23" spans="1:27">
      <c r="A23" s="22">
        <v>19</v>
      </c>
      <c r="B23" s="476" t="s">
        <v>649</v>
      </c>
      <c r="C23" s="78">
        <v>30000</v>
      </c>
      <c r="D23" s="78">
        <v>46000</v>
      </c>
      <c r="E23" s="32" t="e">
        <f>IV.1!E23/IV.1!D23</f>
        <v>#DIV/0!</v>
      </c>
      <c r="F23" s="32" t="e">
        <f>IV.1!I23/IV.1!H23</f>
        <v>#DIV/0!</v>
      </c>
      <c r="K23"/>
      <c r="L23" s="67" t="s">
        <v>724</v>
      </c>
      <c r="M23" t="s">
        <v>22</v>
      </c>
      <c r="N23" s="1">
        <v>25000</v>
      </c>
      <c r="O23" s="1">
        <v>50000</v>
      </c>
      <c r="Q23" s="222">
        <v>15000</v>
      </c>
      <c r="R23" s="222">
        <v>55223</v>
      </c>
      <c r="T23" s="222">
        <v>25000</v>
      </c>
      <c r="U23" s="222">
        <v>50203</v>
      </c>
      <c r="W23" s="1">
        <v>20000</v>
      </c>
      <c r="X23" s="1">
        <v>45000</v>
      </c>
      <c r="Z23" s="1">
        <v>20000</v>
      </c>
      <c r="AA23" s="1">
        <v>40162</v>
      </c>
    </row>
    <row r="24" spans="1:27">
      <c r="A24" s="22">
        <v>20</v>
      </c>
      <c r="B24" s="476" t="s">
        <v>724</v>
      </c>
      <c r="C24" s="78">
        <v>30000</v>
      </c>
      <c r="D24" s="78">
        <v>46000</v>
      </c>
      <c r="E24" s="32" t="e">
        <f>IV.1!E24/IV.1!D24</f>
        <v>#DIV/0!</v>
      </c>
      <c r="F24" s="32" t="e">
        <f>IV.1!I24/IV.1!H24</f>
        <v>#DIV/0!</v>
      </c>
      <c r="K24">
        <v>19</v>
      </c>
      <c r="L24" t="s">
        <v>46</v>
      </c>
      <c r="M24" t="s">
        <v>22</v>
      </c>
      <c r="N24" s="1">
        <v>35000</v>
      </c>
      <c r="O24" s="1">
        <v>50000</v>
      </c>
      <c r="Q24" s="222">
        <v>25000</v>
      </c>
      <c r="R24" s="222">
        <v>60243</v>
      </c>
      <c r="T24" s="222">
        <v>35000</v>
      </c>
      <c r="U24" s="222">
        <v>50203</v>
      </c>
      <c r="W24" s="1">
        <v>20000</v>
      </c>
      <c r="X24" s="1">
        <v>50000</v>
      </c>
      <c r="Z24" s="1">
        <v>20000</v>
      </c>
      <c r="AA24" s="1">
        <v>60243</v>
      </c>
    </row>
    <row r="25" spans="1:27">
      <c r="A25" s="22">
        <v>21</v>
      </c>
      <c r="B25" s="565" t="s">
        <v>46</v>
      </c>
      <c r="C25" s="78">
        <v>35000</v>
      </c>
      <c r="D25" s="78">
        <v>110000</v>
      </c>
      <c r="E25" s="32" t="e">
        <f>IV.1!E25/IV.1!D25</f>
        <v>#DIV/0!</v>
      </c>
      <c r="F25" s="32" t="e">
        <f>IV.1!I25/IV.1!H25</f>
        <v>#DIV/0!</v>
      </c>
      <c r="K25">
        <v>20</v>
      </c>
      <c r="L25" t="s">
        <v>47</v>
      </c>
      <c r="M25" t="s">
        <v>22</v>
      </c>
      <c r="N25" s="1">
        <v>20000</v>
      </c>
      <c r="O25" s="1">
        <v>35000</v>
      </c>
      <c r="Q25" s="222">
        <v>15000</v>
      </c>
      <c r="R25" s="222">
        <v>50203</v>
      </c>
      <c r="T25" s="222">
        <v>20000</v>
      </c>
      <c r="U25" s="222">
        <v>45182</v>
      </c>
      <c r="W25" s="1">
        <v>15000</v>
      </c>
      <c r="X25" s="1">
        <v>45000</v>
      </c>
      <c r="Z25" s="1">
        <v>10000</v>
      </c>
      <c r="AA25" s="1">
        <v>30122</v>
      </c>
    </row>
    <row r="26" spans="1:27">
      <c r="A26" s="22">
        <v>22</v>
      </c>
      <c r="B26" s="565" t="s">
        <v>47</v>
      </c>
      <c r="C26" s="78">
        <v>20000</v>
      </c>
      <c r="D26" s="78">
        <v>31000</v>
      </c>
      <c r="E26" s="32" t="e">
        <f>IV.1!E26/IV.1!D26</f>
        <v>#DIV/0!</v>
      </c>
      <c r="F26" s="32" t="e">
        <f>IV.1!I26/IV.1!H26</f>
        <v>#DIV/0!</v>
      </c>
      <c r="K26">
        <v>21</v>
      </c>
      <c r="L26" t="s">
        <v>49</v>
      </c>
      <c r="M26" t="s">
        <v>22</v>
      </c>
      <c r="N26" s="1">
        <v>20000</v>
      </c>
      <c r="O26" s="1">
        <v>50000</v>
      </c>
      <c r="Q26" s="222">
        <v>15000</v>
      </c>
      <c r="R26" s="222">
        <v>45182</v>
      </c>
      <c r="T26" s="222">
        <v>20000</v>
      </c>
      <c r="U26" s="222">
        <v>50203</v>
      </c>
      <c r="W26" s="1">
        <v>15000</v>
      </c>
      <c r="X26" s="1">
        <v>40000</v>
      </c>
      <c r="Z26" s="1">
        <v>15000</v>
      </c>
      <c r="AA26" s="1">
        <v>50203</v>
      </c>
    </row>
    <row r="27" spans="1:27">
      <c r="A27" s="22">
        <v>23</v>
      </c>
      <c r="B27" s="565" t="s">
        <v>48</v>
      </c>
      <c r="C27" s="78">
        <v>20000</v>
      </c>
      <c r="D27" s="78">
        <v>60000</v>
      </c>
      <c r="E27" s="32" t="e">
        <f>IV.1!E27/IV.1!D27</f>
        <v>#DIV/0!</v>
      </c>
      <c r="F27" s="32" t="e">
        <f>IV.1!I27/IV.1!H27</f>
        <v>#DIV/0!</v>
      </c>
      <c r="K27">
        <v>22</v>
      </c>
      <c r="L27" t="s">
        <v>50</v>
      </c>
      <c r="M27" t="s">
        <v>22</v>
      </c>
      <c r="N27" s="1">
        <v>20000</v>
      </c>
      <c r="O27" s="1">
        <v>55000</v>
      </c>
      <c r="Q27" s="222">
        <v>10000</v>
      </c>
      <c r="R27" s="222">
        <v>60243</v>
      </c>
      <c r="T27" s="222">
        <v>15000</v>
      </c>
      <c r="U27" s="222">
        <v>65263</v>
      </c>
      <c r="W27" s="1">
        <v>10000</v>
      </c>
      <c r="X27" s="1">
        <v>45000</v>
      </c>
      <c r="Z27" s="1">
        <v>10000</v>
      </c>
      <c r="AA27" s="1">
        <v>50203</v>
      </c>
    </row>
    <row r="28" spans="1:27">
      <c r="A28" s="22">
        <v>24</v>
      </c>
      <c r="B28" s="565" t="s">
        <v>50</v>
      </c>
      <c r="C28" s="78">
        <v>30000</v>
      </c>
      <c r="D28" s="78">
        <v>101000</v>
      </c>
      <c r="E28" s="32" t="e">
        <f>IV.1!E28/IV.1!D28</f>
        <v>#DIV/0!</v>
      </c>
      <c r="F28" s="32" t="e">
        <f>IV.1!I28/IV.1!H28</f>
        <v>#DIV/0!</v>
      </c>
      <c r="K28">
        <v>23</v>
      </c>
      <c r="L28" t="s">
        <v>51</v>
      </c>
      <c r="M28" t="s">
        <v>22</v>
      </c>
      <c r="N28" s="224">
        <v>20000</v>
      </c>
      <c r="O28" s="224">
        <v>50000</v>
      </c>
      <c r="Q28" s="222">
        <v>10000</v>
      </c>
      <c r="R28" s="222">
        <v>50203</v>
      </c>
      <c r="T28" s="222">
        <v>20000</v>
      </c>
      <c r="U28" s="222">
        <v>45182</v>
      </c>
      <c r="W28" s="1">
        <v>15000</v>
      </c>
      <c r="X28" s="1">
        <v>35000</v>
      </c>
      <c r="Z28" s="1">
        <v>15000</v>
      </c>
      <c r="AA28" s="1">
        <v>35142</v>
      </c>
    </row>
    <row r="29" spans="1:27">
      <c r="A29" s="22">
        <v>25</v>
      </c>
      <c r="B29" s="565" t="s">
        <v>51</v>
      </c>
      <c r="C29" s="78">
        <v>20000</v>
      </c>
      <c r="D29" s="78">
        <v>51000</v>
      </c>
      <c r="E29" s="32" t="e">
        <f>IV.1!E29/IV.1!D29</f>
        <v>#DIV/0!</v>
      </c>
      <c r="F29" s="32" t="e">
        <f>IV.1!I29/IV.1!H29</f>
        <v>#DIV/0!</v>
      </c>
      <c r="K29">
        <v>24</v>
      </c>
      <c r="L29" t="s">
        <v>52</v>
      </c>
      <c r="M29" t="s">
        <v>22</v>
      </c>
      <c r="N29" s="224">
        <v>20000</v>
      </c>
      <c r="O29" s="224">
        <v>50000</v>
      </c>
      <c r="Q29" s="222">
        <v>10000</v>
      </c>
      <c r="R29" s="222">
        <v>50203</v>
      </c>
      <c r="T29" s="222">
        <v>10000</v>
      </c>
      <c r="U29" s="222">
        <v>45182</v>
      </c>
      <c r="W29" s="1">
        <v>15000</v>
      </c>
      <c r="X29" s="1">
        <v>30000</v>
      </c>
      <c r="Z29" s="1">
        <v>10000</v>
      </c>
      <c r="AA29" s="1">
        <v>50203</v>
      </c>
    </row>
    <row r="30" spans="1:27">
      <c r="A30" s="22">
        <v>26</v>
      </c>
      <c r="B30" s="565" t="s">
        <v>52</v>
      </c>
      <c r="C30" s="78">
        <v>30000</v>
      </c>
      <c r="D30" s="78">
        <v>50000</v>
      </c>
      <c r="E30" s="32" t="e">
        <f>IV.1!E30/IV.1!D30</f>
        <v>#DIV/0!</v>
      </c>
      <c r="F30" s="32" t="e">
        <f>IV.1!I30/IV.1!H30</f>
        <v>#DIV/0!</v>
      </c>
      <c r="K30">
        <v>25</v>
      </c>
      <c r="L30" t="s">
        <v>53</v>
      </c>
      <c r="M30" t="s">
        <v>22</v>
      </c>
      <c r="N30" s="224">
        <v>25000</v>
      </c>
      <c r="O30" s="224">
        <v>50000</v>
      </c>
      <c r="Q30" s="222">
        <v>8000</v>
      </c>
      <c r="R30" s="222">
        <v>45182</v>
      </c>
      <c r="T30" s="222">
        <v>15000</v>
      </c>
      <c r="U30" s="222">
        <v>45182</v>
      </c>
      <c r="W30" s="1">
        <v>15000</v>
      </c>
      <c r="X30" s="1">
        <v>35000</v>
      </c>
      <c r="Z30" s="1">
        <v>10000</v>
      </c>
      <c r="AA30" s="1">
        <v>40162</v>
      </c>
    </row>
    <row r="31" spans="1:27">
      <c r="A31" s="22">
        <v>27</v>
      </c>
      <c r="B31" s="565" t="s">
        <v>53</v>
      </c>
      <c r="C31" s="78">
        <v>25000</v>
      </c>
      <c r="D31" s="78">
        <v>50000</v>
      </c>
      <c r="E31" s="32" t="e">
        <f>IV.1!E31/IV.1!D31</f>
        <v>#DIV/0!</v>
      </c>
      <c r="F31" s="32" t="e">
        <f>IV.1!I31/IV.1!H31</f>
        <v>#DIV/0!</v>
      </c>
      <c r="K31">
        <v>26</v>
      </c>
      <c r="L31" t="s">
        <v>55</v>
      </c>
      <c r="M31" t="s">
        <v>22</v>
      </c>
      <c r="N31" s="1">
        <v>25000</v>
      </c>
      <c r="O31" s="1">
        <v>50000</v>
      </c>
      <c r="Q31" s="222">
        <v>15000</v>
      </c>
      <c r="R31" s="222">
        <v>65263</v>
      </c>
      <c r="T31" s="222">
        <v>25000</v>
      </c>
      <c r="U31" s="222">
        <v>60243</v>
      </c>
      <c r="W31" s="1">
        <v>15000</v>
      </c>
      <c r="X31" s="1">
        <v>60000</v>
      </c>
      <c r="Z31" s="1">
        <v>15000</v>
      </c>
      <c r="AA31" s="1">
        <v>50203</v>
      </c>
    </row>
    <row r="32" spans="1:27">
      <c r="A32" s="22">
        <v>28</v>
      </c>
      <c r="B32" s="565" t="s">
        <v>54</v>
      </c>
      <c r="C32" s="78">
        <v>25000</v>
      </c>
      <c r="D32" s="78">
        <v>61000</v>
      </c>
      <c r="E32" s="32" t="e">
        <f>IV.1!E32/IV.1!D32</f>
        <v>#DIV/0!</v>
      </c>
      <c r="F32" s="32" t="e">
        <f>IV.1!I32/IV.1!H32</f>
        <v>#DIV/0!</v>
      </c>
      <c r="K32"/>
      <c r="L32" s="67" t="s">
        <v>651</v>
      </c>
      <c r="M32" t="s">
        <v>22</v>
      </c>
      <c r="N32" s="1">
        <v>25000</v>
      </c>
      <c r="O32" s="1">
        <v>50000</v>
      </c>
      <c r="Q32" s="222">
        <v>15000</v>
      </c>
      <c r="R32" s="222">
        <v>65263</v>
      </c>
      <c r="T32" s="222">
        <v>25000</v>
      </c>
      <c r="U32" s="222">
        <v>60243</v>
      </c>
      <c r="W32" s="1">
        <v>15000</v>
      </c>
      <c r="X32" s="1">
        <v>60000</v>
      </c>
      <c r="Z32" s="1">
        <v>15000</v>
      </c>
      <c r="AA32" s="1">
        <v>50203</v>
      </c>
    </row>
    <row r="33" spans="1:27">
      <c r="A33" s="22">
        <v>29</v>
      </c>
      <c r="B33" s="476" t="s">
        <v>651</v>
      </c>
      <c r="C33" s="78">
        <v>25000</v>
      </c>
      <c r="D33" s="78">
        <v>62000</v>
      </c>
      <c r="E33" s="32" t="e">
        <f>IV.1!E33/IV.1!D33</f>
        <v>#DIV/0!</v>
      </c>
      <c r="F33" s="32" t="e">
        <f>IV.1!I33/IV.1!H33</f>
        <v>#DIV/0!</v>
      </c>
      <c r="K33">
        <v>27</v>
      </c>
      <c r="L33" t="s">
        <v>56</v>
      </c>
      <c r="M33" t="s">
        <v>22</v>
      </c>
      <c r="N33" s="1">
        <v>20000</v>
      </c>
      <c r="O33" s="1">
        <v>40000</v>
      </c>
      <c r="Q33" s="222">
        <v>10000</v>
      </c>
      <c r="R33" s="222">
        <v>50203</v>
      </c>
      <c r="T33" s="222">
        <v>15000</v>
      </c>
      <c r="U33" s="222">
        <v>40162</v>
      </c>
      <c r="W33" s="1">
        <v>15000</v>
      </c>
      <c r="X33" s="1">
        <v>30000</v>
      </c>
      <c r="Z33" s="1">
        <v>10000</v>
      </c>
      <c r="AA33" s="1">
        <v>50203</v>
      </c>
    </row>
    <row r="34" spans="1:27">
      <c r="A34" s="22">
        <v>30</v>
      </c>
      <c r="B34" s="565" t="s">
        <v>56</v>
      </c>
      <c r="C34" s="78">
        <v>20000</v>
      </c>
      <c r="D34" s="78">
        <v>61000</v>
      </c>
      <c r="E34" s="32" t="e">
        <f>IV.1!E34/IV.1!D34</f>
        <v>#DIV/0!</v>
      </c>
      <c r="F34" s="32" t="e">
        <f>IV.1!I34/IV.1!H34</f>
        <v>#DIV/0!</v>
      </c>
      <c r="K34">
        <v>28</v>
      </c>
      <c r="L34" t="s">
        <v>57</v>
      </c>
      <c r="M34" t="s">
        <v>22</v>
      </c>
      <c r="N34" s="1">
        <v>35000</v>
      </c>
      <c r="O34" s="1">
        <v>70000</v>
      </c>
      <c r="Q34" s="222">
        <v>30000</v>
      </c>
      <c r="R34" s="222">
        <v>70284</v>
      </c>
      <c r="T34" s="222">
        <v>35000</v>
      </c>
      <c r="U34" s="222">
        <v>70284</v>
      </c>
      <c r="W34" s="1">
        <v>20000</v>
      </c>
      <c r="X34" s="1">
        <v>60000</v>
      </c>
      <c r="Z34" s="1">
        <v>25000</v>
      </c>
      <c r="AA34" s="1">
        <v>70284</v>
      </c>
    </row>
    <row r="35" spans="1:27">
      <c r="A35" s="22">
        <v>31</v>
      </c>
      <c r="B35" s="565" t="s">
        <v>57</v>
      </c>
      <c r="C35" s="78">
        <v>25000</v>
      </c>
      <c r="D35" s="78">
        <v>86000</v>
      </c>
      <c r="E35" s="32" t="e">
        <f>IV.1!E35/IV.1!D35</f>
        <v>#DIV/0!</v>
      </c>
      <c r="F35" s="32" t="e">
        <f>IV.1!I35/IV.1!H35</f>
        <v>#DIV/0!</v>
      </c>
      <c r="K35">
        <v>29</v>
      </c>
      <c r="L35" t="s">
        <v>58</v>
      </c>
      <c r="M35" t="s">
        <v>22</v>
      </c>
      <c r="N35" s="1">
        <v>35000</v>
      </c>
      <c r="O35" s="1">
        <v>60000</v>
      </c>
      <c r="Q35" s="222">
        <v>25000</v>
      </c>
      <c r="R35" s="222">
        <v>70284</v>
      </c>
      <c r="T35" s="222">
        <v>35000</v>
      </c>
      <c r="U35" s="222">
        <v>60243</v>
      </c>
      <c r="W35" s="1">
        <v>25000</v>
      </c>
      <c r="X35" s="1">
        <v>60000</v>
      </c>
      <c r="Z35" s="1">
        <v>20000</v>
      </c>
      <c r="AA35" s="1">
        <v>50203</v>
      </c>
    </row>
    <row r="36" spans="1:27">
      <c r="A36" s="22">
        <v>32</v>
      </c>
      <c r="B36" s="565" t="s">
        <v>58</v>
      </c>
      <c r="C36" s="78">
        <v>25000</v>
      </c>
      <c r="D36" s="78">
        <v>62000</v>
      </c>
      <c r="E36" s="32" t="e">
        <f>IV.1!E36/IV.1!D36</f>
        <v>#DIV/0!</v>
      </c>
      <c r="F36" s="32" t="e">
        <f>IV.1!I36/IV.1!H36</f>
        <v>#DIV/0!</v>
      </c>
      <c r="K36">
        <v>30</v>
      </c>
      <c r="L36" t="s">
        <v>59</v>
      </c>
      <c r="M36" t="s">
        <v>22</v>
      </c>
      <c r="N36" s="1">
        <v>30000</v>
      </c>
      <c r="O36" s="1">
        <v>50000</v>
      </c>
      <c r="Q36" s="222">
        <v>15000</v>
      </c>
      <c r="R36" s="222">
        <v>80324</v>
      </c>
      <c r="T36" s="222">
        <v>20000</v>
      </c>
      <c r="U36" s="222">
        <v>50203</v>
      </c>
      <c r="W36" s="1">
        <v>15000</v>
      </c>
      <c r="X36" s="1">
        <v>50000</v>
      </c>
      <c r="Z36" s="1">
        <v>25000</v>
      </c>
      <c r="AA36" s="1">
        <v>50203</v>
      </c>
    </row>
    <row r="37" spans="1:27">
      <c r="A37" s="22">
        <v>33</v>
      </c>
      <c r="B37" s="565" t="s">
        <v>59</v>
      </c>
      <c r="C37" s="78">
        <v>20000</v>
      </c>
      <c r="D37" s="78">
        <v>81000</v>
      </c>
      <c r="E37" s="32" t="e">
        <f>IV.1!E37/IV.1!D37</f>
        <v>#DIV/0!</v>
      </c>
      <c r="F37" s="32" t="e">
        <f>IV.1!I37/IV.1!H37</f>
        <v>#DIV/0!</v>
      </c>
      <c r="K37">
        <v>31</v>
      </c>
      <c r="L37" t="s">
        <v>60</v>
      </c>
      <c r="M37" t="s">
        <v>22</v>
      </c>
      <c r="N37" s="1">
        <v>20000</v>
      </c>
      <c r="O37" s="1">
        <v>55000</v>
      </c>
      <c r="Q37" s="222">
        <v>25000</v>
      </c>
      <c r="R37" s="222">
        <v>100405</v>
      </c>
      <c r="T37" s="222">
        <v>20000</v>
      </c>
      <c r="U37" s="222">
        <v>60243</v>
      </c>
      <c r="W37" s="1">
        <v>20000</v>
      </c>
      <c r="X37" s="1">
        <v>80000</v>
      </c>
      <c r="Z37" s="1">
        <v>10000</v>
      </c>
      <c r="AA37" s="1">
        <v>90365</v>
      </c>
    </row>
    <row r="38" spans="1:27">
      <c r="A38" s="22">
        <v>34</v>
      </c>
      <c r="B38" s="565" t="s">
        <v>60</v>
      </c>
      <c r="C38" s="78">
        <v>10000</v>
      </c>
      <c r="D38" s="78">
        <v>101000</v>
      </c>
      <c r="E38" s="32" t="e">
        <f>IV.1!E38/IV.1!D38</f>
        <v>#DIV/0!</v>
      </c>
      <c r="F38" s="32" t="e">
        <f>IV.1!I38/IV.1!H38</f>
        <v>#DIV/0!</v>
      </c>
      <c r="K38">
        <v>32</v>
      </c>
      <c r="L38" t="s">
        <v>61</v>
      </c>
      <c r="M38" t="s">
        <v>22</v>
      </c>
      <c r="N38" s="1">
        <v>35000</v>
      </c>
      <c r="O38" s="1">
        <v>70000</v>
      </c>
      <c r="Q38" s="222">
        <v>15000</v>
      </c>
      <c r="R38" s="222">
        <v>70284</v>
      </c>
      <c r="T38" s="222">
        <v>25000</v>
      </c>
      <c r="U38" s="222">
        <v>70284</v>
      </c>
      <c r="W38" s="1">
        <v>20000</v>
      </c>
      <c r="X38" s="1">
        <v>60000</v>
      </c>
      <c r="Z38" s="1">
        <v>20000</v>
      </c>
      <c r="AA38" s="1">
        <v>55223</v>
      </c>
    </row>
    <row r="39" spans="1:27">
      <c r="A39" s="22">
        <v>35</v>
      </c>
      <c r="B39" s="565" t="s">
        <v>61</v>
      </c>
      <c r="C39" s="78">
        <v>30000</v>
      </c>
      <c r="D39" s="78">
        <v>151000</v>
      </c>
      <c r="E39" s="32" t="e">
        <f>IV.1!E39/IV.1!D39</f>
        <v>#DIV/0!</v>
      </c>
      <c r="F39" s="32" t="e">
        <f>IV.1!I39/IV.1!H39</f>
        <v>#DIV/0!</v>
      </c>
      <c r="K39">
        <v>33</v>
      </c>
      <c r="L39" t="s">
        <v>62</v>
      </c>
      <c r="M39" t="s">
        <v>22</v>
      </c>
      <c r="N39" s="1">
        <v>15000</v>
      </c>
      <c r="O39" s="1">
        <v>80000</v>
      </c>
      <c r="Q39" s="222">
        <v>10000</v>
      </c>
      <c r="R39" s="222">
        <v>100405</v>
      </c>
      <c r="T39" s="222">
        <v>10000</v>
      </c>
      <c r="U39" s="222">
        <v>80324</v>
      </c>
      <c r="W39" s="1">
        <v>10000</v>
      </c>
      <c r="X39" s="1">
        <v>65000</v>
      </c>
      <c r="Z39" s="1">
        <v>10000</v>
      </c>
      <c r="AA39" s="1">
        <v>80324</v>
      </c>
    </row>
    <row r="40" spans="1:27">
      <c r="A40" s="22">
        <v>36</v>
      </c>
      <c r="B40" s="567" t="s">
        <v>1028</v>
      </c>
      <c r="C40" s="496"/>
      <c r="D40" s="496"/>
      <c r="E40" s="32" t="e">
        <f>IV.1!E40/IV.1!D40</f>
        <v>#DIV/0!</v>
      </c>
      <c r="F40" s="32" t="e">
        <f>IV.1!I40/IV.1!H40</f>
        <v>#DIV/0!</v>
      </c>
      <c r="K40">
        <v>34</v>
      </c>
      <c r="L40" t="s">
        <v>64</v>
      </c>
      <c r="M40" t="s">
        <v>22</v>
      </c>
      <c r="N40" s="1">
        <v>25000</v>
      </c>
      <c r="O40" s="1">
        <v>120000</v>
      </c>
      <c r="Q40" s="222">
        <v>15000</v>
      </c>
      <c r="R40" s="222">
        <v>351418</v>
      </c>
      <c r="T40" s="222">
        <v>25000</v>
      </c>
      <c r="U40" s="222">
        <v>120486</v>
      </c>
      <c r="W40" s="1">
        <v>50000</v>
      </c>
      <c r="X40" s="1">
        <v>70000</v>
      </c>
      <c r="Z40" s="224">
        <v>15000</v>
      </c>
      <c r="AA40" s="224">
        <v>250000</v>
      </c>
    </row>
    <row r="41" spans="1:27">
      <c r="A41" s="22">
        <v>37</v>
      </c>
      <c r="B41" s="567" t="s">
        <v>1029</v>
      </c>
      <c r="C41" s="496"/>
      <c r="D41" s="496"/>
      <c r="E41" s="32" t="e">
        <f>IV.1!E41/IV.1!D41</f>
        <v>#DIV/0!</v>
      </c>
      <c r="F41" s="32" t="e">
        <f>IV.1!I41/IV.1!H41</f>
        <v>#DIV/0!</v>
      </c>
      <c r="K41">
        <v>35</v>
      </c>
      <c r="L41" t="s">
        <v>66</v>
      </c>
      <c r="M41" t="s">
        <v>22</v>
      </c>
      <c r="N41" s="1">
        <v>25000</v>
      </c>
      <c r="O41" s="1">
        <v>50000</v>
      </c>
      <c r="Q41" s="222">
        <v>25000</v>
      </c>
      <c r="R41" s="222">
        <v>80324</v>
      </c>
      <c r="T41" s="222">
        <v>25000</v>
      </c>
      <c r="U41" s="222">
        <v>65263</v>
      </c>
      <c r="W41" s="1">
        <v>15000</v>
      </c>
      <c r="X41" s="1">
        <v>50000</v>
      </c>
      <c r="Z41" s="1">
        <v>20000</v>
      </c>
      <c r="AA41" s="1">
        <v>100405</v>
      </c>
    </row>
    <row r="42" spans="1:27">
      <c r="A42" s="22">
        <v>38</v>
      </c>
      <c r="B42" s="567" t="s">
        <v>1030</v>
      </c>
      <c r="C42" s="496"/>
      <c r="D42" s="496"/>
      <c r="E42" s="32" t="e">
        <f>IV.1!E42/IV.1!D42</f>
        <v>#DIV/0!</v>
      </c>
      <c r="F42" s="32" t="e">
        <f>IV.1!I42/IV.1!H42</f>
        <v>#DIV/0!</v>
      </c>
      <c r="K42">
        <v>36</v>
      </c>
      <c r="L42" t="s">
        <v>68</v>
      </c>
      <c r="M42" t="s">
        <v>22</v>
      </c>
      <c r="N42" s="1">
        <v>30000</v>
      </c>
      <c r="O42" s="1">
        <v>60000</v>
      </c>
      <c r="Q42" s="222">
        <v>20000</v>
      </c>
      <c r="R42" s="222">
        <v>70284</v>
      </c>
      <c r="T42" s="222">
        <v>30000</v>
      </c>
      <c r="U42" s="222">
        <v>60243</v>
      </c>
      <c r="W42" s="1">
        <v>18000</v>
      </c>
      <c r="X42" s="1">
        <v>40000</v>
      </c>
      <c r="Z42" s="1">
        <v>15000</v>
      </c>
      <c r="AA42" s="1">
        <v>50203</v>
      </c>
    </row>
    <row r="43" spans="1:27">
      <c r="A43" s="22">
        <v>39</v>
      </c>
      <c r="B43" s="567" t="s">
        <v>1031</v>
      </c>
      <c r="C43" s="496"/>
      <c r="D43" s="496"/>
      <c r="E43" s="32" t="e">
        <f>IV.1!E43/IV.1!D43</f>
        <v>#DIV/0!</v>
      </c>
      <c r="F43" s="32" t="e">
        <f>IV.1!I43/IV.1!H43</f>
        <v>#DIV/0!</v>
      </c>
      <c r="K43">
        <v>37</v>
      </c>
      <c r="L43" t="s">
        <v>70</v>
      </c>
      <c r="M43" t="s">
        <v>22</v>
      </c>
      <c r="N43" s="1">
        <v>10000</v>
      </c>
      <c r="O43" s="1">
        <v>50000</v>
      </c>
      <c r="Q43" s="222">
        <v>5000</v>
      </c>
      <c r="R43" s="222">
        <v>100405</v>
      </c>
      <c r="T43" s="222">
        <v>10000</v>
      </c>
      <c r="U43" s="222">
        <v>50203</v>
      </c>
      <c r="W43" s="1">
        <v>5000</v>
      </c>
      <c r="X43" s="1">
        <v>25000</v>
      </c>
      <c r="Z43" s="1">
        <v>10000</v>
      </c>
      <c r="AA43" s="1">
        <v>50203</v>
      </c>
    </row>
    <row r="44" spans="1:27">
      <c r="A44" s="22">
        <v>40</v>
      </c>
      <c r="B44" s="567" t="s">
        <v>1032</v>
      </c>
      <c r="C44" s="496"/>
      <c r="D44" s="496"/>
      <c r="E44" s="32" t="e">
        <f>IV.1!E44/IV.1!D44</f>
        <v>#DIV/0!</v>
      </c>
      <c r="F44" s="32" t="e">
        <f>IV.1!I44/IV.1!H44</f>
        <v>#DIV/0!</v>
      </c>
      <c r="K44">
        <v>38</v>
      </c>
      <c r="L44" t="s">
        <v>72</v>
      </c>
      <c r="M44" t="s">
        <v>22</v>
      </c>
      <c r="N44" s="1">
        <v>15000</v>
      </c>
      <c r="O44" s="1">
        <v>75000</v>
      </c>
      <c r="Q44" s="222">
        <v>20000</v>
      </c>
      <c r="R44" s="222">
        <v>80324</v>
      </c>
      <c r="T44" s="222">
        <v>15000</v>
      </c>
      <c r="U44" s="222">
        <v>100405</v>
      </c>
      <c r="W44" s="1">
        <v>20000</v>
      </c>
      <c r="X44" s="1">
        <v>200000</v>
      </c>
      <c r="Z44" s="1">
        <v>10000</v>
      </c>
      <c r="AA44" s="1">
        <v>100405</v>
      </c>
    </row>
    <row r="45" spans="1:27">
      <c r="A45" s="22">
        <v>41</v>
      </c>
      <c r="B45" s="565" t="s">
        <v>62</v>
      </c>
      <c r="C45" s="496">
        <v>30000</v>
      </c>
      <c r="D45" s="496">
        <v>101000</v>
      </c>
      <c r="E45" s="32" t="e">
        <f>IV.1!E45/IV.1!D45</f>
        <v>#DIV/0!</v>
      </c>
      <c r="F45" s="32" t="e">
        <f>IV.1!I45/IV.1!H45</f>
        <v>#DIV/0!</v>
      </c>
      <c r="K45">
        <v>39</v>
      </c>
      <c r="L45" t="s">
        <v>73</v>
      </c>
      <c r="M45" t="s">
        <v>74</v>
      </c>
      <c r="N45" s="1">
        <v>2500</v>
      </c>
      <c r="O45" s="1">
        <v>8000</v>
      </c>
      <c r="Q45" s="222">
        <v>2500</v>
      </c>
      <c r="R45" s="222">
        <v>10041</v>
      </c>
      <c r="T45" s="222">
        <v>2500</v>
      </c>
      <c r="U45" s="222">
        <v>8032</v>
      </c>
      <c r="W45" s="1">
        <v>3000</v>
      </c>
      <c r="X45" s="1">
        <v>10000</v>
      </c>
      <c r="Z45" s="1">
        <v>2008</v>
      </c>
      <c r="AA45" s="1">
        <v>20081</v>
      </c>
    </row>
    <row r="46" spans="1:27">
      <c r="A46" s="22">
        <v>42</v>
      </c>
      <c r="B46" s="567" t="s">
        <v>1035</v>
      </c>
      <c r="C46" s="496"/>
      <c r="D46" s="496"/>
      <c r="E46" s="32" t="e">
        <f>IV.1!E46/IV.1!D46</f>
        <v>#DIV/0!</v>
      </c>
      <c r="F46" s="32" t="e">
        <f>IV.1!I46/IV.1!H46</f>
        <v>#DIV/0!</v>
      </c>
      <c r="K46">
        <v>40</v>
      </c>
      <c r="L46" t="s">
        <v>75</v>
      </c>
      <c r="M46" t="s">
        <v>74</v>
      </c>
      <c r="N46" s="1">
        <v>5000</v>
      </c>
      <c r="O46" s="1">
        <v>20000</v>
      </c>
      <c r="Q46" s="222">
        <v>3000</v>
      </c>
      <c r="R46" s="222">
        <v>10041</v>
      </c>
      <c r="T46" s="222">
        <v>5000</v>
      </c>
      <c r="U46" s="222">
        <v>20081</v>
      </c>
      <c r="W46" s="1">
        <v>4000</v>
      </c>
      <c r="X46" s="1">
        <v>15000</v>
      </c>
      <c r="Z46" s="1">
        <v>2008</v>
      </c>
      <c r="AA46" s="1">
        <v>20081</v>
      </c>
    </row>
    <row r="47" spans="1:27">
      <c r="A47" s="22">
        <v>43</v>
      </c>
      <c r="B47" s="565" t="s">
        <v>63</v>
      </c>
      <c r="C47" s="78">
        <v>25000</v>
      </c>
      <c r="D47" s="78">
        <v>171000</v>
      </c>
      <c r="E47" s="32" t="e">
        <f>IV.1!E47/IV.1!D47</f>
        <v>#DIV/0!</v>
      </c>
      <c r="F47" s="32" t="e">
        <f>IV.1!I47/IV.1!H47</f>
        <v>#DIV/0!</v>
      </c>
      <c r="K47">
        <v>41</v>
      </c>
      <c r="L47" t="s">
        <v>76</v>
      </c>
      <c r="M47" t="s">
        <v>74</v>
      </c>
      <c r="N47" s="1">
        <v>8000</v>
      </c>
      <c r="O47" s="1">
        <v>15000</v>
      </c>
      <c r="Q47" s="222">
        <v>1500</v>
      </c>
      <c r="R47" s="222">
        <v>9036</v>
      </c>
      <c r="T47" s="222">
        <v>8000</v>
      </c>
      <c r="U47" s="222">
        <v>15061</v>
      </c>
      <c r="W47" s="1">
        <v>4000</v>
      </c>
      <c r="X47" s="1">
        <v>10000</v>
      </c>
      <c r="Z47" s="1">
        <v>2510</v>
      </c>
      <c r="AA47" s="1">
        <v>7028</v>
      </c>
    </row>
    <row r="48" spans="1:27">
      <c r="A48" s="22">
        <v>44</v>
      </c>
      <c r="B48" s="565" t="s">
        <v>65</v>
      </c>
      <c r="C48" s="78">
        <v>25000</v>
      </c>
      <c r="D48" s="78">
        <v>85000</v>
      </c>
      <c r="E48" s="32" t="e">
        <f>IV.1!E48/IV.1!D48</f>
        <v>#DIV/0!</v>
      </c>
      <c r="F48" s="32" t="e">
        <f>IV.1!I48/IV.1!H48</f>
        <v>#DIV/0!</v>
      </c>
      <c r="K48">
        <v>42</v>
      </c>
      <c r="L48" t="s">
        <v>77</v>
      </c>
      <c r="M48" t="s">
        <v>74</v>
      </c>
      <c r="N48" s="1">
        <v>7000</v>
      </c>
      <c r="O48" s="1">
        <v>15000</v>
      </c>
      <c r="Q48" s="222">
        <v>3000</v>
      </c>
      <c r="R48" s="222">
        <v>20081</v>
      </c>
      <c r="T48" s="222">
        <v>4000</v>
      </c>
      <c r="U48" s="222">
        <v>15061</v>
      </c>
      <c r="W48" s="1">
        <v>5000</v>
      </c>
      <c r="X48" s="1">
        <v>15000</v>
      </c>
      <c r="Z48" s="1">
        <v>3012</v>
      </c>
      <c r="AA48" s="1">
        <v>15061</v>
      </c>
    </row>
    <row r="49" spans="1:27">
      <c r="A49" s="22">
        <v>45</v>
      </c>
      <c r="B49" s="565" t="s">
        <v>67</v>
      </c>
      <c r="C49" s="78">
        <v>30000</v>
      </c>
      <c r="D49" s="78">
        <v>120000</v>
      </c>
      <c r="E49" s="32" t="e">
        <f>IV.1!E49/IV.1!D49</f>
        <v>#DIV/0!</v>
      </c>
      <c r="F49" s="32" t="e">
        <f>IV.1!I49/IV.1!H49</f>
        <v>#DIV/0!</v>
      </c>
      <c r="K49">
        <v>43</v>
      </c>
      <c r="L49" t="s">
        <v>78</v>
      </c>
      <c r="M49" t="s">
        <v>74</v>
      </c>
      <c r="N49" s="1">
        <v>5000</v>
      </c>
      <c r="O49" s="1">
        <v>15000</v>
      </c>
      <c r="Q49" s="222">
        <v>2000</v>
      </c>
      <c r="R49" s="222">
        <v>9036</v>
      </c>
      <c r="T49" s="222">
        <v>5000</v>
      </c>
      <c r="U49" s="222">
        <v>15061</v>
      </c>
      <c r="W49" s="1">
        <v>2000</v>
      </c>
      <c r="X49" s="1">
        <v>10000</v>
      </c>
      <c r="Z49" s="1">
        <v>2008</v>
      </c>
      <c r="AA49" s="1">
        <v>10041</v>
      </c>
    </row>
    <row r="50" spans="1:27">
      <c r="A50" s="22">
        <v>46</v>
      </c>
      <c r="B50" s="565" t="s">
        <v>69</v>
      </c>
      <c r="C50" s="78">
        <v>20000</v>
      </c>
      <c r="D50" s="78">
        <v>101000</v>
      </c>
      <c r="E50" s="32" t="e">
        <f>IV.1!E50/IV.1!D50</f>
        <v>#DIV/0!</v>
      </c>
      <c r="F50" s="32" t="e">
        <f>IV.1!I50/IV.1!H50</f>
        <v>#DIV/0!</v>
      </c>
      <c r="K50">
        <v>44</v>
      </c>
      <c r="L50" t="s">
        <v>79</v>
      </c>
      <c r="M50" t="s">
        <v>74</v>
      </c>
      <c r="N50" s="1">
        <v>7000</v>
      </c>
      <c r="O50" s="1">
        <v>15000</v>
      </c>
      <c r="Q50" s="222">
        <v>2000</v>
      </c>
      <c r="R50" s="222">
        <v>15061</v>
      </c>
      <c r="T50" s="222">
        <v>7000</v>
      </c>
      <c r="U50" s="222">
        <v>15061</v>
      </c>
      <c r="W50" s="1">
        <v>2000</v>
      </c>
      <c r="X50" s="1">
        <v>8000</v>
      </c>
      <c r="Z50" s="1">
        <v>1004</v>
      </c>
      <c r="AA50" s="1">
        <v>9036</v>
      </c>
    </row>
    <row r="51" spans="1:27">
      <c r="A51" s="22">
        <v>47</v>
      </c>
      <c r="B51" s="565" t="s">
        <v>71</v>
      </c>
      <c r="C51" s="78">
        <v>10000</v>
      </c>
      <c r="D51" s="78">
        <v>120000</v>
      </c>
      <c r="E51" s="32" t="e">
        <f>IV.1!E51/IV.1!D51</f>
        <v>#DIV/0!</v>
      </c>
      <c r="F51" s="32" t="e">
        <f>IV.1!I51/IV.1!H51</f>
        <v>#DIV/0!</v>
      </c>
      <c r="K51">
        <v>45</v>
      </c>
      <c r="L51" t="s">
        <v>80</v>
      </c>
      <c r="M51" t="s">
        <v>74</v>
      </c>
      <c r="N51" s="1">
        <v>3000</v>
      </c>
      <c r="O51" s="1">
        <v>10000</v>
      </c>
      <c r="Q51" s="222">
        <v>1500</v>
      </c>
      <c r="R51" s="222">
        <v>25101</v>
      </c>
      <c r="T51" s="222">
        <v>3000</v>
      </c>
      <c r="U51" s="222">
        <v>6024</v>
      </c>
      <c r="W51" s="1">
        <v>4000</v>
      </c>
      <c r="X51" s="1">
        <v>15000</v>
      </c>
      <c r="Z51" s="1">
        <v>2008</v>
      </c>
      <c r="AA51" s="1">
        <v>10041</v>
      </c>
    </row>
    <row r="52" spans="1:27">
      <c r="A52" s="22">
        <v>48</v>
      </c>
      <c r="B52" s="565" t="s">
        <v>73</v>
      </c>
      <c r="C52" s="78">
        <v>3000</v>
      </c>
      <c r="D52" s="78">
        <v>10000</v>
      </c>
      <c r="E52" s="32" t="e">
        <f>IV.1!E52/IV.1!D52</f>
        <v>#DIV/0!</v>
      </c>
      <c r="F52" s="32" t="e">
        <f>IV.1!I52/IV.1!H52</f>
        <v>#DIV/0!</v>
      </c>
      <c r="K52">
        <v>46</v>
      </c>
      <c r="L52" t="s">
        <v>81</v>
      </c>
      <c r="M52" t="s">
        <v>74</v>
      </c>
      <c r="N52" s="1">
        <v>5000</v>
      </c>
      <c r="O52" s="1">
        <v>10000</v>
      </c>
      <c r="Q52" s="222">
        <v>3000</v>
      </c>
      <c r="R52" s="222">
        <v>7028</v>
      </c>
      <c r="T52" s="222">
        <v>5000</v>
      </c>
      <c r="U52" s="222">
        <v>10041</v>
      </c>
      <c r="W52" s="1">
        <v>2000</v>
      </c>
      <c r="X52" s="1">
        <v>8000</v>
      </c>
      <c r="Z52" s="1">
        <v>3012</v>
      </c>
      <c r="AA52" s="1">
        <v>10041</v>
      </c>
    </row>
    <row r="53" spans="1:27">
      <c r="A53" s="22">
        <v>49</v>
      </c>
      <c r="B53" s="565" t="s">
        <v>75</v>
      </c>
      <c r="C53" s="78">
        <v>5000</v>
      </c>
      <c r="D53" s="78">
        <v>120000</v>
      </c>
      <c r="E53" s="32" t="e">
        <f>IV.1!E53/IV.1!D53</f>
        <v>#DIV/0!</v>
      </c>
      <c r="F53" s="32" t="e">
        <f>IV.1!I53/IV.1!H53</f>
        <v>#DIV/0!</v>
      </c>
      <c r="K53">
        <v>47</v>
      </c>
      <c r="L53" t="s">
        <v>83</v>
      </c>
      <c r="M53" t="s">
        <v>74</v>
      </c>
      <c r="N53" s="1">
        <v>2353</v>
      </c>
      <c r="O53" s="1">
        <v>20000</v>
      </c>
      <c r="Q53" s="222">
        <v>3500</v>
      </c>
      <c r="R53" s="222">
        <v>19077</v>
      </c>
      <c r="T53" s="222">
        <v>2000</v>
      </c>
      <c r="U53" s="222">
        <v>20081</v>
      </c>
      <c r="W53" s="1">
        <v>3000</v>
      </c>
      <c r="X53" s="1">
        <v>30000</v>
      </c>
      <c r="Z53" s="1">
        <v>2008</v>
      </c>
      <c r="AA53" s="1">
        <v>15061</v>
      </c>
    </row>
    <row r="54" spans="1:27">
      <c r="A54" s="22">
        <v>50</v>
      </c>
      <c r="B54" s="565" t="s">
        <v>76</v>
      </c>
      <c r="C54" s="78">
        <v>3500</v>
      </c>
      <c r="D54" s="78">
        <v>90000</v>
      </c>
      <c r="E54" s="32" t="e">
        <f>IV.1!E54/IV.1!D54</f>
        <v>#DIV/0!</v>
      </c>
      <c r="F54" s="32" t="e">
        <f>IV.1!I54/IV.1!H54</f>
        <v>#DIV/0!</v>
      </c>
      <c r="K54">
        <v>48</v>
      </c>
      <c r="L54" t="s">
        <v>85</v>
      </c>
      <c r="M54" t="s">
        <v>74</v>
      </c>
      <c r="N54" s="1">
        <v>3000</v>
      </c>
      <c r="O54" s="1">
        <v>6000</v>
      </c>
      <c r="Q54" s="222">
        <v>1000</v>
      </c>
      <c r="R54" s="222">
        <v>15061</v>
      </c>
      <c r="T54" s="222">
        <v>3000</v>
      </c>
      <c r="U54" s="222">
        <v>6024</v>
      </c>
      <c r="W54" s="1">
        <v>2000</v>
      </c>
      <c r="X54" s="1">
        <v>15000</v>
      </c>
      <c r="Z54" s="1">
        <v>1606</v>
      </c>
      <c r="AA54" s="1">
        <v>10041</v>
      </c>
    </row>
    <row r="55" spans="1:27">
      <c r="A55" s="22">
        <v>51</v>
      </c>
      <c r="B55" s="565" t="s">
        <v>77</v>
      </c>
      <c r="C55" s="78">
        <v>5000</v>
      </c>
      <c r="D55" s="78">
        <v>31000</v>
      </c>
      <c r="E55" s="32" t="e">
        <f>IV.1!E55/IV.1!D55</f>
        <v>#DIV/0!</v>
      </c>
      <c r="F55" s="32" t="e">
        <f>IV.1!I55/IV.1!H55</f>
        <v>#DIV/0!</v>
      </c>
      <c r="K55">
        <v>49</v>
      </c>
      <c r="L55" t="s">
        <v>87</v>
      </c>
      <c r="M55" t="s">
        <v>74</v>
      </c>
      <c r="N55" s="1">
        <v>8000</v>
      </c>
      <c r="O55" s="1">
        <v>15000</v>
      </c>
      <c r="Q55" s="222">
        <v>3000</v>
      </c>
      <c r="R55" s="222">
        <v>20081</v>
      </c>
      <c r="T55" s="222">
        <v>5000</v>
      </c>
      <c r="U55" s="222">
        <v>15061</v>
      </c>
      <c r="W55" s="1">
        <v>3000</v>
      </c>
      <c r="X55" s="1">
        <v>15000</v>
      </c>
      <c r="Z55" s="1">
        <v>3012</v>
      </c>
      <c r="AA55" s="1">
        <v>12049</v>
      </c>
    </row>
    <row r="56" spans="1:27">
      <c r="A56" s="22">
        <v>52</v>
      </c>
      <c r="B56" s="565" t="s">
        <v>78</v>
      </c>
      <c r="C56" s="78">
        <v>2500</v>
      </c>
      <c r="D56" s="78">
        <v>10000</v>
      </c>
      <c r="E56" s="32" t="e">
        <f>IV.1!E56/IV.1!D56</f>
        <v>#DIV/0!</v>
      </c>
      <c r="F56" s="32" t="e">
        <f>IV.1!I56/IV.1!H56</f>
        <v>#DIV/0!</v>
      </c>
      <c r="K56">
        <v>50</v>
      </c>
      <c r="L56" t="s">
        <v>89</v>
      </c>
      <c r="M56" t="s">
        <v>74</v>
      </c>
      <c r="N56" s="1">
        <v>2500</v>
      </c>
      <c r="O56" s="1">
        <v>10000</v>
      </c>
      <c r="Q56" s="222">
        <v>3000</v>
      </c>
      <c r="R56" s="222">
        <v>20081</v>
      </c>
      <c r="T56" s="222">
        <v>2000</v>
      </c>
      <c r="U56" s="222">
        <v>25101</v>
      </c>
      <c r="W56" s="1">
        <v>17000</v>
      </c>
      <c r="X56" s="1">
        <v>55000</v>
      </c>
      <c r="Z56" s="1">
        <v>2008</v>
      </c>
      <c r="AA56" s="1">
        <v>20081</v>
      </c>
    </row>
    <row r="57" spans="1:27">
      <c r="A57" s="22">
        <v>53</v>
      </c>
      <c r="B57" s="565" t="s">
        <v>79</v>
      </c>
      <c r="C57" s="78">
        <v>4000</v>
      </c>
      <c r="D57" s="78">
        <v>10000</v>
      </c>
      <c r="E57" s="32" t="e">
        <f>IV.1!E57/IV.1!D57</f>
        <v>#DIV/0!</v>
      </c>
      <c r="F57" s="32" t="e">
        <f>IV.1!I57/IV.1!H57</f>
        <v>#DIV/0!</v>
      </c>
      <c r="K57">
        <v>51</v>
      </c>
      <c r="L57" t="s">
        <v>91</v>
      </c>
      <c r="M57" t="s">
        <v>74</v>
      </c>
      <c r="N57" s="1">
        <v>2000</v>
      </c>
      <c r="O57" s="1">
        <v>25000</v>
      </c>
      <c r="Q57" s="222">
        <v>2700</v>
      </c>
      <c r="R57" s="222">
        <v>20081</v>
      </c>
      <c r="T57" s="222">
        <v>2008</v>
      </c>
      <c r="U57" s="222">
        <v>25101</v>
      </c>
      <c r="W57" s="1">
        <v>2000</v>
      </c>
      <c r="X57" s="1">
        <v>20000</v>
      </c>
      <c r="Z57" s="1">
        <v>2008</v>
      </c>
      <c r="AA57" s="1">
        <v>15061</v>
      </c>
    </row>
    <row r="58" spans="1:27">
      <c r="A58" s="22">
        <v>54</v>
      </c>
      <c r="B58" s="565" t="s">
        <v>80</v>
      </c>
      <c r="C58" s="78">
        <v>4000</v>
      </c>
      <c r="D58" s="78">
        <v>10000</v>
      </c>
      <c r="E58" s="32" t="e">
        <f>IV.1!E58/IV.1!D58</f>
        <v>#DIV/0!</v>
      </c>
      <c r="F58" s="32" t="e">
        <f>IV.1!I58/IV.1!H58</f>
        <v>#DIV/0!</v>
      </c>
      <c r="K58">
        <v>52</v>
      </c>
      <c r="L58" t="s">
        <v>93</v>
      </c>
      <c r="M58"/>
      <c r="N58" s="223"/>
      <c r="O58" s="223"/>
      <c r="Q58"/>
      <c r="R58"/>
      <c r="T58"/>
      <c r="U58"/>
      <c r="W58" s="223"/>
      <c r="X58" s="223"/>
      <c r="Z58" s="223"/>
      <c r="AA58" s="223"/>
    </row>
    <row r="59" spans="1:27">
      <c r="A59" s="22">
        <v>55</v>
      </c>
      <c r="B59" s="565" t="s">
        <v>81</v>
      </c>
      <c r="C59" s="78">
        <v>5000</v>
      </c>
      <c r="D59" s="78">
        <v>12000</v>
      </c>
      <c r="E59" s="32" t="e">
        <f>IV.1!E59/IV.1!D59</f>
        <v>#DIV/0!</v>
      </c>
      <c r="F59" s="32" t="e">
        <f>IV.1!I59/IV.1!H59</f>
        <v>#DIV/0!</v>
      </c>
      <c r="K59">
        <v>53</v>
      </c>
      <c r="L59" t="s">
        <v>94</v>
      </c>
      <c r="M59" t="s">
        <v>22</v>
      </c>
      <c r="N59" s="224">
        <v>70000</v>
      </c>
      <c r="O59" s="224">
        <v>160000</v>
      </c>
      <c r="Q59" s="222">
        <v>75000</v>
      </c>
      <c r="R59" s="222">
        <v>200810</v>
      </c>
      <c r="T59" s="222">
        <v>70000</v>
      </c>
      <c r="U59" s="222">
        <v>155628</v>
      </c>
      <c r="W59" s="1">
        <v>50000</v>
      </c>
      <c r="X59" s="1">
        <v>150000</v>
      </c>
      <c r="Z59" s="1">
        <v>80000</v>
      </c>
      <c r="AA59" s="1">
        <v>150608</v>
      </c>
    </row>
    <row r="60" spans="1:27">
      <c r="A60" s="22">
        <v>56</v>
      </c>
      <c r="B60" s="565" t="s">
        <v>82</v>
      </c>
      <c r="C60" s="78">
        <v>4000</v>
      </c>
      <c r="D60" s="78">
        <v>12000</v>
      </c>
      <c r="E60" s="32" t="e">
        <f>IV.1!E60/IV.1!D60</f>
        <v>#DIV/0!</v>
      </c>
      <c r="F60" s="32" t="e">
        <f>IV.1!I60/IV.1!H60</f>
        <v>#DIV/0!</v>
      </c>
      <c r="K60">
        <v>54</v>
      </c>
      <c r="L60" t="s">
        <v>96</v>
      </c>
      <c r="M60" t="s">
        <v>22</v>
      </c>
      <c r="N60" s="1">
        <v>30000</v>
      </c>
      <c r="O60" s="1">
        <v>120000</v>
      </c>
      <c r="Q60" s="222">
        <v>60000</v>
      </c>
      <c r="R60" s="222">
        <v>200810</v>
      </c>
      <c r="T60" s="222">
        <v>30000</v>
      </c>
      <c r="U60" s="222">
        <v>120486</v>
      </c>
      <c r="W60" s="1">
        <v>30000</v>
      </c>
      <c r="X60" s="1">
        <v>120000</v>
      </c>
      <c r="Z60" s="1">
        <v>30000</v>
      </c>
      <c r="AA60" s="1">
        <v>120486</v>
      </c>
    </row>
    <row r="61" spans="1:27">
      <c r="A61" s="22">
        <v>57</v>
      </c>
      <c r="B61" s="565" t="s">
        <v>84</v>
      </c>
      <c r="C61" s="78">
        <v>3000</v>
      </c>
      <c r="D61" s="78">
        <v>21000</v>
      </c>
      <c r="E61" s="32" t="e">
        <f>IV.1!E61/IV.1!D61</f>
        <v>#DIV/0!</v>
      </c>
      <c r="F61" s="32" t="e">
        <f>IV.1!I61/IV.1!H61</f>
        <v>#DIV/0!</v>
      </c>
      <c r="K61">
        <v>55</v>
      </c>
      <c r="L61" t="s">
        <v>97</v>
      </c>
      <c r="M61" t="s">
        <v>22</v>
      </c>
      <c r="N61" s="1">
        <v>20000</v>
      </c>
      <c r="O61" s="1">
        <v>50000</v>
      </c>
      <c r="Q61" s="222">
        <v>20000</v>
      </c>
      <c r="R61" s="222">
        <v>80324</v>
      </c>
      <c r="T61" s="222">
        <v>20000</v>
      </c>
      <c r="U61" s="222">
        <v>70284</v>
      </c>
      <c r="W61" s="1">
        <v>20000</v>
      </c>
      <c r="X61" s="1">
        <v>60000</v>
      </c>
      <c r="Z61" s="1">
        <v>30000</v>
      </c>
      <c r="AA61" s="1">
        <v>100405</v>
      </c>
    </row>
    <row r="62" spans="1:27">
      <c r="A62" s="22">
        <v>58</v>
      </c>
      <c r="B62" s="565" t="s">
        <v>86</v>
      </c>
      <c r="C62" s="78">
        <v>3000</v>
      </c>
      <c r="D62" s="78">
        <v>31000</v>
      </c>
      <c r="E62" s="32" t="e">
        <f>IV.1!E62/IV.1!D62</f>
        <v>#DIV/0!</v>
      </c>
      <c r="F62" s="32" t="e">
        <f>IV.1!I62/IV.1!H62</f>
        <v>#DIV/0!</v>
      </c>
      <c r="K62">
        <v>56</v>
      </c>
      <c r="L62" t="s">
        <v>98</v>
      </c>
      <c r="M62" t="s">
        <v>22</v>
      </c>
      <c r="N62" s="1">
        <v>28000</v>
      </c>
      <c r="O62" s="1">
        <v>55000</v>
      </c>
      <c r="Q62" s="222">
        <v>28000</v>
      </c>
      <c r="R62" s="222">
        <v>60243</v>
      </c>
      <c r="T62" s="222">
        <v>28000</v>
      </c>
      <c r="U62" s="222">
        <v>60243</v>
      </c>
      <c r="W62" s="1">
        <v>20000</v>
      </c>
      <c r="X62" s="1">
        <v>50000</v>
      </c>
      <c r="Z62" s="1">
        <v>35000</v>
      </c>
      <c r="AA62" s="1">
        <v>70284</v>
      </c>
    </row>
    <row r="63" spans="1:27">
      <c r="A63" s="22">
        <v>59</v>
      </c>
      <c r="B63" s="565" t="s">
        <v>88</v>
      </c>
      <c r="C63" s="78">
        <v>6000</v>
      </c>
      <c r="D63" s="78">
        <v>21000</v>
      </c>
      <c r="E63" s="32" t="e">
        <f>IV.1!E63/IV.1!D63</f>
        <v>#DIV/0!</v>
      </c>
      <c r="F63" s="32" t="e">
        <f>IV.1!I63/IV.1!H63</f>
        <v>#DIV/0!</v>
      </c>
      <c r="K63">
        <v>57</v>
      </c>
      <c r="L63" t="s">
        <v>99</v>
      </c>
      <c r="M63" t="s">
        <v>22</v>
      </c>
      <c r="N63" s="1">
        <v>46600</v>
      </c>
      <c r="O63" s="1">
        <v>100000</v>
      </c>
      <c r="Q63" s="222">
        <v>40000</v>
      </c>
      <c r="R63" s="222">
        <v>100405</v>
      </c>
      <c r="T63" s="222">
        <v>46000</v>
      </c>
      <c r="U63" s="222">
        <v>130527</v>
      </c>
      <c r="W63" s="1">
        <v>40000</v>
      </c>
      <c r="X63" s="1">
        <v>50000</v>
      </c>
      <c r="Z63" s="1">
        <v>35000</v>
      </c>
      <c r="AA63" s="1">
        <v>100405</v>
      </c>
    </row>
    <row r="64" spans="1:27">
      <c r="A64" s="22">
        <v>60</v>
      </c>
      <c r="B64" s="565" t="s">
        <v>90</v>
      </c>
      <c r="C64" s="78">
        <v>5000</v>
      </c>
      <c r="D64" s="78">
        <v>31000</v>
      </c>
      <c r="E64" s="32" t="e">
        <f>IV.1!E64/IV.1!D64</f>
        <v>#DIV/0!</v>
      </c>
      <c r="F64" s="32" t="e">
        <f>IV.1!I64/IV.1!H64</f>
        <v>#DIV/0!</v>
      </c>
      <c r="K64">
        <v>58</v>
      </c>
      <c r="L64" t="s">
        <v>100</v>
      </c>
      <c r="M64" t="s">
        <v>22</v>
      </c>
      <c r="N64" s="1">
        <v>25000</v>
      </c>
      <c r="O64" s="1">
        <v>100000</v>
      </c>
      <c r="Q64" s="222">
        <v>25000</v>
      </c>
      <c r="R64" s="222">
        <v>100405</v>
      </c>
      <c r="T64" s="222">
        <v>25000</v>
      </c>
      <c r="U64" s="222">
        <v>100405</v>
      </c>
      <c r="W64" s="1">
        <v>30000</v>
      </c>
      <c r="X64" s="1">
        <v>130000</v>
      </c>
      <c r="Z64" s="1">
        <v>20000</v>
      </c>
      <c r="AA64" s="1">
        <v>150608</v>
      </c>
    </row>
    <row r="65" spans="1:27">
      <c r="A65" s="22">
        <v>61</v>
      </c>
      <c r="B65" s="566" t="s">
        <v>92</v>
      </c>
      <c r="C65" s="78"/>
      <c r="D65" s="78"/>
      <c r="E65" s="32"/>
      <c r="F65" s="32"/>
      <c r="K65">
        <v>59</v>
      </c>
      <c r="L65" t="s">
        <v>102</v>
      </c>
      <c r="M65" t="s">
        <v>22</v>
      </c>
      <c r="N65" s="1">
        <v>8000</v>
      </c>
      <c r="O65" s="1">
        <v>150000</v>
      </c>
      <c r="Q65" s="222">
        <v>10000</v>
      </c>
      <c r="R65" s="222">
        <v>301215</v>
      </c>
      <c r="T65" s="222">
        <v>8000</v>
      </c>
      <c r="U65" s="222">
        <v>150608</v>
      </c>
      <c r="W65" s="1">
        <v>15000</v>
      </c>
      <c r="X65" s="1">
        <v>150000</v>
      </c>
      <c r="Z65" s="1">
        <v>4000</v>
      </c>
      <c r="AA65" s="1">
        <v>150608</v>
      </c>
    </row>
    <row r="66" spans="1:27">
      <c r="A66" s="22">
        <v>62</v>
      </c>
      <c r="B66" s="565" t="s">
        <v>94</v>
      </c>
      <c r="C66" s="78">
        <v>100000</v>
      </c>
      <c r="D66" s="78">
        <v>180000</v>
      </c>
      <c r="E66" s="32" t="e">
        <f>IV.1!E66/IV.1!D66</f>
        <v>#DIV/0!</v>
      </c>
      <c r="F66" s="32" t="e">
        <f>IV.1!I66/IV.1!H66</f>
        <v>#DIV/0!</v>
      </c>
      <c r="K66">
        <v>60</v>
      </c>
      <c r="L66" t="s">
        <v>104</v>
      </c>
      <c r="M66" t="s">
        <v>22</v>
      </c>
      <c r="N66" s="1">
        <v>30000</v>
      </c>
      <c r="O66" s="1">
        <v>100000</v>
      </c>
      <c r="Q66" s="222">
        <v>30000</v>
      </c>
      <c r="R66" s="222">
        <v>100405</v>
      </c>
      <c r="T66" s="222">
        <v>30000</v>
      </c>
      <c r="U66" s="222">
        <v>100405</v>
      </c>
      <c r="W66" s="1">
        <v>25000</v>
      </c>
      <c r="X66" s="1">
        <v>90000</v>
      </c>
      <c r="Z66" s="1">
        <v>20000</v>
      </c>
      <c r="AA66" s="1">
        <v>95385</v>
      </c>
    </row>
    <row r="67" spans="1:27">
      <c r="A67" s="22">
        <v>63</v>
      </c>
      <c r="B67" s="567" t="s">
        <v>1036</v>
      </c>
      <c r="C67" s="496"/>
      <c r="D67" s="496"/>
      <c r="E67" s="32" t="e">
        <f>IV.1!E67/IV.1!D67</f>
        <v>#DIV/0!</v>
      </c>
      <c r="F67" s="32" t="e">
        <f>IV.1!I67/IV.1!H67</f>
        <v>#DIV/0!</v>
      </c>
      <c r="K67">
        <v>61</v>
      </c>
      <c r="L67" t="s">
        <v>106</v>
      </c>
      <c r="M67" t="s">
        <v>22</v>
      </c>
      <c r="N67" s="1">
        <v>15000</v>
      </c>
      <c r="O67" s="1">
        <v>150000</v>
      </c>
      <c r="Q67" s="222">
        <v>10000</v>
      </c>
      <c r="R67" s="222">
        <v>150608</v>
      </c>
      <c r="T67" s="222">
        <v>10000</v>
      </c>
      <c r="U67" s="222">
        <v>150608</v>
      </c>
      <c r="W67" s="1">
        <v>10000</v>
      </c>
      <c r="X67" s="1">
        <v>100000</v>
      </c>
      <c r="Z67" s="1">
        <v>15000</v>
      </c>
      <c r="AA67" s="1">
        <v>110446</v>
      </c>
    </row>
    <row r="68" spans="1:27">
      <c r="A68" s="22">
        <v>64</v>
      </c>
      <c r="B68" s="565" t="s">
        <v>95</v>
      </c>
      <c r="C68" s="496">
        <v>80000</v>
      </c>
      <c r="D68" s="496">
        <v>141000</v>
      </c>
      <c r="E68" s="32" t="e">
        <f>IV.1!E68/IV.1!D68</f>
        <v>#DIV/0!</v>
      </c>
      <c r="F68" s="32" t="e">
        <f>IV.1!I68/IV.1!H68</f>
        <v>#DIV/0!</v>
      </c>
      <c r="K68">
        <v>62</v>
      </c>
      <c r="L68" t="s">
        <v>108</v>
      </c>
      <c r="M68"/>
      <c r="N68" s="223"/>
      <c r="O68" s="223"/>
      <c r="Q68"/>
      <c r="R68"/>
      <c r="T68"/>
      <c r="U68"/>
      <c r="W68" s="223"/>
      <c r="X68" s="223"/>
      <c r="Z68" s="223"/>
      <c r="AA68" s="223"/>
    </row>
    <row r="69" spans="1:27">
      <c r="A69" s="22">
        <v>65</v>
      </c>
      <c r="B69" s="565" t="s">
        <v>97</v>
      </c>
      <c r="C69" s="496">
        <v>90000</v>
      </c>
      <c r="D69" s="496">
        <v>150000</v>
      </c>
      <c r="E69" s="32" t="e">
        <f>IV.1!E69/IV.1!D69</f>
        <v>#DIV/0!</v>
      </c>
      <c r="F69" s="32" t="e">
        <f>IV.1!I69/IV.1!H69</f>
        <v>#DIV/0!</v>
      </c>
      <c r="K69">
        <v>63</v>
      </c>
      <c r="L69" t="s">
        <v>109</v>
      </c>
      <c r="M69" t="s">
        <v>110</v>
      </c>
      <c r="N69" s="1">
        <v>1500</v>
      </c>
      <c r="O69" s="1">
        <v>5000</v>
      </c>
      <c r="Q69" s="222">
        <v>1500</v>
      </c>
      <c r="R69" s="222">
        <v>3012</v>
      </c>
      <c r="T69" s="222">
        <v>1500</v>
      </c>
      <c r="U69" s="222">
        <v>5020</v>
      </c>
      <c r="W69" s="224">
        <v>1000</v>
      </c>
      <c r="X69" s="224">
        <v>5000</v>
      </c>
      <c r="Z69" s="1">
        <v>1500</v>
      </c>
      <c r="AA69" s="1">
        <v>3012</v>
      </c>
    </row>
    <row r="70" spans="1:27">
      <c r="A70" s="22">
        <v>66</v>
      </c>
      <c r="B70" s="565" t="s">
        <v>98</v>
      </c>
      <c r="C70" s="496">
        <v>33000</v>
      </c>
      <c r="D70" s="496">
        <v>52000</v>
      </c>
      <c r="E70" s="32" t="e">
        <f>IV.1!E70/IV.1!D70</f>
        <v>#DIV/0!</v>
      </c>
      <c r="F70" s="32" t="e">
        <f>IV.1!I70/IV.1!H70</f>
        <v>#DIV/0!</v>
      </c>
      <c r="K70">
        <v>64</v>
      </c>
      <c r="L70" t="s">
        <v>111</v>
      </c>
      <c r="M70" t="s">
        <v>110</v>
      </c>
      <c r="N70" s="1">
        <v>2500</v>
      </c>
      <c r="O70" s="1">
        <v>6000</v>
      </c>
      <c r="Q70" s="222">
        <v>2000</v>
      </c>
      <c r="R70" s="222">
        <v>7028</v>
      </c>
      <c r="T70" s="222">
        <v>2000</v>
      </c>
      <c r="U70" s="222">
        <v>6024</v>
      </c>
      <c r="W70" s="1">
        <v>2000</v>
      </c>
      <c r="X70" s="1">
        <v>6000</v>
      </c>
      <c r="Z70" s="1">
        <v>1500</v>
      </c>
      <c r="AA70" s="1">
        <v>5020</v>
      </c>
    </row>
    <row r="71" spans="1:27">
      <c r="A71" s="22">
        <v>67</v>
      </c>
      <c r="B71" s="565" t="s">
        <v>99</v>
      </c>
      <c r="C71" s="496">
        <v>70000</v>
      </c>
      <c r="D71" s="496">
        <v>90000</v>
      </c>
      <c r="E71" s="32" t="e">
        <f>IV.1!E71/IV.1!D71</f>
        <v>#DIV/0!</v>
      </c>
      <c r="F71" s="32" t="e">
        <f>IV.1!I71/IV.1!H71</f>
        <v>#DIV/0!</v>
      </c>
      <c r="K71">
        <v>65</v>
      </c>
      <c r="L71" t="s">
        <v>112</v>
      </c>
      <c r="M71" t="s">
        <v>110</v>
      </c>
      <c r="N71" s="1">
        <v>3000</v>
      </c>
      <c r="O71" s="1">
        <v>5000</v>
      </c>
      <c r="Q71" s="222">
        <v>2500</v>
      </c>
      <c r="R71" s="222">
        <v>7028</v>
      </c>
      <c r="T71" s="222">
        <v>2500</v>
      </c>
      <c r="U71" s="222">
        <v>5020</v>
      </c>
      <c r="W71" s="1">
        <v>2000</v>
      </c>
      <c r="X71" s="1">
        <v>6000</v>
      </c>
      <c r="Z71" s="1">
        <v>2000</v>
      </c>
      <c r="AA71" s="1">
        <v>6024</v>
      </c>
    </row>
    <row r="72" spans="1:27">
      <c r="A72" s="22">
        <v>68</v>
      </c>
      <c r="B72" s="565" t="s">
        <v>100</v>
      </c>
      <c r="C72" s="496">
        <v>20000</v>
      </c>
      <c r="D72" s="496">
        <v>170000</v>
      </c>
      <c r="E72" s="32" t="e">
        <f>IV.1!E72/IV.1!D72</f>
        <v>#DIV/0!</v>
      </c>
      <c r="F72" s="32" t="e">
        <f>IV.1!I72/IV.1!H72</f>
        <v>#DIV/0!</v>
      </c>
      <c r="K72">
        <v>66</v>
      </c>
      <c r="L72" t="s">
        <v>114</v>
      </c>
      <c r="M72" t="s">
        <v>110</v>
      </c>
      <c r="N72" s="1">
        <v>500</v>
      </c>
      <c r="O72" s="1">
        <v>12000</v>
      </c>
      <c r="Q72" s="222">
        <v>400</v>
      </c>
      <c r="R72" s="222">
        <v>15061</v>
      </c>
      <c r="T72" s="222">
        <v>500</v>
      </c>
      <c r="U72" s="222">
        <v>12049</v>
      </c>
      <c r="W72" s="1">
        <v>700</v>
      </c>
      <c r="X72" s="1">
        <v>5000</v>
      </c>
      <c r="Z72" s="1">
        <v>300</v>
      </c>
      <c r="AA72" s="1">
        <v>4016</v>
      </c>
    </row>
    <row r="73" spans="1:27">
      <c r="A73" s="22">
        <v>69</v>
      </c>
      <c r="B73" s="567" t="s">
        <v>1037</v>
      </c>
      <c r="C73" s="496"/>
      <c r="D73" s="496"/>
      <c r="E73" s="32" t="e">
        <f>IV.1!E73/IV.1!D73</f>
        <v>#DIV/0!</v>
      </c>
      <c r="F73" s="32" t="e">
        <f>IV.1!I73/IV.1!H73</f>
        <v>#DIV/0!</v>
      </c>
      <c r="K73">
        <v>67</v>
      </c>
      <c r="L73" t="s">
        <v>115</v>
      </c>
      <c r="M73" t="s">
        <v>116</v>
      </c>
      <c r="N73" s="1">
        <v>3000</v>
      </c>
      <c r="O73" s="1">
        <v>16000</v>
      </c>
      <c r="Q73" s="222">
        <v>2500</v>
      </c>
      <c r="R73" s="222">
        <v>30122</v>
      </c>
      <c r="T73" s="222">
        <v>2000</v>
      </c>
      <c r="U73" s="222">
        <v>16065</v>
      </c>
      <c r="W73" s="1">
        <v>2000</v>
      </c>
      <c r="X73" s="1">
        <v>20000</v>
      </c>
      <c r="Z73" s="1">
        <v>4000</v>
      </c>
      <c r="AA73" s="1">
        <v>15061</v>
      </c>
    </row>
    <row r="74" spans="1:27">
      <c r="A74" s="22">
        <v>70</v>
      </c>
      <c r="B74" s="567" t="s">
        <v>1038</v>
      </c>
      <c r="C74" s="496"/>
      <c r="D74" s="496"/>
      <c r="E74" s="32" t="e">
        <f>IV.1!E74/IV.1!D74</f>
        <v>#DIV/0!</v>
      </c>
      <c r="F74" s="32" t="e">
        <f>IV.1!I74/IV.1!H74</f>
        <v>#DIV/0!</v>
      </c>
      <c r="K74">
        <v>68</v>
      </c>
      <c r="L74" t="s">
        <v>117</v>
      </c>
      <c r="M74" t="s">
        <v>118</v>
      </c>
      <c r="N74" s="1">
        <v>9000</v>
      </c>
      <c r="O74" s="1">
        <v>15000</v>
      </c>
      <c r="Q74" s="222">
        <v>8000</v>
      </c>
      <c r="R74" s="222">
        <v>35142</v>
      </c>
      <c r="T74" s="222">
        <v>10000</v>
      </c>
      <c r="U74" s="222">
        <v>18073</v>
      </c>
      <c r="W74" s="1">
        <v>7000</v>
      </c>
      <c r="X74" s="1">
        <v>19000</v>
      </c>
      <c r="Z74" s="1">
        <v>4000</v>
      </c>
      <c r="AA74" s="1">
        <v>12049</v>
      </c>
    </row>
    <row r="75" spans="1:27">
      <c r="A75" s="22">
        <v>71</v>
      </c>
      <c r="B75" s="565" t="s">
        <v>101</v>
      </c>
      <c r="C75" s="78">
        <v>13000</v>
      </c>
      <c r="D75" s="78">
        <v>150000</v>
      </c>
      <c r="E75" s="32" t="e">
        <f>IV.1!E75/IV.1!D75</f>
        <v>#DIV/0!</v>
      </c>
      <c r="F75" s="32" t="e">
        <f>IV.1!I75/IV.1!H75</f>
        <v>#DIV/0!</v>
      </c>
      <c r="K75">
        <v>69</v>
      </c>
      <c r="L75" t="s">
        <v>119</v>
      </c>
      <c r="M75" t="s">
        <v>22</v>
      </c>
      <c r="N75" s="1">
        <v>50000</v>
      </c>
      <c r="O75" s="1">
        <v>300000</v>
      </c>
      <c r="Q75" s="222">
        <v>45000</v>
      </c>
      <c r="R75" s="222">
        <v>301215</v>
      </c>
      <c r="T75" s="222">
        <v>50000</v>
      </c>
      <c r="U75" s="222">
        <v>301215</v>
      </c>
      <c r="W75" s="1">
        <v>35000</v>
      </c>
      <c r="X75" s="1">
        <v>300000</v>
      </c>
      <c r="Z75" s="224">
        <v>30000</v>
      </c>
      <c r="AA75" s="224">
        <f>200810*1.1</f>
        <v>220891.00000000003</v>
      </c>
    </row>
    <row r="76" spans="1:27">
      <c r="A76" s="22">
        <v>72</v>
      </c>
      <c r="B76" s="565" t="s">
        <v>103</v>
      </c>
      <c r="C76" s="78">
        <v>50000</v>
      </c>
      <c r="D76" s="78">
        <v>120000</v>
      </c>
      <c r="E76" s="32" t="e">
        <f>IV.1!E76/IV.1!D76</f>
        <v>#DIV/0!</v>
      </c>
      <c r="F76" s="32" t="e">
        <f>IV.1!I76/IV.1!H76</f>
        <v>#DIV/0!</v>
      </c>
      <c r="K76">
        <v>70</v>
      </c>
      <c r="L76" t="s">
        <v>120</v>
      </c>
      <c r="M76" t="s">
        <v>22</v>
      </c>
      <c r="N76" s="1">
        <v>50000</v>
      </c>
      <c r="O76" s="1">
        <v>400000</v>
      </c>
      <c r="Q76" s="222">
        <v>40000</v>
      </c>
      <c r="R76" s="222">
        <v>351418</v>
      </c>
      <c r="T76" s="222">
        <v>50000</v>
      </c>
      <c r="U76" s="222">
        <v>401620</v>
      </c>
      <c r="W76" s="1">
        <v>47000</v>
      </c>
      <c r="X76" s="1">
        <v>200000</v>
      </c>
      <c r="Z76" s="224">
        <v>30000</v>
      </c>
      <c r="AA76" s="224">
        <f>351418*1.1</f>
        <v>386559.80000000005</v>
      </c>
    </row>
    <row r="77" spans="1:27">
      <c r="A77" s="22">
        <v>73</v>
      </c>
      <c r="B77" s="565" t="s">
        <v>105</v>
      </c>
      <c r="C77" s="78">
        <v>20000</v>
      </c>
      <c r="D77" s="78">
        <v>150000</v>
      </c>
      <c r="E77" s="32" t="e">
        <f>IV.1!E77/IV.1!D77</f>
        <v>#DIV/0!</v>
      </c>
      <c r="F77" s="32" t="e">
        <f>IV.1!I77/IV.1!H77</f>
        <v>#DIV/0!</v>
      </c>
      <c r="K77">
        <v>71</v>
      </c>
      <c r="L77" t="s">
        <v>122</v>
      </c>
      <c r="M77"/>
      <c r="N77" s="1">
        <v>3000</v>
      </c>
      <c r="O77" s="1">
        <v>70000</v>
      </c>
      <c r="Q77" s="222">
        <v>3000</v>
      </c>
      <c r="R77" s="222">
        <v>70284</v>
      </c>
      <c r="T77" s="222">
        <v>2000</v>
      </c>
      <c r="U77" s="222">
        <v>70284</v>
      </c>
      <c r="W77" s="1">
        <v>7028</v>
      </c>
      <c r="X77" s="1">
        <v>70284</v>
      </c>
      <c r="Z77" s="1">
        <v>5000</v>
      </c>
      <c r="AA77" s="1">
        <v>70284</v>
      </c>
    </row>
    <row r="78" spans="1:27">
      <c r="A78" s="22">
        <v>74</v>
      </c>
      <c r="B78" s="566" t="s">
        <v>107</v>
      </c>
      <c r="C78" s="78"/>
      <c r="D78" s="78"/>
      <c r="E78" s="32"/>
      <c r="F78" s="32"/>
      <c r="K78">
        <v>72</v>
      </c>
      <c r="L78" t="s">
        <v>124</v>
      </c>
      <c r="M78"/>
      <c r="N78" s="223"/>
      <c r="O78" s="223"/>
      <c r="Q78"/>
      <c r="R78"/>
      <c r="T78"/>
      <c r="U78"/>
      <c r="W78" s="223"/>
      <c r="X78" s="223"/>
      <c r="Z78" s="223"/>
      <c r="AA78" s="223"/>
    </row>
    <row r="79" spans="1:27">
      <c r="A79" s="22">
        <v>75</v>
      </c>
      <c r="B79" s="565" t="s">
        <v>109</v>
      </c>
      <c r="C79" s="78">
        <v>1500</v>
      </c>
      <c r="D79" s="78">
        <v>3000</v>
      </c>
      <c r="E79" s="32" t="e">
        <f>IV.1!E79/IV.1!D79</f>
        <v>#DIV/0!</v>
      </c>
      <c r="F79" s="32" t="e">
        <f>IV.1!I79/IV.1!H79</f>
        <v>#DIV/0!</v>
      </c>
      <c r="K79">
        <v>73</v>
      </c>
      <c r="L79" t="s">
        <v>125</v>
      </c>
      <c r="M79" t="s">
        <v>22</v>
      </c>
      <c r="N79" s="1">
        <v>5000</v>
      </c>
      <c r="O79" s="1">
        <v>30000</v>
      </c>
      <c r="Q79" s="222">
        <v>2500</v>
      </c>
      <c r="R79" s="222">
        <v>20081</v>
      </c>
      <c r="T79" s="222">
        <v>3000</v>
      </c>
      <c r="U79" s="222">
        <v>30122</v>
      </c>
      <c r="W79" s="1">
        <v>4500</v>
      </c>
      <c r="X79" s="1">
        <v>25000</v>
      </c>
      <c r="Z79" s="1">
        <v>8032</v>
      </c>
      <c r="AA79" s="1">
        <v>37652</v>
      </c>
    </row>
    <row r="80" spans="1:27">
      <c r="A80" s="22">
        <v>76</v>
      </c>
      <c r="B80" s="565" t="s">
        <v>111</v>
      </c>
      <c r="C80" s="78">
        <v>3000</v>
      </c>
      <c r="D80" s="78">
        <v>5000</v>
      </c>
      <c r="E80" s="32" t="e">
        <f>IV.1!E80/IV.1!D80</f>
        <v>#DIV/0!</v>
      </c>
      <c r="F80" s="32" t="e">
        <f>IV.1!I80/IV.1!H80</f>
        <v>#DIV/0!</v>
      </c>
      <c r="K80">
        <v>74</v>
      </c>
      <c r="L80" t="s">
        <v>126</v>
      </c>
      <c r="M80" t="s">
        <v>22</v>
      </c>
      <c r="N80" s="1">
        <v>5000</v>
      </c>
      <c r="O80" s="1">
        <v>30000</v>
      </c>
      <c r="Q80" s="222">
        <v>2500</v>
      </c>
      <c r="R80" s="222">
        <v>30122</v>
      </c>
      <c r="T80" s="222">
        <v>3000</v>
      </c>
      <c r="U80" s="222">
        <v>30122</v>
      </c>
      <c r="W80" s="1">
        <v>4500</v>
      </c>
      <c r="X80" s="1">
        <v>25000</v>
      </c>
      <c r="Z80" s="1">
        <v>7530</v>
      </c>
      <c r="AA80" s="1">
        <v>25101</v>
      </c>
    </row>
    <row r="81" spans="1:27">
      <c r="A81" s="22">
        <v>77</v>
      </c>
      <c r="B81" s="565" t="s">
        <v>112</v>
      </c>
      <c r="C81" s="78">
        <v>3000</v>
      </c>
      <c r="D81" s="78">
        <v>6000</v>
      </c>
      <c r="E81" s="32" t="e">
        <f>IV.1!E81/IV.1!D81</f>
        <v>#DIV/0!</v>
      </c>
      <c r="F81" s="32" t="e">
        <f>IV.1!I81/IV.1!H81</f>
        <v>#DIV/0!</v>
      </c>
      <c r="K81">
        <v>75</v>
      </c>
      <c r="L81" t="s">
        <v>127</v>
      </c>
      <c r="M81" t="s">
        <v>22</v>
      </c>
      <c r="N81" s="1">
        <v>10000</v>
      </c>
      <c r="O81" s="1">
        <v>35000</v>
      </c>
      <c r="Q81" s="222">
        <v>5000</v>
      </c>
      <c r="R81" s="222">
        <v>30122</v>
      </c>
      <c r="T81" s="222">
        <v>10000</v>
      </c>
      <c r="U81" s="222">
        <v>35142</v>
      </c>
      <c r="W81" s="1">
        <v>8000</v>
      </c>
      <c r="X81" s="1">
        <v>20000</v>
      </c>
      <c r="Z81" s="1">
        <v>8032</v>
      </c>
      <c r="AA81" s="1">
        <v>40162</v>
      </c>
    </row>
    <row r="82" spans="1:27">
      <c r="A82" s="22">
        <v>78</v>
      </c>
      <c r="B82" s="565" t="s">
        <v>113</v>
      </c>
      <c r="C82" s="78">
        <v>400</v>
      </c>
      <c r="D82" s="78">
        <v>10000</v>
      </c>
      <c r="E82" s="32" t="e">
        <f>IV.1!E82/IV.1!D82</f>
        <v>#DIV/0!</v>
      </c>
      <c r="F82" s="32" t="e">
        <f>IV.1!I82/IV.1!H82</f>
        <v>#DIV/0!</v>
      </c>
      <c r="K82">
        <v>76</v>
      </c>
      <c r="L82" t="s">
        <v>128</v>
      </c>
      <c r="M82" t="s">
        <v>22</v>
      </c>
      <c r="N82" s="1">
        <v>15000</v>
      </c>
      <c r="O82" s="1">
        <v>50000</v>
      </c>
      <c r="Q82" s="222">
        <v>6000</v>
      </c>
      <c r="R82" s="222">
        <v>30122</v>
      </c>
      <c r="T82" s="222">
        <v>10000</v>
      </c>
      <c r="U82" s="222">
        <v>50203</v>
      </c>
      <c r="W82" s="1">
        <v>8000</v>
      </c>
      <c r="X82" s="1">
        <v>35000</v>
      </c>
      <c r="Z82" s="1">
        <v>10041</v>
      </c>
      <c r="AA82" s="1">
        <v>40162</v>
      </c>
    </row>
    <row r="83" spans="1:27">
      <c r="A83" s="22">
        <v>79</v>
      </c>
      <c r="B83" s="565" t="s">
        <v>115</v>
      </c>
      <c r="C83" s="78">
        <v>2000</v>
      </c>
      <c r="D83" s="78">
        <v>50000</v>
      </c>
      <c r="E83" s="32" t="e">
        <f>IV.1!E83/IV.1!D83</f>
        <v>#DIV/0!</v>
      </c>
      <c r="F83" s="32" t="e">
        <f>IV.1!I83/IV.1!H83</f>
        <v>#DIV/0!</v>
      </c>
      <c r="K83">
        <v>77</v>
      </c>
      <c r="L83" t="s">
        <v>129</v>
      </c>
      <c r="M83" t="s">
        <v>22</v>
      </c>
      <c r="N83" s="1">
        <v>5000</v>
      </c>
      <c r="O83" s="1">
        <v>30000</v>
      </c>
      <c r="Q83" s="222">
        <v>3000</v>
      </c>
      <c r="R83" s="222">
        <v>35142</v>
      </c>
      <c r="T83" s="222">
        <v>3000</v>
      </c>
      <c r="U83" s="222">
        <v>30122</v>
      </c>
      <c r="W83" s="1">
        <v>5000</v>
      </c>
      <c r="X83" s="1">
        <v>30000</v>
      </c>
      <c r="Z83" s="1">
        <v>7028</v>
      </c>
      <c r="AA83" s="1">
        <v>40162</v>
      </c>
    </row>
    <row r="84" spans="1:27">
      <c r="A84" s="22">
        <v>80</v>
      </c>
      <c r="B84" s="565" t="s">
        <v>117</v>
      </c>
      <c r="C84" s="78">
        <v>9000</v>
      </c>
      <c r="D84" s="78">
        <v>20000</v>
      </c>
      <c r="E84" s="32" t="e">
        <f>IV.1!E84/IV.1!D84</f>
        <v>#DIV/0!</v>
      </c>
      <c r="F84" s="32" t="e">
        <f>IV.1!I84/IV.1!H84</f>
        <v>#DIV/0!</v>
      </c>
      <c r="K84">
        <v>78</v>
      </c>
      <c r="L84" t="s">
        <v>130</v>
      </c>
      <c r="M84" t="s">
        <v>22</v>
      </c>
      <c r="N84" s="1">
        <v>15000</v>
      </c>
      <c r="O84" s="1">
        <v>40000</v>
      </c>
      <c r="Q84" s="222">
        <v>8000</v>
      </c>
      <c r="R84" s="222">
        <v>60243</v>
      </c>
      <c r="T84" s="222">
        <v>10000</v>
      </c>
      <c r="U84" s="222">
        <v>40162</v>
      </c>
      <c r="W84" s="1">
        <v>10000</v>
      </c>
      <c r="X84" s="1">
        <v>35000</v>
      </c>
      <c r="Z84" s="1">
        <v>10041</v>
      </c>
      <c r="AA84" s="1">
        <v>50203</v>
      </c>
    </row>
    <row r="85" spans="1:27">
      <c r="A85" s="22">
        <v>81</v>
      </c>
      <c r="B85" s="565" t="s">
        <v>119</v>
      </c>
      <c r="C85" s="78">
        <v>45000</v>
      </c>
      <c r="D85" s="78">
        <v>300000</v>
      </c>
      <c r="E85" s="32" t="e">
        <f>IV.1!E85/IV.1!D85</f>
        <v>#DIV/0!</v>
      </c>
      <c r="F85" s="32" t="e">
        <f>IV.1!I85/IV.1!H85</f>
        <v>#DIV/0!</v>
      </c>
      <c r="K85">
        <v>79</v>
      </c>
      <c r="L85" t="s">
        <v>131</v>
      </c>
      <c r="M85" t="s">
        <v>22</v>
      </c>
      <c r="N85" s="1">
        <v>5000</v>
      </c>
      <c r="O85" s="1">
        <v>30000</v>
      </c>
      <c r="Q85" s="222">
        <v>2500</v>
      </c>
      <c r="R85" s="222">
        <v>50203</v>
      </c>
      <c r="T85" s="222">
        <v>3000</v>
      </c>
      <c r="U85" s="222">
        <v>30122</v>
      </c>
      <c r="W85" s="1">
        <v>5000</v>
      </c>
      <c r="X85" s="1">
        <v>35000</v>
      </c>
      <c r="Z85" s="1">
        <v>7028</v>
      </c>
      <c r="AA85" s="1">
        <v>40162</v>
      </c>
    </row>
    <row r="86" spans="1:27">
      <c r="A86" s="22">
        <v>82</v>
      </c>
      <c r="B86" s="565" t="s">
        <v>120</v>
      </c>
      <c r="C86" s="78">
        <v>90000</v>
      </c>
      <c r="D86" s="78">
        <v>450000</v>
      </c>
      <c r="E86" s="32" t="e">
        <f>IV.1!E86/IV.1!D86</f>
        <v>#DIV/0!</v>
      </c>
      <c r="F86" s="32" t="e">
        <f>IV.1!I86/IV.1!H86</f>
        <v>#DIV/0!</v>
      </c>
      <c r="K86">
        <v>80</v>
      </c>
      <c r="L86" t="s">
        <v>133</v>
      </c>
      <c r="M86" t="s">
        <v>22</v>
      </c>
      <c r="N86" s="1">
        <v>10000</v>
      </c>
      <c r="O86" s="1">
        <v>40000</v>
      </c>
      <c r="Q86" s="222">
        <v>2000</v>
      </c>
      <c r="R86" s="222">
        <v>28113</v>
      </c>
      <c r="T86" s="222">
        <v>10000</v>
      </c>
      <c r="U86" s="222">
        <v>40162</v>
      </c>
      <c r="W86" s="1">
        <v>5000</v>
      </c>
      <c r="X86" s="1">
        <v>32000</v>
      </c>
      <c r="Z86" s="1">
        <v>7028</v>
      </c>
      <c r="AA86" s="1">
        <v>40162</v>
      </c>
    </row>
    <row r="87" spans="1:27">
      <c r="A87" s="22">
        <v>83</v>
      </c>
      <c r="B87" s="567" t="s">
        <v>1039</v>
      </c>
      <c r="C87" s="496"/>
      <c r="D87" s="496"/>
      <c r="E87" s="32" t="e">
        <f>IV.1!E87/IV.1!D87</f>
        <v>#DIV/0!</v>
      </c>
      <c r="F87" s="32" t="e">
        <f>IV.1!I87/IV.1!H87</f>
        <v>#DIV/0!</v>
      </c>
      <c r="K87">
        <v>81</v>
      </c>
      <c r="L87" t="s">
        <v>134</v>
      </c>
      <c r="M87" t="s">
        <v>22</v>
      </c>
      <c r="N87" s="1">
        <v>20000</v>
      </c>
      <c r="O87" s="1">
        <v>45000</v>
      </c>
      <c r="Q87" s="222">
        <v>6000</v>
      </c>
      <c r="R87" s="222">
        <v>50203</v>
      </c>
      <c r="T87" s="222">
        <v>20000</v>
      </c>
      <c r="U87" s="222">
        <v>55223</v>
      </c>
      <c r="W87" s="1">
        <v>15000</v>
      </c>
      <c r="X87" s="1">
        <v>40000</v>
      </c>
      <c r="Z87" s="1">
        <v>14057</v>
      </c>
      <c r="AA87" s="1">
        <v>80324</v>
      </c>
    </row>
    <row r="88" spans="1:27">
      <c r="A88" s="22">
        <v>84</v>
      </c>
      <c r="B88" s="565" t="s">
        <v>121</v>
      </c>
      <c r="C88" s="496">
        <v>3000</v>
      </c>
      <c r="D88" s="496">
        <v>50000</v>
      </c>
      <c r="E88" s="32" t="e">
        <f>IV.1!E88/IV.1!D88</f>
        <v>#DIV/0!</v>
      </c>
      <c r="F88" s="32" t="e">
        <f>IV.1!I88/IV.1!H88</f>
        <v>#DIV/0!</v>
      </c>
      <c r="K88">
        <v>82</v>
      </c>
      <c r="L88" t="s">
        <v>135</v>
      </c>
      <c r="M88" t="s">
        <v>22</v>
      </c>
      <c r="N88" s="1">
        <v>5000</v>
      </c>
      <c r="O88" s="1">
        <v>20000</v>
      </c>
      <c r="Q88" s="222">
        <v>4000</v>
      </c>
      <c r="R88" s="222">
        <v>30122</v>
      </c>
      <c r="T88" s="222">
        <v>5000</v>
      </c>
      <c r="U88" s="222">
        <v>20081</v>
      </c>
      <c r="W88" s="1">
        <v>5000</v>
      </c>
      <c r="X88" s="1">
        <v>30000</v>
      </c>
      <c r="Z88" s="1">
        <v>4016</v>
      </c>
      <c r="AA88" s="1">
        <v>20081</v>
      </c>
    </row>
    <row r="89" spans="1:27">
      <c r="A89" s="22">
        <v>85</v>
      </c>
      <c r="B89" s="566" t="s">
        <v>123</v>
      </c>
      <c r="C89" s="496"/>
      <c r="D89" s="496"/>
      <c r="E89" s="32"/>
      <c r="F89" s="32"/>
      <c r="K89">
        <v>83</v>
      </c>
      <c r="L89" t="s">
        <v>136</v>
      </c>
      <c r="M89" t="s">
        <v>22</v>
      </c>
      <c r="N89" s="1">
        <v>3000</v>
      </c>
      <c r="O89" s="1">
        <v>20000</v>
      </c>
      <c r="Q89" s="222">
        <v>2000</v>
      </c>
      <c r="R89" s="222">
        <v>15061</v>
      </c>
      <c r="T89" s="222">
        <v>3000</v>
      </c>
      <c r="U89" s="222">
        <v>20081</v>
      </c>
      <c r="W89" s="1">
        <v>3000</v>
      </c>
      <c r="X89" s="1">
        <v>15000</v>
      </c>
      <c r="Z89" s="1">
        <v>3514</v>
      </c>
      <c r="AA89" s="1">
        <v>20081</v>
      </c>
    </row>
    <row r="90" spans="1:27">
      <c r="A90" s="22">
        <v>86</v>
      </c>
      <c r="B90" s="565" t="s">
        <v>125</v>
      </c>
      <c r="C90" s="496">
        <v>5000</v>
      </c>
      <c r="D90" s="496">
        <v>20000</v>
      </c>
      <c r="E90" s="32" t="e">
        <f>IV.1!E90/IV.1!D90</f>
        <v>#DIV/0!</v>
      </c>
      <c r="F90" s="32" t="e">
        <f>IV.1!I90/IV.1!H90</f>
        <v>#DIV/0!</v>
      </c>
      <c r="K90">
        <v>84</v>
      </c>
      <c r="L90" t="s">
        <v>137</v>
      </c>
      <c r="M90" t="s">
        <v>22</v>
      </c>
      <c r="N90" s="1">
        <v>5000</v>
      </c>
      <c r="O90" s="1">
        <v>20000</v>
      </c>
      <c r="Q90" s="222">
        <v>3500</v>
      </c>
      <c r="R90" s="222">
        <v>20081</v>
      </c>
      <c r="T90" s="222">
        <v>5000</v>
      </c>
      <c r="U90" s="222">
        <v>25101</v>
      </c>
      <c r="W90" s="1">
        <v>5000</v>
      </c>
      <c r="X90" s="1">
        <v>30000</v>
      </c>
      <c r="Z90" s="1">
        <v>6024</v>
      </c>
      <c r="AA90" s="1">
        <v>30122</v>
      </c>
    </row>
    <row r="91" spans="1:27">
      <c r="A91" s="22">
        <v>87</v>
      </c>
      <c r="B91" s="565" t="s">
        <v>126</v>
      </c>
      <c r="C91" s="496">
        <v>4000</v>
      </c>
      <c r="D91" s="496">
        <v>15000</v>
      </c>
      <c r="E91" s="32" t="e">
        <f>IV.1!E91/IV.1!D91</f>
        <v>#DIV/0!</v>
      </c>
      <c r="F91" s="32" t="e">
        <f>IV.1!I91/IV.1!H91</f>
        <v>#DIV/0!</v>
      </c>
      <c r="K91">
        <v>85</v>
      </c>
      <c r="L91" t="s">
        <v>138</v>
      </c>
      <c r="M91" t="s">
        <v>22</v>
      </c>
      <c r="N91" s="1">
        <v>10000</v>
      </c>
      <c r="O91" s="1">
        <v>40000</v>
      </c>
      <c r="Q91" s="222">
        <v>5000</v>
      </c>
      <c r="R91" s="222">
        <v>45000</v>
      </c>
      <c r="T91" s="222">
        <v>5000</v>
      </c>
      <c r="U91" s="222">
        <v>40162</v>
      </c>
      <c r="W91" s="1">
        <v>5000</v>
      </c>
      <c r="X91" s="1">
        <v>30000</v>
      </c>
      <c r="Z91" s="1">
        <v>5020</v>
      </c>
      <c r="AA91" s="1">
        <v>25101</v>
      </c>
    </row>
    <row r="92" spans="1:27">
      <c r="A92" s="22">
        <v>88</v>
      </c>
      <c r="B92" s="565" t="s">
        <v>127</v>
      </c>
      <c r="C92" s="496">
        <v>7000</v>
      </c>
      <c r="D92" s="496">
        <v>35000</v>
      </c>
      <c r="E92" s="32" t="e">
        <f>IV.1!E92/IV.1!D92</f>
        <v>#DIV/0!</v>
      </c>
      <c r="F92" s="32" t="e">
        <f>IV.1!I92/IV.1!H92</f>
        <v>#DIV/0!</v>
      </c>
      <c r="K92">
        <v>86</v>
      </c>
      <c r="L92" t="s">
        <v>140</v>
      </c>
      <c r="M92" t="s">
        <v>22</v>
      </c>
      <c r="N92" s="1">
        <v>5000</v>
      </c>
      <c r="O92" s="1">
        <v>25000</v>
      </c>
      <c r="Q92" s="222">
        <v>2000</v>
      </c>
      <c r="R92" s="222">
        <v>20081</v>
      </c>
      <c r="T92" s="222">
        <v>5000</v>
      </c>
      <c r="U92" s="222">
        <v>25101</v>
      </c>
      <c r="W92" s="1">
        <v>5000</v>
      </c>
      <c r="X92" s="1">
        <v>20000</v>
      </c>
      <c r="Z92" s="1">
        <v>6024</v>
      </c>
      <c r="AA92" s="1">
        <v>20081</v>
      </c>
    </row>
    <row r="93" spans="1:27">
      <c r="A93" s="22">
        <v>89</v>
      </c>
      <c r="B93" s="565" t="s">
        <v>128</v>
      </c>
      <c r="C93" s="496">
        <v>6000</v>
      </c>
      <c r="D93" s="496">
        <v>32000</v>
      </c>
      <c r="E93" s="32" t="e">
        <f>IV.1!E93/IV.1!D93</f>
        <v>#DIV/0!</v>
      </c>
      <c r="F93" s="32" t="e">
        <f>IV.1!I93/IV.1!H93</f>
        <v>#DIV/0!</v>
      </c>
      <c r="K93">
        <v>87</v>
      </c>
      <c r="L93" t="s">
        <v>142</v>
      </c>
      <c r="M93" t="s">
        <v>143</v>
      </c>
      <c r="N93" s="1">
        <v>2500</v>
      </c>
      <c r="O93" s="1">
        <v>20000</v>
      </c>
      <c r="Q93" s="222">
        <v>5000</v>
      </c>
      <c r="R93" s="222">
        <v>20081</v>
      </c>
      <c r="T93" s="222">
        <v>2500</v>
      </c>
      <c r="U93" s="222">
        <v>15061</v>
      </c>
      <c r="W93" s="1">
        <v>2500</v>
      </c>
      <c r="X93" s="1">
        <v>15000</v>
      </c>
      <c r="Z93" s="224">
        <v>4016</v>
      </c>
      <c r="AA93" s="224">
        <v>20000</v>
      </c>
    </row>
    <row r="94" spans="1:27">
      <c r="A94" s="22">
        <v>90</v>
      </c>
      <c r="B94" s="565" t="s">
        <v>129</v>
      </c>
      <c r="C94" s="496">
        <v>6000</v>
      </c>
      <c r="D94" s="496">
        <v>22000</v>
      </c>
      <c r="E94" s="32" t="e">
        <f>IV.1!E94/IV.1!D94</f>
        <v>#DIV/0!</v>
      </c>
      <c r="F94" s="32" t="e">
        <f>IV.1!I94/IV.1!H94</f>
        <v>#DIV/0!</v>
      </c>
      <c r="K94">
        <v>88</v>
      </c>
      <c r="L94" t="s">
        <v>144</v>
      </c>
      <c r="M94" t="s">
        <v>143</v>
      </c>
      <c r="N94" s="1">
        <v>2500</v>
      </c>
      <c r="O94" s="1">
        <v>20000</v>
      </c>
      <c r="Q94" s="222">
        <v>5000</v>
      </c>
      <c r="R94" s="222">
        <v>20081</v>
      </c>
      <c r="T94" s="222">
        <v>2500</v>
      </c>
      <c r="U94" s="222">
        <v>15061</v>
      </c>
      <c r="W94" s="1">
        <v>4000</v>
      </c>
      <c r="X94" s="1">
        <v>20000</v>
      </c>
      <c r="Z94" s="224">
        <v>4016</v>
      </c>
      <c r="AA94" s="224">
        <v>20000</v>
      </c>
    </row>
    <row r="95" spans="1:27">
      <c r="A95" s="22">
        <v>91</v>
      </c>
      <c r="B95" s="565" t="s">
        <v>130</v>
      </c>
      <c r="C95" s="496">
        <v>12000</v>
      </c>
      <c r="D95" s="496">
        <v>25000</v>
      </c>
      <c r="E95" s="32" t="e">
        <f>IV.1!E95/IV.1!D95</f>
        <v>#DIV/0!</v>
      </c>
      <c r="F95" s="32" t="e">
        <f>IV.1!I95/IV.1!H95</f>
        <v>#DIV/0!</v>
      </c>
      <c r="K95">
        <v>89</v>
      </c>
      <c r="L95" t="s">
        <v>145</v>
      </c>
      <c r="M95" t="s">
        <v>22</v>
      </c>
      <c r="N95" s="1">
        <v>5000</v>
      </c>
      <c r="O95" s="1">
        <v>25000</v>
      </c>
      <c r="Q95" s="222">
        <v>4000</v>
      </c>
      <c r="R95" s="222">
        <v>20081</v>
      </c>
      <c r="T95" s="222">
        <v>5000</v>
      </c>
      <c r="U95" s="222">
        <v>30122</v>
      </c>
      <c r="W95" s="1">
        <v>4000</v>
      </c>
      <c r="X95" s="1">
        <v>20000</v>
      </c>
      <c r="Z95" s="1">
        <v>4016</v>
      </c>
      <c r="AA95" s="1">
        <v>25101</v>
      </c>
    </row>
    <row r="96" spans="1:27">
      <c r="A96" s="22">
        <v>92</v>
      </c>
      <c r="B96" s="565" t="s">
        <v>131</v>
      </c>
      <c r="C96" s="496">
        <v>4000</v>
      </c>
      <c r="D96" s="496">
        <v>20000</v>
      </c>
      <c r="E96" s="32" t="e">
        <f>IV.1!E96/IV.1!D96</f>
        <v>#DIV/0!</v>
      </c>
      <c r="F96" s="32" t="e">
        <f>IV.1!I96/IV.1!H96</f>
        <v>#DIV/0!</v>
      </c>
      <c r="K96">
        <v>90</v>
      </c>
      <c r="L96" t="s">
        <v>146</v>
      </c>
      <c r="M96" t="s">
        <v>22</v>
      </c>
      <c r="N96" s="1">
        <v>5000</v>
      </c>
      <c r="O96" s="1">
        <v>25000</v>
      </c>
      <c r="Q96" s="222">
        <v>4000</v>
      </c>
      <c r="R96" s="222">
        <v>20081</v>
      </c>
      <c r="T96" s="222">
        <v>5000</v>
      </c>
      <c r="U96" s="222">
        <v>25101</v>
      </c>
      <c r="W96" s="1">
        <v>5000</v>
      </c>
      <c r="X96" s="1">
        <v>17000</v>
      </c>
      <c r="Z96" s="1">
        <v>2510</v>
      </c>
      <c r="AA96" s="1">
        <v>25101</v>
      </c>
    </row>
    <row r="97" spans="1:27">
      <c r="A97" s="22">
        <v>93</v>
      </c>
      <c r="B97" s="565" t="s">
        <v>132</v>
      </c>
      <c r="C97" s="496">
        <v>8000</v>
      </c>
      <c r="D97" s="496">
        <v>40000</v>
      </c>
      <c r="E97" s="32" t="e">
        <f>IV.1!E97/IV.1!D97</f>
        <v>#DIV/0!</v>
      </c>
      <c r="F97" s="32" t="e">
        <f>IV.1!I97/IV.1!H97</f>
        <v>#DIV/0!</v>
      </c>
      <c r="K97">
        <v>91</v>
      </c>
      <c r="L97" t="s">
        <v>147</v>
      </c>
      <c r="M97" t="s">
        <v>22</v>
      </c>
      <c r="N97" s="1">
        <v>20000</v>
      </c>
      <c r="O97" s="1">
        <v>40000</v>
      </c>
      <c r="Q97" s="222">
        <v>10000</v>
      </c>
      <c r="R97" s="222">
        <v>40162</v>
      </c>
      <c r="T97" s="222">
        <v>20000</v>
      </c>
      <c r="U97" s="222">
        <v>35142</v>
      </c>
      <c r="W97" s="1">
        <v>5000</v>
      </c>
      <c r="X97" s="1">
        <v>25000</v>
      </c>
      <c r="Z97" s="1">
        <v>10041</v>
      </c>
      <c r="AA97" s="1">
        <v>30122</v>
      </c>
    </row>
    <row r="98" spans="1:27">
      <c r="A98" s="22">
        <v>94</v>
      </c>
      <c r="B98" s="565" t="s">
        <v>134</v>
      </c>
      <c r="C98" s="496">
        <v>13000</v>
      </c>
      <c r="D98" s="496">
        <v>30000</v>
      </c>
      <c r="E98" s="32" t="e">
        <f>IV.1!E98/IV.1!D98</f>
        <v>#DIV/0!</v>
      </c>
      <c r="F98" s="32" t="e">
        <f>IV.1!I98/IV.1!H98</f>
        <v>#DIV/0!</v>
      </c>
      <c r="K98">
        <v>92</v>
      </c>
      <c r="L98" t="s">
        <v>148</v>
      </c>
      <c r="M98" t="s">
        <v>74</v>
      </c>
      <c r="N98" s="1">
        <v>2000</v>
      </c>
      <c r="O98" s="1">
        <v>10000</v>
      </c>
      <c r="Q98" s="222">
        <v>1500</v>
      </c>
      <c r="R98" s="222">
        <v>10041</v>
      </c>
      <c r="T98" s="222">
        <v>2000</v>
      </c>
      <c r="U98" s="222">
        <v>8032</v>
      </c>
      <c r="W98" s="1">
        <v>2200</v>
      </c>
      <c r="X98" s="1">
        <v>8000</v>
      </c>
      <c r="Z98" s="1">
        <v>2500</v>
      </c>
      <c r="AA98" s="1">
        <v>7028</v>
      </c>
    </row>
    <row r="99" spans="1:27">
      <c r="A99" s="22">
        <v>95</v>
      </c>
      <c r="B99" s="565" t="s">
        <v>135</v>
      </c>
      <c r="C99" s="496">
        <v>3000</v>
      </c>
      <c r="D99" s="496">
        <v>15000</v>
      </c>
      <c r="E99" s="32" t="e">
        <f>IV.1!E99/IV.1!D99</f>
        <v>#DIV/0!</v>
      </c>
      <c r="F99" s="32" t="e">
        <f>IV.1!I99/IV.1!H99</f>
        <v>#DIV/0!</v>
      </c>
      <c r="K99">
        <v>93</v>
      </c>
      <c r="L99" t="s">
        <v>149</v>
      </c>
      <c r="M99" t="s">
        <v>74</v>
      </c>
      <c r="N99" s="1">
        <v>2000</v>
      </c>
      <c r="O99" s="1">
        <v>10000</v>
      </c>
      <c r="Q99" s="222">
        <v>1500</v>
      </c>
      <c r="R99" s="222">
        <v>10041</v>
      </c>
      <c r="T99" s="222">
        <v>2000</v>
      </c>
      <c r="U99" s="222">
        <v>9036</v>
      </c>
      <c r="W99" s="1">
        <v>2000</v>
      </c>
      <c r="X99" s="1">
        <v>9000</v>
      </c>
      <c r="Z99" s="1">
        <v>2000</v>
      </c>
      <c r="AA99" s="1">
        <v>7028</v>
      </c>
    </row>
    <row r="100" spans="1:27" s="226" customFormat="1">
      <c r="A100" s="22">
        <v>96</v>
      </c>
      <c r="B100" s="565" t="s">
        <v>136</v>
      </c>
      <c r="C100" s="496">
        <v>2000</v>
      </c>
      <c r="D100" s="496">
        <v>15000</v>
      </c>
      <c r="E100" s="32" t="e">
        <f>IV.1!E100/IV.1!D100</f>
        <v>#DIV/0!</v>
      </c>
      <c r="F100" s="32" t="e">
        <f>IV.1!I100/IV.1!H100</f>
        <v>#DIV/0!</v>
      </c>
      <c r="L100" s="225" t="s">
        <v>652</v>
      </c>
      <c r="N100" s="1">
        <v>2000</v>
      </c>
      <c r="O100" s="1">
        <v>10000</v>
      </c>
      <c r="Q100" s="227">
        <v>1500</v>
      </c>
      <c r="R100" s="227">
        <v>10041</v>
      </c>
      <c r="T100" s="227">
        <v>2000</v>
      </c>
      <c r="U100" s="227">
        <v>9036</v>
      </c>
      <c r="W100" s="1">
        <v>2000</v>
      </c>
      <c r="X100" s="1">
        <v>9000</v>
      </c>
      <c r="Z100" s="1">
        <v>2000</v>
      </c>
      <c r="AA100" s="1">
        <v>7028</v>
      </c>
    </row>
    <row r="101" spans="1:27">
      <c r="A101" s="22">
        <v>97</v>
      </c>
      <c r="B101" s="565" t="s">
        <v>137</v>
      </c>
      <c r="C101" s="496">
        <v>4000</v>
      </c>
      <c r="D101" s="496">
        <v>25000</v>
      </c>
      <c r="E101" s="32" t="e">
        <f>IV.1!E101/IV.1!D101</f>
        <v>#DIV/0!</v>
      </c>
      <c r="F101" s="32" t="e">
        <f>IV.1!I101/IV.1!H101</f>
        <v>#DIV/0!</v>
      </c>
      <c r="K101">
        <v>94</v>
      </c>
      <c r="L101" t="s">
        <v>150</v>
      </c>
      <c r="M101" t="s">
        <v>22</v>
      </c>
      <c r="N101" s="1">
        <v>20000</v>
      </c>
      <c r="O101" s="1">
        <v>120000</v>
      </c>
      <c r="Q101" s="222">
        <v>25000</v>
      </c>
      <c r="R101" s="222">
        <v>100405</v>
      </c>
      <c r="T101" s="222">
        <v>20000</v>
      </c>
      <c r="U101" s="222">
        <v>200000</v>
      </c>
      <c r="W101" s="1">
        <v>20000</v>
      </c>
      <c r="X101" s="1">
        <v>120000</v>
      </c>
      <c r="Z101" s="224">
        <v>15000</v>
      </c>
      <c r="AA101" s="224">
        <v>150608</v>
      </c>
    </row>
    <row r="102" spans="1:27">
      <c r="A102" s="22">
        <v>98</v>
      </c>
      <c r="B102" s="565" t="s">
        <v>138</v>
      </c>
      <c r="C102" s="496">
        <v>10000</v>
      </c>
      <c r="D102" s="496">
        <v>25000</v>
      </c>
      <c r="E102" s="32" t="e">
        <f>IV.1!E102/IV.1!D102</f>
        <v>#DIV/0!</v>
      </c>
      <c r="F102" s="32" t="e">
        <f>IV.1!I102/IV.1!H102</f>
        <v>#DIV/0!</v>
      </c>
      <c r="K102">
        <v>95</v>
      </c>
      <c r="L102" t="s">
        <v>151</v>
      </c>
      <c r="M102" t="s">
        <v>22</v>
      </c>
      <c r="N102" s="1">
        <v>20000</v>
      </c>
      <c r="O102" s="1">
        <v>100000</v>
      </c>
      <c r="Q102" s="222">
        <v>11000</v>
      </c>
      <c r="R102" s="222">
        <v>100405</v>
      </c>
      <c r="T102" s="222">
        <v>20000</v>
      </c>
      <c r="U102" s="222">
        <v>120486</v>
      </c>
      <c r="W102" s="1">
        <v>20000</v>
      </c>
      <c r="X102" s="1">
        <v>120000</v>
      </c>
      <c r="Z102" s="224">
        <v>20000</v>
      </c>
      <c r="AA102" s="224">
        <v>150608</v>
      </c>
    </row>
    <row r="103" spans="1:27">
      <c r="A103" s="22">
        <v>99</v>
      </c>
      <c r="B103" s="565" t="s">
        <v>139</v>
      </c>
      <c r="C103" s="496">
        <v>3000</v>
      </c>
      <c r="D103" s="496">
        <v>20000</v>
      </c>
      <c r="E103" s="32" t="e">
        <f>IV.1!E103/IV.1!D103</f>
        <v>#DIV/0!</v>
      </c>
      <c r="F103" s="32" t="e">
        <f>IV.1!I103/IV.1!H103</f>
        <v>#DIV/0!</v>
      </c>
      <c r="K103">
        <v>96</v>
      </c>
      <c r="L103" t="s">
        <v>152</v>
      </c>
      <c r="M103" t="s">
        <v>22</v>
      </c>
      <c r="N103" s="1">
        <v>35000</v>
      </c>
      <c r="O103" s="1">
        <v>150000</v>
      </c>
      <c r="Q103" s="222">
        <v>20000</v>
      </c>
      <c r="R103" s="222">
        <v>150608</v>
      </c>
      <c r="T103" s="222">
        <v>35000</v>
      </c>
      <c r="U103" s="222">
        <v>200000</v>
      </c>
      <c r="W103" s="1">
        <v>20000</v>
      </c>
      <c r="X103" s="1">
        <v>120000</v>
      </c>
      <c r="Z103" s="1">
        <v>35000</v>
      </c>
      <c r="AA103" s="1">
        <v>150608</v>
      </c>
    </row>
    <row r="104" spans="1:27">
      <c r="A104" s="22">
        <v>100</v>
      </c>
      <c r="B104" s="565" t="s">
        <v>141</v>
      </c>
      <c r="C104" s="496">
        <v>5000</v>
      </c>
      <c r="D104" s="496">
        <v>12000</v>
      </c>
      <c r="E104" s="32" t="e">
        <f>IV.1!E104/IV.1!D104</f>
        <v>#DIV/0!</v>
      </c>
      <c r="F104" s="32" t="e">
        <f>IV.1!I104/IV.1!H104</f>
        <v>#DIV/0!</v>
      </c>
      <c r="K104">
        <v>97</v>
      </c>
      <c r="L104" t="s">
        <v>154</v>
      </c>
      <c r="M104" t="s">
        <v>22</v>
      </c>
      <c r="N104" s="1">
        <v>3000</v>
      </c>
      <c r="O104" s="1">
        <v>100000</v>
      </c>
      <c r="Q104" s="222">
        <v>2500</v>
      </c>
      <c r="R104" s="222">
        <v>120342</v>
      </c>
      <c r="T104" s="222">
        <v>3000</v>
      </c>
      <c r="U104" s="222">
        <v>150608</v>
      </c>
      <c r="W104" s="1">
        <v>5000</v>
      </c>
      <c r="X104" s="1">
        <v>50000</v>
      </c>
      <c r="Z104" s="1">
        <v>3012</v>
      </c>
      <c r="AA104" s="1">
        <v>120486</v>
      </c>
    </row>
    <row r="105" spans="1:27">
      <c r="A105" s="22">
        <v>101</v>
      </c>
      <c r="B105" s="565" t="s">
        <v>144</v>
      </c>
      <c r="C105" s="496">
        <v>5000</v>
      </c>
      <c r="D105" s="496">
        <v>15000</v>
      </c>
      <c r="E105" s="32" t="e">
        <f>IV.1!E105/IV.1!D105</f>
        <v>#DIV/0!</v>
      </c>
      <c r="F105" s="32" t="e">
        <f>IV.1!I105/IV.1!H105</f>
        <v>#DIV/0!</v>
      </c>
      <c r="K105">
        <v>98</v>
      </c>
      <c r="L105" t="s">
        <v>156</v>
      </c>
      <c r="M105"/>
      <c r="N105" s="223"/>
      <c r="O105" s="223"/>
      <c r="Q105"/>
      <c r="R105"/>
      <c r="T105"/>
      <c r="U105"/>
      <c r="W105" s="223"/>
      <c r="X105" s="223"/>
      <c r="Z105" s="223"/>
      <c r="AA105" s="223"/>
    </row>
    <row r="106" spans="1:27">
      <c r="A106" s="22">
        <v>102</v>
      </c>
      <c r="B106" s="565" t="s">
        <v>145</v>
      </c>
      <c r="C106" s="496">
        <v>2000</v>
      </c>
      <c r="D106" s="496">
        <v>20000</v>
      </c>
      <c r="E106" s="32" t="e">
        <f>IV.1!E106/IV.1!D106</f>
        <v>#DIV/0!</v>
      </c>
      <c r="F106" s="32" t="e">
        <f>IV.1!I106/IV.1!H106</f>
        <v>#DIV/0!</v>
      </c>
      <c r="K106">
        <v>99</v>
      </c>
      <c r="L106" t="s">
        <v>157</v>
      </c>
      <c r="M106" t="s">
        <v>22</v>
      </c>
      <c r="N106" s="1">
        <v>15000</v>
      </c>
      <c r="O106" s="1">
        <v>60000</v>
      </c>
      <c r="Q106" s="222">
        <v>9000</v>
      </c>
      <c r="R106" s="222">
        <v>50203</v>
      </c>
      <c r="T106" s="222">
        <v>15000</v>
      </c>
      <c r="U106" s="222">
        <v>60243</v>
      </c>
      <c r="W106" s="1">
        <v>10000</v>
      </c>
      <c r="X106" s="1">
        <v>50000</v>
      </c>
      <c r="Z106" s="1">
        <v>10041</v>
      </c>
      <c r="AA106" s="1">
        <v>45684</v>
      </c>
    </row>
    <row r="107" spans="1:27">
      <c r="A107" s="22">
        <v>103</v>
      </c>
      <c r="B107" s="565" t="s">
        <v>146</v>
      </c>
      <c r="C107" s="496">
        <v>3000</v>
      </c>
      <c r="D107" s="496">
        <v>25000</v>
      </c>
      <c r="E107" s="32" t="e">
        <f>IV.1!E107/IV.1!D107</f>
        <v>#DIV/0!</v>
      </c>
      <c r="F107" s="32" t="e">
        <f>IV.1!I107/IV.1!H107</f>
        <v>#DIV/0!</v>
      </c>
      <c r="K107">
        <v>100</v>
      </c>
      <c r="L107" t="s">
        <v>158</v>
      </c>
      <c r="M107" t="s">
        <v>22</v>
      </c>
      <c r="N107" s="1">
        <v>10000</v>
      </c>
      <c r="O107" s="1">
        <v>30000</v>
      </c>
      <c r="Q107" s="222">
        <v>8000</v>
      </c>
      <c r="R107" s="222">
        <v>35142</v>
      </c>
      <c r="T107" s="222">
        <v>10000</v>
      </c>
      <c r="U107" s="222">
        <v>65263</v>
      </c>
      <c r="W107" s="1">
        <v>10000</v>
      </c>
      <c r="X107" s="1">
        <v>50000</v>
      </c>
      <c r="Z107" s="1">
        <v>8032</v>
      </c>
      <c r="AA107" s="1">
        <v>30122</v>
      </c>
    </row>
    <row r="108" spans="1:27">
      <c r="A108" s="22">
        <v>104</v>
      </c>
      <c r="B108" s="565" t="s">
        <v>147</v>
      </c>
      <c r="C108" s="496">
        <v>12000</v>
      </c>
      <c r="D108" s="496">
        <v>35000</v>
      </c>
      <c r="E108" s="32" t="e">
        <f>IV.1!E108/IV.1!D108</f>
        <v>#DIV/0!</v>
      </c>
      <c r="F108" s="32" t="e">
        <f>IV.1!I108/IV.1!H108</f>
        <v>#DIV/0!</v>
      </c>
      <c r="K108">
        <v>101</v>
      </c>
      <c r="L108" t="s">
        <v>159</v>
      </c>
      <c r="M108" t="s">
        <v>22</v>
      </c>
      <c r="N108" s="1">
        <v>10000</v>
      </c>
      <c r="O108" s="1">
        <v>50000</v>
      </c>
      <c r="Q108" s="222">
        <v>8000</v>
      </c>
      <c r="R108" s="222">
        <v>50203</v>
      </c>
      <c r="T108" s="222">
        <v>10000</v>
      </c>
      <c r="U108" s="222">
        <v>50203</v>
      </c>
      <c r="W108" s="1">
        <v>20000</v>
      </c>
      <c r="X108" s="1">
        <v>50000</v>
      </c>
      <c r="Z108" s="1">
        <v>18073</v>
      </c>
      <c r="AA108" s="1">
        <v>50203</v>
      </c>
    </row>
    <row r="109" spans="1:27">
      <c r="A109" s="22">
        <v>105</v>
      </c>
      <c r="B109" s="565" t="s">
        <v>148</v>
      </c>
      <c r="C109" s="496">
        <v>23000</v>
      </c>
      <c r="D109" s="496">
        <v>70000</v>
      </c>
      <c r="E109" s="32" t="e">
        <f>IV.1!E109/IV.1!D109</f>
        <v>#DIV/0!</v>
      </c>
      <c r="F109" s="32" t="e">
        <f>IV.1!I109/IV.1!H109</f>
        <v>#DIV/0!</v>
      </c>
      <c r="K109">
        <v>102</v>
      </c>
      <c r="L109" t="s">
        <v>160</v>
      </c>
      <c r="M109" t="s">
        <v>22</v>
      </c>
      <c r="N109" s="1">
        <v>8000</v>
      </c>
      <c r="O109" s="1">
        <v>20000</v>
      </c>
      <c r="Q109" s="222">
        <v>2000</v>
      </c>
      <c r="R109" s="222">
        <v>20081</v>
      </c>
      <c r="T109" s="222">
        <v>5000</v>
      </c>
      <c r="U109" s="222">
        <v>20081</v>
      </c>
      <c r="W109" s="1">
        <v>5000</v>
      </c>
      <c r="X109" s="1">
        <v>30000</v>
      </c>
      <c r="Z109" s="1">
        <v>5020</v>
      </c>
      <c r="AA109" s="1">
        <v>20081</v>
      </c>
    </row>
    <row r="110" spans="1:27">
      <c r="A110" s="22">
        <v>106</v>
      </c>
      <c r="B110" s="565" t="s">
        <v>149</v>
      </c>
      <c r="C110" s="496">
        <v>24000</v>
      </c>
      <c r="D110" s="496">
        <v>70000</v>
      </c>
      <c r="E110" s="32" t="e">
        <f>IV.1!E110/IV.1!D110</f>
        <v>#DIV/0!</v>
      </c>
      <c r="F110" s="32" t="e">
        <f>IV.1!I110/IV.1!H110</f>
        <v>#DIV/0!</v>
      </c>
      <c r="K110">
        <v>103</v>
      </c>
      <c r="L110" t="s">
        <v>161</v>
      </c>
      <c r="M110" t="s">
        <v>22</v>
      </c>
      <c r="N110" s="1">
        <v>8000</v>
      </c>
      <c r="O110" s="1">
        <v>24000</v>
      </c>
      <c r="Q110" s="222">
        <v>6000</v>
      </c>
      <c r="R110" s="222">
        <v>24097</v>
      </c>
      <c r="T110" s="222">
        <v>8000</v>
      </c>
      <c r="U110" s="222">
        <v>20081</v>
      </c>
      <c r="W110" s="1">
        <v>5000</v>
      </c>
      <c r="X110" s="1">
        <v>30000</v>
      </c>
      <c r="Z110" s="1">
        <v>5020</v>
      </c>
      <c r="AA110" s="1">
        <v>20081</v>
      </c>
    </row>
    <row r="111" spans="1:27">
      <c r="A111" s="22">
        <v>107</v>
      </c>
      <c r="B111" s="476" t="s">
        <v>652</v>
      </c>
      <c r="C111" s="496">
        <v>25000</v>
      </c>
      <c r="D111" s="496">
        <v>70000</v>
      </c>
      <c r="E111" s="32" t="e">
        <f>IV.1!E111/IV.1!D111</f>
        <v>#DIV/0!</v>
      </c>
      <c r="F111" s="32" t="e">
        <f>IV.1!I111/IV.1!H111</f>
        <v>#DIV/0!</v>
      </c>
      <c r="K111">
        <v>104</v>
      </c>
      <c r="L111" t="s">
        <v>162</v>
      </c>
      <c r="M111" t="s">
        <v>74</v>
      </c>
      <c r="N111" s="1">
        <v>5000</v>
      </c>
      <c r="O111" s="1">
        <v>15000</v>
      </c>
      <c r="Q111" s="222">
        <v>5000</v>
      </c>
      <c r="R111" s="222">
        <v>7028</v>
      </c>
      <c r="T111" s="222">
        <v>5000</v>
      </c>
      <c r="U111" s="222">
        <v>15061</v>
      </c>
      <c r="W111" s="1">
        <v>5000</v>
      </c>
      <c r="X111" s="1">
        <v>20000</v>
      </c>
      <c r="Z111" s="1">
        <v>5020</v>
      </c>
      <c r="AA111" s="1">
        <v>15061</v>
      </c>
    </row>
    <row r="112" spans="1:27">
      <c r="A112" s="22">
        <v>108</v>
      </c>
      <c r="B112" s="565" t="s">
        <v>150</v>
      </c>
      <c r="C112" s="496">
        <v>30000</v>
      </c>
      <c r="D112" s="496">
        <v>200000</v>
      </c>
      <c r="E112" s="32" t="e">
        <f>IV.1!E112/IV.1!D112</f>
        <v>#DIV/0!</v>
      </c>
      <c r="F112" s="32" t="e">
        <f>IV.1!I112/IV.1!H112</f>
        <v>#DIV/0!</v>
      </c>
      <c r="K112">
        <v>105</v>
      </c>
      <c r="L112" t="s">
        <v>164</v>
      </c>
      <c r="M112" t="s">
        <v>74</v>
      </c>
      <c r="N112" s="1">
        <v>3000</v>
      </c>
      <c r="O112" s="1">
        <v>5000</v>
      </c>
      <c r="Q112" s="222">
        <v>1000</v>
      </c>
      <c r="R112" s="222">
        <v>40162</v>
      </c>
      <c r="T112" s="222">
        <v>3000</v>
      </c>
      <c r="U112" s="222">
        <v>5020</v>
      </c>
      <c r="W112" s="1">
        <v>5000</v>
      </c>
      <c r="X112" s="1">
        <v>40000</v>
      </c>
      <c r="Z112" s="1">
        <v>1506</v>
      </c>
      <c r="AA112" s="1">
        <v>35142</v>
      </c>
    </row>
    <row r="113" spans="1:27">
      <c r="A113" s="22">
        <v>109</v>
      </c>
      <c r="B113" s="565" t="s">
        <v>151</v>
      </c>
      <c r="C113" s="496">
        <v>25000</v>
      </c>
      <c r="D113" s="496">
        <v>100000</v>
      </c>
      <c r="E113" s="32" t="e">
        <f>IV.1!E113/IV.1!D113</f>
        <v>#DIV/0!</v>
      </c>
      <c r="F113" s="32" t="e">
        <f>IV.1!I113/IV.1!H113</f>
        <v>#DIV/0!</v>
      </c>
      <c r="K113">
        <v>106</v>
      </c>
      <c r="L113" t="s">
        <v>166</v>
      </c>
      <c r="M113"/>
      <c r="N113" s="223"/>
      <c r="O113" s="223"/>
      <c r="Q113"/>
      <c r="R113"/>
      <c r="T113"/>
      <c r="U113"/>
      <c r="W113" s="223"/>
      <c r="X113" s="223"/>
      <c r="Z113" s="223"/>
      <c r="AA113" s="223"/>
    </row>
    <row r="114" spans="1:27">
      <c r="A114" s="22">
        <v>110</v>
      </c>
      <c r="B114" s="565" t="s">
        <v>152</v>
      </c>
      <c r="C114" s="496">
        <v>35000</v>
      </c>
      <c r="D114" s="496">
        <v>150000</v>
      </c>
      <c r="E114" s="32" t="e">
        <f>IV.1!E114/IV.1!D114</f>
        <v>#DIV/0!</v>
      </c>
      <c r="F114" s="32" t="e">
        <f>IV.1!I114/IV.1!H114</f>
        <v>#DIV/0!</v>
      </c>
      <c r="K114">
        <v>107</v>
      </c>
      <c r="L114" t="s">
        <v>168</v>
      </c>
      <c r="M114" t="s">
        <v>22</v>
      </c>
      <c r="N114" s="1">
        <v>10000</v>
      </c>
      <c r="O114" s="1">
        <v>50000</v>
      </c>
      <c r="Q114" s="222">
        <v>5000</v>
      </c>
      <c r="R114" s="222">
        <v>50203</v>
      </c>
      <c r="T114" s="222">
        <v>10000</v>
      </c>
      <c r="U114" s="222">
        <v>50203</v>
      </c>
      <c r="W114" s="1">
        <v>7000</v>
      </c>
      <c r="X114" s="1">
        <v>45000</v>
      </c>
      <c r="Z114" s="1">
        <v>10041</v>
      </c>
      <c r="AA114" s="1">
        <v>65263</v>
      </c>
    </row>
    <row r="115" spans="1:27">
      <c r="A115" s="22">
        <v>111</v>
      </c>
      <c r="B115" s="567" t="s">
        <v>1042</v>
      </c>
      <c r="C115" s="496"/>
      <c r="D115" s="496"/>
      <c r="E115" s="32" t="e">
        <f>IV.1!E115/IV.1!D115</f>
        <v>#DIV/0!</v>
      </c>
      <c r="F115" s="32" t="e">
        <f>IV.1!I115/IV.1!H115</f>
        <v>#DIV/0!</v>
      </c>
      <c r="K115">
        <v>108</v>
      </c>
      <c r="L115" t="s">
        <v>169</v>
      </c>
      <c r="M115" t="s">
        <v>22</v>
      </c>
      <c r="N115" s="1">
        <v>10000</v>
      </c>
      <c r="O115" s="1">
        <v>45000</v>
      </c>
      <c r="Q115" s="222">
        <v>10000</v>
      </c>
      <c r="R115" s="222">
        <v>45182</v>
      </c>
      <c r="T115" s="222">
        <v>10000</v>
      </c>
      <c r="U115" s="222">
        <v>35142</v>
      </c>
      <c r="W115" s="1">
        <v>10000</v>
      </c>
      <c r="X115" s="1">
        <v>25000</v>
      </c>
      <c r="Z115" s="1">
        <v>15061</v>
      </c>
      <c r="AA115" s="1">
        <v>60243</v>
      </c>
    </row>
    <row r="116" spans="1:27">
      <c r="A116" s="22">
        <v>112</v>
      </c>
      <c r="B116" s="567" t="s">
        <v>1043</v>
      </c>
      <c r="C116" s="496"/>
      <c r="D116" s="496"/>
      <c r="E116" s="32" t="e">
        <f>IV.1!E116/IV.1!D116</f>
        <v>#DIV/0!</v>
      </c>
      <c r="F116" s="32" t="e">
        <f>IV.1!I116/IV.1!H116</f>
        <v>#DIV/0!</v>
      </c>
      <c r="K116">
        <v>109</v>
      </c>
      <c r="L116" t="s">
        <v>170</v>
      </c>
      <c r="M116" t="s">
        <v>22</v>
      </c>
      <c r="N116" s="1">
        <v>35000</v>
      </c>
      <c r="O116" s="1">
        <v>75000</v>
      </c>
      <c r="Q116" s="222">
        <v>28000</v>
      </c>
      <c r="R116" s="222">
        <v>80324</v>
      </c>
      <c r="T116" s="222">
        <v>35000</v>
      </c>
      <c r="U116" s="222">
        <v>75304</v>
      </c>
      <c r="W116" s="1">
        <v>15000</v>
      </c>
      <c r="X116" s="1">
        <v>60000</v>
      </c>
      <c r="Z116" s="1">
        <v>20081</v>
      </c>
      <c r="AA116" s="1">
        <v>60243</v>
      </c>
    </row>
    <row r="117" spans="1:27">
      <c r="A117" s="22">
        <v>113</v>
      </c>
      <c r="B117" s="567" t="s">
        <v>1044</v>
      </c>
      <c r="C117" s="496"/>
      <c r="D117" s="496"/>
      <c r="E117" s="32" t="e">
        <f>IV.1!E117/IV.1!D117</f>
        <v>#DIV/0!</v>
      </c>
      <c r="F117" s="32" t="e">
        <f>IV.1!I117/IV.1!H117</f>
        <v>#DIV/0!</v>
      </c>
      <c r="K117">
        <v>110</v>
      </c>
      <c r="L117" t="s">
        <v>171</v>
      </c>
      <c r="M117" t="s">
        <v>22</v>
      </c>
      <c r="N117" s="1">
        <v>10000</v>
      </c>
      <c r="O117" s="1">
        <v>35000</v>
      </c>
      <c r="Q117" s="222">
        <v>4000</v>
      </c>
      <c r="R117" s="222">
        <v>35142</v>
      </c>
      <c r="T117" s="222">
        <v>10000</v>
      </c>
      <c r="U117" s="222">
        <v>30122</v>
      </c>
      <c r="W117" s="1">
        <v>5000</v>
      </c>
      <c r="X117" s="1">
        <v>25000</v>
      </c>
      <c r="Z117" s="1">
        <v>5020</v>
      </c>
      <c r="AA117" s="1">
        <v>30122</v>
      </c>
    </row>
    <row r="118" spans="1:27">
      <c r="A118" s="22">
        <v>114</v>
      </c>
      <c r="B118" s="567" t="s">
        <v>1045</v>
      </c>
      <c r="C118" s="496"/>
      <c r="D118" s="496"/>
      <c r="E118" s="32" t="e">
        <f>IV.1!E118/IV.1!D118</f>
        <v>#DIV/0!</v>
      </c>
      <c r="F118" s="32" t="e">
        <f>IV.1!I118/IV.1!H118</f>
        <v>#DIV/0!</v>
      </c>
      <c r="K118">
        <v>111</v>
      </c>
      <c r="L118" t="s">
        <v>173</v>
      </c>
      <c r="M118" t="s">
        <v>22</v>
      </c>
      <c r="N118" s="1">
        <v>10000</v>
      </c>
      <c r="O118" s="1">
        <v>40000</v>
      </c>
      <c r="Q118" s="222">
        <v>5000</v>
      </c>
      <c r="R118" s="222">
        <v>40162</v>
      </c>
      <c r="T118" s="222">
        <v>10000</v>
      </c>
      <c r="U118" s="222">
        <v>35142</v>
      </c>
      <c r="W118" s="1">
        <v>10000</v>
      </c>
      <c r="X118" s="1">
        <v>35000</v>
      </c>
      <c r="Z118" s="1">
        <v>10041</v>
      </c>
      <c r="AA118" s="1">
        <v>35142</v>
      </c>
    </row>
    <row r="119" spans="1:27">
      <c r="A119" s="22">
        <v>115</v>
      </c>
      <c r="B119" s="567" t="s">
        <v>1046</v>
      </c>
      <c r="C119" s="496"/>
      <c r="D119" s="496"/>
      <c r="E119" s="32" t="e">
        <f>IV.1!E119/IV.1!D119</f>
        <v>#DIV/0!</v>
      </c>
      <c r="F119" s="32" t="e">
        <f>IV.1!I119/IV.1!H119</f>
        <v>#DIV/0!</v>
      </c>
      <c r="K119">
        <v>112</v>
      </c>
      <c r="L119" t="s">
        <v>174</v>
      </c>
      <c r="M119" t="s">
        <v>22</v>
      </c>
      <c r="N119" s="1">
        <v>10000</v>
      </c>
      <c r="O119" s="1">
        <v>80000</v>
      </c>
      <c r="Q119" s="222">
        <v>10000</v>
      </c>
      <c r="R119" s="222">
        <v>80324</v>
      </c>
      <c r="T119" s="222">
        <v>5000</v>
      </c>
      <c r="U119" s="222">
        <v>50203</v>
      </c>
      <c r="W119" s="1">
        <v>6000</v>
      </c>
      <c r="X119" s="1">
        <v>60000</v>
      </c>
      <c r="Z119" s="1">
        <v>15061</v>
      </c>
      <c r="AA119" s="1">
        <v>60243</v>
      </c>
    </row>
    <row r="120" spans="1:27">
      <c r="A120" s="22">
        <v>116</v>
      </c>
      <c r="B120" s="567" t="s">
        <v>1047</v>
      </c>
      <c r="C120" s="496"/>
      <c r="D120" s="496"/>
      <c r="E120" s="32" t="e">
        <f>IV.1!E120/IV.1!D120</f>
        <v>#DIV/0!</v>
      </c>
      <c r="F120" s="32" t="e">
        <f>IV.1!I120/IV.1!H120</f>
        <v>#DIV/0!</v>
      </c>
      <c r="K120">
        <v>113</v>
      </c>
      <c r="L120" t="s">
        <v>175</v>
      </c>
      <c r="M120" t="s">
        <v>22</v>
      </c>
      <c r="N120" s="1">
        <v>10000</v>
      </c>
      <c r="O120" s="1">
        <v>35000</v>
      </c>
      <c r="Q120" s="222">
        <v>10000</v>
      </c>
      <c r="R120" s="222">
        <v>35142</v>
      </c>
      <c r="T120" s="222">
        <v>10000</v>
      </c>
      <c r="U120" s="222">
        <v>35142</v>
      </c>
      <c r="W120" s="1">
        <v>5000</v>
      </c>
      <c r="X120" s="1">
        <v>25000</v>
      </c>
      <c r="Z120" s="1">
        <v>5020</v>
      </c>
      <c r="AA120" s="1">
        <v>40162</v>
      </c>
    </row>
    <row r="121" spans="1:27">
      <c r="A121" s="22">
        <v>117</v>
      </c>
      <c r="B121" s="567" t="s">
        <v>1048</v>
      </c>
      <c r="C121" s="496"/>
      <c r="D121" s="496"/>
      <c r="E121" s="32" t="e">
        <f>IV.1!E121/IV.1!D121</f>
        <v>#DIV/0!</v>
      </c>
      <c r="F121" s="32" t="e">
        <f>IV.1!I121/IV.1!H121</f>
        <v>#DIV/0!</v>
      </c>
      <c r="K121">
        <v>114</v>
      </c>
      <c r="L121" t="s">
        <v>176</v>
      </c>
      <c r="M121" t="s">
        <v>22</v>
      </c>
      <c r="N121" s="1">
        <v>5000</v>
      </c>
      <c r="O121" s="1">
        <v>17000</v>
      </c>
      <c r="Q121" s="222">
        <v>5000</v>
      </c>
      <c r="R121" s="222">
        <v>17069</v>
      </c>
      <c r="T121" s="222">
        <v>5000</v>
      </c>
      <c r="U121" s="222">
        <v>15061</v>
      </c>
      <c r="W121" s="1">
        <v>5000</v>
      </c>
      <c r="X121" s="1">
        <v>30000</v>
      </c>
      <c r="Z121" s="1">
        <v>8032</v>
      </c>
      <c r="AA121" s="1">
        <v>24097</v>
      </c>
    </row>
    <row r="122" spans="1:27">
      <c r="A122" s="22">
        <v>118</v>
      </c>
      <c r="B122" s="567" t="s">
        <v>1049</v>
      </c>
      <c r="C122" s="496"/>
      <c r="D122" s="496"/>
      <c r="E122" s="32" t="e">
        <f>IV.1!E122/IV.1!D122</f>
        <v>#DIV/0!</v>
      </c>
      <c r="F122" s="32" t="e">
        <f>IV.1!I122/IV.1!H122</f>
        <v>#DIV/0!</v>
      </c>
      <c r="K122">
        <v>115</v>
      </c>
      <c r="L122" t="s">
        <v>177</v>
      </c>
      <c r="M122" t="s">
        <v>22</v>
      </c>
      <c r="N122" s="1">
        <v>3300</v>
      </c>
      <c r="O122" s="1">
        <v>25000</v>
      </c>
      <c r="Q122" s="222">
        <v>2000</v>
      </c>
      <c r="R122" s="222">
        <v>25101</v>
      </c>
      <c r="T122" s="222">
        <v>3300</v>
      </c>
      <c r="U122" s="222">
        <v>20081</v>
      </c>
      <c r="W122" s="1">
        <v>3000</v>
      </c>
      <c r="X122" s="1">
        <v>20000</v>
      </c>
      <c r="Z122" s="1">
        <v>5020</v>
      </c>
      <c r="AA122" s="1">
        <v>30122</v>
      </c>
    </row>
    <row r="123" spans="1:27">
      <c r="A123" s="22">
        <v>119</v>
      </c>
      <c r="B123" s="567" t="s">
        <v>1050</v>
      </c>
      <c r="C123" s="496"/>
      <c r="D123" s="496"/>
      <c r="E123" s="32" t="e">
        <f>IV.1!E123/IV.1!D123</f>
        <v>#DIV/0!</v>
      </c>
      <c r="F123" s="32" t="e">
        <f>IV.1!I123/IV.1!H123</f>
        <v>#DIV/0!</v>
      </c>
      <c r="K123">
        <v>116</v>
      </c>
      <c r="L123" t="s">
        <v>178</v>
      </c>
      <c r="M123" t="s">
        <v>22</v>
      </c>
      <c r="N123" s="1">
        <v>7000</v>
      </c>
      <c r="O123" s="1">
        <v>25000</v>
      </c>
      <c r="Q123" s="222">
        <v>3000</v>
      </c>
      <c r="R123" s="222">
        <v>20081</v>
      </c>
      <c r="T123" s="222">
        <v>5000</v>
      </c>
      <c r="U123" s="222">
        <v>25101</v>
      </c>
      <c r="W123" s="1">
        <v>5000</v>
      </c>
      <c r="X123" s="1">
        <v>25000</v>
      </c>
      <c r="Z123" s="1">
        <v>5020</v>
      </c>
      <c r="AA123" s="1">
        <v>25101</v>
      </c>
    </row>
    <row r="124" spans="1:27">
      <c r="A124" s="22">
        <v>120</v>
      </c>
      <c r="B124" s="565" t="s">
        <v>153</v>
      </c>
      <c r="C124" s="496">
        <v>3000</v>
      </c>
      <c r="D124" s="496">
        <v>80000</v>
      </c>
      <c r="E124" s="32" t="e">
        <f>IV.1!E124/IV.1!D124</f>
        <v>#DIV/0!</v>
      </c>
      <c r="F124" s="32" t="e">
        <f>IV.1!I124/IV.1!H124</f>
        <v>#DIV/0!</v>
      </c>
      <c r="K124">
        <v>117</v>
      </c>
      <c r="L124" t="s">
        <v>179</v>
      </c>
      <c r="M124" t="s">
        <v>22</v>
      </c>
      <c r="N124" s="1">
        <v>8000</v>
      </c>
      <c r="O124" s="1">
        <v>25000</v>
      </c>
      <c r="Q124" s="222">
        <v>5000</v>
      </c>
      <c r="R124" s="222">
        <v>25101</v>
      </c>
      <c r="T124" s="222">
        <v>7000</v>
      </c>
      <c r="U124" s="222">
        <v>15061</v>
      </c>
      <c r="W124" s="1">
        <v>8000</v>
      </c>
      <c r="X124" s="1">
        <v>20000</v>
      </c>
      <c r="Z124" s="1">
        <v>6024</v>
      </c>
      <c r="AA124" s="1">
        <v>30122</v>
      </c>
    </row>
    <row r="125" spans="1:27">
      <c r="A125" s="22">
        <v>121</v>
      </c>
      <c r="B125" s="566" t="s">
        <v>155</v>
      </c>
      <c r="C125" s="496"/>
      <c r="D125" s="496"/>
      <c r="E125" s="32"/>
      <c r="F125" s="32"/>
      <c r="K125">
        <v>118</v>
      </c>
      <c r="L125" t="s">
        <v>180</v>
      </c>
      <c r="M125" t="s">
        <v>22</v>
      </c>
      <c r="N125" s="1">
        <v>15000</v>
      </c>
      <c r="O125" s="1">
        <v>25000</v>
      </c>
      <c r="Q125" s="222">
        <v>10000</v>
      </c>
      <c r="R125" s="222">
        <v>30122</v>
      </c>
      <c r="T125" s="222">
        <v>10000</v>
      </c>
      <c r="U125" s="222">
        <v>25101</v>
      </c>
      <c r="W125" s="1">
        <v>8000</v>
      </c>
      <c r="X125" s="1">
        <v>40000</v>
      </c>
      <c r="Z125" s="1">
        <v>8032</v>
      </c>
      <c r="AA125" s="1">
        <v>50203</v>
      </c>
    </row>
    <row r="126" spans="1:27" s="226" customFormat="1">
      <c r="A126" s="22">
        <v>122</v>
      </c>
      <c r="B126" s="565" t="s">
        <v>157</v>
      </c>
      <c r="C126" s="496">
        <v>20000</v>
      </c>
      <c r="D126" s="496">
        <v>40000</v>
      </c>
      <c r="E126" s="32" t="e">
        <f>IV.1!E126/IV.1!D126</f>
        <v>#DIV/0!</v>
      </c>
      <c r="F126" s="32" t="e">
        <f>IV.1!I126/IV.1!H126</f>
        <v>#DIV/0!</v>
      </c>
      <c r="L126" s="225" t="s">
        <v>653</v>
      </c>
      <c r="M126" s="226" t="s">
        <v>22</v>
      </c>
      <c r="N126" s="1">
        <v>3000</v>
      </c>
      <c r="O126" s="1">
        <v>100000</v>
      </c>
      <c r="Q126" s="227">
        <v>3000</v>
      </c>
      <c r="R126" s="227">
        <v>120486</v>
      </c>
      <c r="T126" s="227">
        <v>9000</v>
      </c>
      <c r="U126" s="227">
        <v>150608</v>
      </c>
      <c r="W126" s="1">
        <v>10000</v>
      </c>
      <c r="X126" s="1">
        <v>100000</v>
      </c>
      <c r="Z126" s="1">
        <v>4016</v>
      </c>
      <c r="AA126" s="1">
        <v>150608</v>
      </c>
    </row>
    <row r="127" spans="1:27" s="226" customFormat="1">
      <c r="A127" s="22">
        <v>123</v>
      </c>
      <c r="B127" s="565" t="s">
        <v>158</v>
      </c>
      <c r="C127" s="496">
        <v>6000</v>
      </c>
      <c r="D127" s="496">
        <v>25000</v>
      </c>
      <c r="E127" s="32" t="e">
        <f>IV.1!E127/IV.1!D127</f>
        <v>#DIV/0!</v>
      </c>
      <c r="F127" s="32" t="e">
        <f>IV.1!I127/IV.1!H127</f>
        <v>#DIV/0!</v>
      </c>
      <c r="L127" s="225" t="s">
        <v>727</v>
      </c>
      <c r="M127" s="226" t="s">
        <v>22</v>
      </c>
      <c r="N127" s="1">
        <v>3000</v>
      </c>
      <c r="O127" s="1">
        <v>100000</v>
      </c>
      <c r="Q127" s="227">
        <v>3000</v>
      </c>
      <c r="R127" s="227">
        <v>120486</v>
      </c>
      <c r="T127" s="227">
        <v>9000</v>
      </c>
      <c r="U127" s="227">
        <v>150608</v>
      </c>
      <c r="W127" s="1">
        <v>10000</v>
      </c>
      <c r="X127" s="1">
        <v>100000</v>
      </c>
      <c r="Z127" s="1">
        <v>4016</v>
      </c>
      <c r="AA127" s="1">
        <v>150608</v>
      </c>
    </row>
    <row r="128" spans="1:27">
      <c r="A128" s="22">
        <v>124</v>
      </c>
      <c r="B128" s="565" t="s">
        <v>159</v>
      </c>
      <c r="C128" s="496">
        <v>7000</v>
      </c>
      <c r="D128" s="496">
        <v>100000</v>
      </c>
      <c r="E128" s="32" t="e">
        <f>IV.1!E128/IV.1!D128</f>
        <v>#DIV/0!</v>
      </c>
      <c r="F128" s="32" t="e">
        <f>IV.1!I128/IV.1!H128</f>
        <v>#DIV/0!</v>
      </c>
      <c r="K128">
        <v>119</v>
      </c>
      <c r="L128" t="s">
        <v>182</v>
      </c>
      <c r="M128" t="s">
        <v>22</v>
      </c>
      <c r="N128" s="1">
        <v>3000</v>
      </c>
      <c r="O128" s="1">
        <v>100000</v>
      </c>
      <c r="Q128" s="222">
        <v>3000</v>
      </c>
      <c r="R128" s="222">
        <v>120486</v>
      </c>
      <c r="T128" s="222">
        <v>9000</v>
      </c>
      <c r="U128" s="222">
        <v>150608</v>
      </c>
      <c r="W128" s="1">
        <v>10000</v>
      </c>
      <c r="X128" s="1">
        <v>100000</v>
      </c>
      <c r="Z128" s="1">
        <v>4016</v>
      </c>
      <c r="AA128" s="1">
        <v>150608</v>
      </c>
    </row>
    <row r="129" spans="1:27">
      <c r="A129" s="22">
        <v>125</v>
      </c>
      <c r="B129" s="565" t="s">
        <v>160</v>
      </c>
      <c r="C129" s="496">
        <v>6000</v>
      </c>
      <c r="D129" s="496">
        <v>20000</v>
      </c>
      <c r="E129" s="32" t="e">
        <f>IV.1!E129/IV.1!D129</f>
        <v>#DIV/0!</v>
      </c>
      <c r="F129" s="32" t="e">
        <f>IV.1!I129/IV.1!H129</f>
        <v>#DIV/0!</v>
      </c>
      <c r="K129">
        <v>120</v>
      </c>
      <c r="L129" t="s">
        <v>184</v>
      </c>
      <c r="M129"/>
      <c r="N129" s="223"/>
      <c r="O129" s="223"/>
      <c r="Q129"/>
      <c r="R129"/>
      <c r="T129"/>
      <c r="U129"/>
      <c r="W129" s="223"/>
      <c r="X129" s="223"/>
      <c r="Z129" s="223"/>
      <c r="AA129" s="223"/>
    </row>
    <row r="130" spans="1:27">
      <c r="A130" s="22">
        <v>126</v>
      </c>
      <c r="B130" s="565" t="s">
        <v>161</v>
      </c>
      <c r="C130" s="496">
        <v>6000</v>
      </c>
      <c r="D130" s="496">
        <v>25000</v>
      </c>
      <c r="E130" s="32" t="e">
        <f>IV.1!E130/IV.1!D130</f>
        <v>#DIV/0!</v>
      </c>
      <c r="F130" s="32" t="e">
        <f>IV.1!I130/IV.1!H130</f>
        <v>#DIV/0!</v>
      </c>
      <c r="K130">
        <v>121</v>
      </c>
      <c r="L130" t="s">
        <v>185</v>
      </c>
      <c r="M130" t="s">
        <v>186</v>
      </c>
      <c r="N130" s="1">
        <v>15000</v>
      </c>
      <c r="O130" s="1">
        <v>100000</v>
      </c>
      <c r="Q130" s="222">
        <v>15000</v>
      </c>
      <c r="R130" s="222">
        <v>100405</v>
      </c>
      <c r="T130" s="222">
        <v>13000</v>
      </c>
      <c r="U130" s="222">
        <v>50203</v>
      </c>
      <c r="W130" s="1">
        <v>15000</v>
      </c>
      <c r="X130" s="1">
        <v>35000</v>
      </c>
      <c r="Z130" s="1">
        <v>10000</v>
      </c>
      <c r="AA130" s="1">
        <v>40162</v>
      </c>
    </row>
    <row r="131" spans="1:27">
      <c r="A131" s="22">
        <v>127</v>
      </c>
      <c r="B131" s="565" t="s">
        <v>162</v>
      </c>
      <c r="C131" s="496">
        <v>3000</v>
      </c>
      <c r="D131" s="496">
        <v>31000</v>
      </c>
      <c r="E131" s="32" t="e">
        <f>IV.1!E131/IV.1!D131</f>
        <v>#DIV/0!</v>
      </c>
      <c r="F131" s="32" t="e">
        <f>IV.1!I131/IV.1!H131</f>
        <v>#DIV/0!</v>
      </c>
      <c r="K131">
        <v>122</v>
      </c>
      <c r="L131" t="s">
        <v>188</v>
      </c>
      <c r="M131" t="s">
        <v>186</v>
      </c>
      <c r="N131" s="1">
        <v>13000</v>
      </c>
      <c r="O131" s="1">
        <v>192000</v>
      </c>
      <c r="Q131" s="228">
        <v>10000</v>
      </c>
      <c r="R131" s="228">
        <v>50000</v>
      </c>
      <c r="T131" s="222">
        <v>10000</v>
      </c>
      <c r="U131" s="222">
        <v>192778</v>
      </c>
      <c r="W131" s="1">
        <v>10000</v>
      </c>
      <c r="X131" s="1">
        <v>35000</v>
      </c>
      <c r="Z131" s="224">
        <v>9000</v>
      </c>
      <c r="AA131" s="224">
        <v>50000</v>
      </c>
    </row>
    <row r="132" spans="1:27">
      <c r="A132" s="22">
        <v>128</v>
      </c>
      <c r="B132" s="565" t="s">
        <v>163</v>
      </c>
      <c r="C132" s="496">
        <v>3500</v>
      </c>
      <c r="D132" s="496">
        <v>100000</v>
      </c>
      <c r="E132" s="32" t="e">
        <f>IV.1!E132/IV.1!D132</f>
        <v>#DIV/0!</v>
      </c>
      <c r="F132" s="32" t="e">
        <f>IV.1!I132/IV.1!H132</f>
        <v>#DIV/0!</v>
      </c>
      <c r="K132">
        <v>123</v>
      </c>
      <c r="L132" t="s">
        <v>190</v>
      </c>
      <c r="M132" t="s">
        <v>110</v>
      </c>
      <c r="N132" s="1">
        <v>7000</v>
      </c>
      <c r="O132" s="1">
        <v>15000</v>
      </c>
      <c r="Q132" s="222">
        <v>2000</v>
      </c>
      <c r="R132" s="222">
        <v>18073</v>
      </c>
      <c r="T132" s="222">
        <v>5000</v>
      </c>
      <c r="U132" s="222">
        <v>15061</v>
      </c>
      <c r="W132" s="1">
        <v>4000</v>
      </c>
      <c r="X132" s="1">
        <v>15000</v>
      </c>
      <c r="Z132" s="1">
        <v>5000</v>
      </c>
      <c r="AA132" s="1">
        <v>20081</v>
      </c>
    </row>
    <row r="133" spans="1:27">
      <c r="A133" s="22">
        <v>129</v>
      </c>
      <c r="B133" s="566" t="s">
        <v>165</v>
      </c>
      <c r="C133" s="496"/>
      <c r="D133" s="496"/>
      <c r="E133" s="32"/>
      <c r="F133" s="32"/>
      <c r="K133">
        <v>124</v>
      </c>
      <c r="L133" t="s">
        <v>191</v>
      </c>
      <c r="M133"/>
      <c r="N133" s="1">
        <v>2000</v>
      </c>
      <c r="O133" s="1">
        <v>154000</v>
      </c>
      <c r="Q133" s="222">
        <v>2000</v>
      </c>
      <c r="R133" s="222">
        <v>154624</v>
      </c>
      <c r="T133" s="222">
        <v>2000</v>
      </c>
      <c r="U133" s="222">
        <v>60243</v>
      </c>
      <c r="W133" s="1">
        <v>8000</v>
      </c>
      <c r="X133" s="1">
        <v>80000</v>
      </c>
      <c r="Z133" s="1">
        <v>1400</v>
      </c>
      <c r="AA133" s="1">
        <v>50203</v>
      </c>
    </row>
    <row r="134" spans="1:27">
      <c r="A134" s="22">
        <v>130</v>
      </c>
      <c r="B134" s="565" t="s">
        <v>167</v>
      </c>
      <c r="C134" s="496">
        <v>5000</v>
      </c>
      <c r="D134" s="496">
        <v>60000</v>
      </c>
      <c r="E134" s="32" t="e">
        <f>IV.1!E134/IV.1!D134</f>
        <v>#DIV/0!</v>
      </c>
      <c r="F134" s="32" t="e">
        <f>IV.1!I134/IV.1!H134</f>
        <v>#DIV/0!</v>
      </c>
      <c r="K134">
        <v>125</v>
      </c>
      <c r="L134" t="s">
        <v>193</v>
      </c>
      <c r="M134"/>
      <c r="N134" s="223"/>
      <c r="O134" s="223"/>
      <c r="Q134"/>
      <c r="R134"/>
      <c r="T134"/>
      <c r="U134"/>
      <c r="W134" s="223"/>
      <c r="X134" s="223"/>
      <c r="Z134" s="223"/>
      <c r="AA134" s="223"/>
    </row>
    <row r="135" spans="1:27">
      <c r="A135" s="22">
        <v>131</v>
      </c>
      <c r="B135" s="565" t="s">
        <v>169</v>
      </c>
      <c r="C135" s="496">
        <v>10000</v>
      </c>
      <c r="D135" s="496">
        <v>40000</v>
      </c>
      <c r="E135" s="32" t="e">
        <f>IV.1!E135/IV.1!D135</f>
        <v>#DIV/0!</v>
      </c>
      <c r="F135" s="32" t="e">
        <f>IV.1!I135/IV.1!H135</f>
        <v>#DIV/0!</v>
      </c>
      <c r="K135">
        <v>126</v>
      </c>
      <c r="L135" t="s">
        <v>194</v>
      </c>
      <c r="M135" t="s">
        <v>74</v>
      </c>
      <c r="N135" s="1">
        <v>1200</v>
      </c>
      <c r="O135" s="1">
        <v>5000</v>
      </c>
      <c r="Q135" s="222">
        <v>1000</v>
      </c>
      <c r="R135" s="222">
        <v>4016</v>
      </c>
      <c r="T135" s="222">
        <v>1200</v>
      </c>
      <c r="U135" s="222">
        <v>5020</v>
      </c>
      <c r="W135" s="1">
        <v>1000</v>
      </c>
      <c r="X135" s="1">
        <v>5000</v>
      </c>
      <c r="Z135" s="224">
        <v>1000</v>
      </c>
      <c r="AA135" s="224">
        <f>2510*1.2</f>
        <v>3012</v>
      </c>
    </row>
    <row r="136" spans="1:27">
      <c r="A136" s="22">
        <v>132</v>
      </c>
      <c r="B136" s="565" t="s">
        <v>170</v>
      </c>
      <c r="C136" s="496">
        <v>20000</v>
      </c>
      <c r="D136" s="496">
        <v>70000</v>
      </c>
      <c r="E136" s="32" t="e">
        <f>IV.1!E136/IV.1!D136</f>
        <v>#DIV/0!</v>
      </c>
      <c r="F136" s="32" t="e">
        <f>IV.1!I136/IV.1!H136</f>
        <v>#DIV/0!</v>
      </c>
      <c r="K136">
        <v>127</v>
      </c>
      <c r="L136" t="s">
        <v>196</v>
      </c>
      <c r="M136" t="s">
        <v>74</v>
      </c>
      <c r="N136" s="1">
        <v>1500</v>
      </c>
      <c r="O136" s="1">
        <v>5000</v>
      </c>
      <c r="Q136" s="222">
        <v>1500</v>
      </c>
      <c r="R136" s="222">
        <v>5020</v>
      </c>
      <c r="T136" s="222">
        <v>1500</v>
      </c>
      <c r="U136" s="222">
        <v>7028</v>
      </c>
      <c r="W136" s="1">
        <v>1500</v>
      </c>
      <c r="X136" s="1">
        <v>7000</v>
      </c>
      <c r="Z136" s="1">
        <v>1500</v>
      </c>
      <c r="AA136" s="1">
        <v>5020</v>
      </c>
    </row>
    <row r="137" spans="1:27">
      <c r="A137" s="22">
        <v>133</v>
      </c>
      <c r="B137" s="565" t="s">
        <v>171</v>
      </c>
      <c r="C137" s="496">
        <v>5000</v>
      </c>
      <c r="D137" s="496">
        <v>15000</v>
      </c>
      <c r="E137" s="32" t="e">
        <f>IV.1!E137/IV.1!D137</f>
        <v>#DIV/0!</v>
      </c>
      <c r="F137" s="32" t="e">
        <f>IV.1!I137/IV.1!H137</f>
        <v>#DIV/0!</v>
      </c>
      <c r="K137">
        <v>128</v>
      </c>
      <c r="L137" t="s">
        <v>197</v>
      </c>
      <c r="M137" t="s">
        <v>74</v>
      </c>
      <c r="N137" s="1">
        <v>1500</v>
      </c>
      <c r="O137" s="1">
        <v>13000</v>
      </c>
      <c r="Q137" s="222">
        <v>1000</v>
      </c>
      <c r="R137" s="222">
        <v>8032</v>
      </c>
      <c r="T137" s="222">
        <v>1500</v>
      </c>
      <c r="U137" s="222">
        <v>13053</v>
      </c>
      <c r="W137" s="1">
        <v>1500</v>
      </c>
      <c r="X137" s="1">
        <v>10000</v>
      </c>
      <c r="Z137" s="1">
        <v>1000</v>
      </c>
      <c r="AA137" s="1">
        <v>15061</v>
      </c>
    </row>
    <row r="138" spans="1:27">
      <c r="A138" s="22">
        <v>134</v>
      </c>
      <c r="B138" s="565" t="s">
        <v>172</v>
      </c>
      <c r="C138" s="496">
        <v>10000</v>
      </c>
      <c r="D138" s="496">
        <v>40000</v>
      </c>
      <c r="E138" s="32" t="e">
        <f>IV.1!E138/IV.1!D138</f>
        <v>#DIV/0!</v>
      </c>
      <c r="F138" s="32" t="e">
        <f>IV.1!I138/IV.1!H138</f>
        <v>#DIV/0!</v>
      </c>
      <c r="K138">
        <v>129</v>
      </c>
      <c r="L138" t="s">
        <v>199</v>
      </c>
      <c r="M138" t="s">
        <v>200</v>
      </c>
      <c r="N138" s="1">
        <v>100</v>
      </c>
      <c r="O138" s="1">
        <v>1000</v>
      </c>
      <c r="Q138" s="222">
        <v>140</v>
      </c>
      <c r="R138" s="222">
        <v>1004</v>
      </c>
      <c r="T138" s="222">
        <v>100</v>
      </c>
      <c r="U138" s="222">
        <v>803</v>
      </c>
      <c r="W138" s="1">
        <v>100</v>
      </c>
      <c r="X138" s="1">
        <v>1000</v>
      </c>
      <c r="Z138" s="1">
        <v>150</v>
      </c>
      <c r="AA138" s="1">
        <v>602</v>
      </c>
    </row>
    <row r="139" spans="1:27">
      <c r="A139" s="22">
        <v>135</v>
      </c>
      <c r="B139" s="565" t="s">
        <v>174</v>
      </c>
      <c r="C139" s="496">
        <v>20000</v>
      </c>
      <c r="D139" s="496">
        <v>130000</v>
      </c>
      <c r="E139" s="32" t="e">
        <f>IV.1!E139/IV.1!D139</f>
        <v>#DIV/0!</v>
      </c>
      <c r="F139" s="32" t="e">
        <f>IV.1!I139/IV.1!H139</f>
        <v>#DIV/0!</v>
      </c>
      <c r="K139">
        <v>130</v>
      </c>
      <c r="L139" t="s">
        <v>201</v>
      </c>
      <c r="M139" t="s">
        <v>74</v>
      </c>
      <c r="N139" s="1">
        <v>3000</v>
      </c>
      <c r="O139" s="1">
        <v>30000</v>
      </c>
      <c r="Q139" s="222">
        <v>2000</v>
      </c>
      <c r="R139" s="222">
        <v>30122</v>
      </c>
      <c r="T139" s="222">
        <v>3000</v>
      </c>
      <c r="U139" s="222">
        <v>15061</v>
      </c>
      <c r="W139" s="1">
        <v>3000</v>
      </c>
      <c r="X139" s="1">
        <v>30000</v>
      </c>
      <c r="Z139" s="1">
        <v>1500</v>
      </c>
      <c r="AA139" s="1">
        <v>12049</v>
      </c>
    </row>
    <row r="140" spans="1:27">
      <c r="A140" s="22">
        <v>136</v>
      </c>
      <c r="B140" s="565" t="s">
        <v>175</v>
      </c>
      <c r="C140" s="496">
        <v>5000</v>
      </c>
      <c r="D140" s="496">
        <v>21000</v>
      </c>
      <c r="E140" s="32" t="e">
        <f>IV.1!E140/IV.1!D140</f>
        <v>#DIV/0!</v>
      </c>
      <c r="F140" s="32" t="e">
        <f>IV.1!I140/IV.1!H140</f>
        <v>#DIV/0!</v>
      </c>
      <c r="K140">
        <v>131</v>
      </c>
      <c r="L140" t="s">
        <v>203</v>
      </c>
      <c r="M140" t="s">
        <v>204</v>
      </c>
      <c r="N140" s="1">
        <v>1000</v>
      </c>
      <c r="O140" s="1">
        <v>4000</v>
      </c>
      <c r="Q140" s="222">
        <v>1000</v>
      </c>
      <c r="R140" s="222">
        <v>6024</v>
      </c>
      <c r="T140" s="222">
        <v>502</v>
      </c>
      <c r="U140" s="222">
        <v>4016</v>
      </c>
      <c r="W140" s="1">
        <v>1500</v>
      </c>
      <c r="X140" s="1">
        <v>15000</v>
      </c>
      <c r="Z140" s="224">
        <v>900</v>
      </c>
      <c r="AA140" s="224">
        <f>3012*2</f>
        <v>6024</v>
      </c>
    </row>
    <row r="141" spans="1:27">
      <c r="A141" s="22">
        <v>137</v>
      </c>
      <c r="B141" s="565" t="s">
        <v>176</v>
      </c>
      <c r="C141" s="496">
        <v>3000</v>
      </c>
      <c r="D141" s="496">
        <v>20000</v>
      </c>
      <c r="E141" s="32" t="e">
        <f>IV.1!E141/IV.1!D141</f>
        <v>#DIV/0!</v>
      </c>
      <c r="F141" s="32" t="e">
        <f>IV.1!I141/IV.1!H141</f>
        <v>#DIV/0!</v>
      </c>
      <c r="K141">
        <v>132</v>
      </c>
      <c r="L141" t="s">
        <v>206</v>
      </c>
      <c r="M141"/>
      <c r="N141" s="1">
        <v>29</v>
      </c>
      <c r="O141" s="1">
        <v>30000</v>
      </c>
      <c r="Q141" s="222">
        <v>100</v>
      </c>
      <c r="R141" s="222">
        <v>150608</v>
      </c>
      <c r="T141" s="222">
        <v>29</v>
      </c>
      <c r="U141" s="222">
        <v>30122</v>
      </c>
      <c r="W141" s="1">
        <v>3000</v>
      </c>
      <c r="X141" s="1">
        <v>30000</v>
      </c>
      <c r="Z141" s="1">
        <v>500</v>
      </c>
      <c r="AA141" s="1">
        <v>110446</v>
      </c>
    </row>
    <row r="142" spans="1:27">
      <c r="A142" s="22">
        <v>138</v>
      </c>
      <c r="B142" s="565" t="s">
        <v>177</v>
      </c>
      <c r="C142" s="496">
        <v>3000</v>
      </c>
      <c r="D142" s="496">
        <v>35000</v>
      </c>
      <c r="E142" s="32" t="e">
        <f>IV.1!E142/IV.1!D142</f>
        <v>#DIV/0!</v>
      </c>
      <c r="F142" s="32" t="e">
        <f>IV.1!I142/IV.1!H142</f>
        <v>#DIV/0!</v>
      </c>
      <c r="K142">
        <v>133</v>
      </c>
      <c r="L142" t="s">
        <v>208</v>
      </c>
      <c r="M142"/>
      <c r="N142" s="223"/>
      <c r="O142" s="223"/>
      <c r="Q142"/>
      <c r="R142"/>
      <c r="T142"/>
      <c r="U142"/>
      <c r="W142" s="223"/>
      <c r="X142" s="223"/>
      <c r="Z142" s="223"/>
      <c r="AA142" s="223"/>
    </row>
    <row r="143" spans="1:27">
      <c r="A143" s="22">
        <v>139</v>
      </c>
      <c r="B143" s="565" t="s">
        <v>178</v>
      </c>
      <c r="C143" s="496">
        <v>2000</v>
      </c>
      <c r="D143" s="496">
        <v>20000</v>
      </c>
      <c r="E143" s="32" t="e">
        <f>IV.1!E143/IV.1!D143</f>
        <v>#DIV/0!</v>
      </c>
      <c r="F143" s="32" t="e">
        <f>IV.1!I143/IV.1!H143</f>
        <v>#DIV/0!</v>
      </c>
      <c r="K143">
        <v>134</v>
      </c>
      <c r="L143" t="s">
        <v>209</v>
      </c>
      <c r="M143" t="s">
        <v>210</v>
      </c>
      <c r="N143" s="1">
        <v>6</v>
      </c>
      <c r="O143" s="1">
        <v>100</v>
      </c>
      <c r="Q143" s="222">
        <v>3</v>
      </c>
      <c r="R143" s="222">
        <v>107</v>
      </c>
      <c r="T143" s="222">
        <v>6</v>
      </c>
      <c r="U143" s="222">
        <v>201</v>
      </c>
      <c r="W143" s="224">
        <v>5</v>
      </c>
      <c r="X143" s="224">
        <v>50</v>
      </c>
      <c r="Z143" s="1">
        <v>4</v>
      </c>
      <c r="AA143" s="1">
        <v>100</v>
      </c>
    </row>
    <row r="144" spans="1:27">
      <c r="A144" s="22">
        <v>140</v>
      </c>
      <c r="B144" s="565" t="s">
        <v>179</v>
      </c>
      <c r="C144" s="496">
        <v>3000</v>
      </c>
      <c r="D144" s="496">
        <v>15000</v>
      </c>
      <c r="E144" s="32" t="e">
        <f>IV.1!E144/IV.1!D144</f>
        <v>#DIV/0!</v>
      </c>
      <c r="F144" s="32" t="e">
        <f>IV.1!I144/IV.1!H144</f>
        <v>#DIV/0!</v>
      </c>
      <c r="K144">
        <v>135</v>
      </c>
      <c r="L144" t="s">
        <v>211</v>
      </c>
      <c r="M144" t="s">
        <v>210</v>
      </c>
      <c r="N144" s="1">
        <v>10</v>
      </c>
      <c r="O144" s="1">
        <v>150</v>
      </c>
      <c r="Q144" s="222">
        <v>3</v>
      </c>
      <c r="R144" s="222">
        <v>100</v>
      </c>
      <c r="T144" s="222">
        <v>10</v>
      </c>
      <c r="U144" s="222">
        <v>151</v>
      </c>
      <c r="W144" s="1">
        <v>10</v>
      </c>
      <c r="X144" s="1">
        <v>90</v>
      </c>
      <c r="Z144" s="1">
        <v>10</v>
      </c>
      <c r="AA144" s="1">
        <v>100</v>
      </c>
    </row>
    <row r="145" spans="1:27">
      <c r="A145" s="22">
        <v>141</v>
      </c>
      <c r="B145" s="565" t="s">
        <v>180</v>
      </c>
      <c r="C145" s="496">
        <v>10000</v>
      </c>
      <c r="D145" s="496">
        <v>50000</v>
      </c>
      <c r="E145" s="32" t="e">
        <f>IV.1!E145/IV.1!D145</f>
        <v>#DIV/0!</v>
      </c>
      <c r="F145" s="32" t="e">
        <f>IV.1!I145/IV.1!H145</f>
        <v>#DIV/0!</v>
      </c>
      <c r="K145">
        <v>136</v>
      </c>
      <c r="L145" t="s">
        <v>212</v>
      </c>
      <c r="M145" t="s">
        <v>210</v>
      </c>
      <c r="N145" s="1">
        <v>30</v>
      </c>
      <c r="O145" s="1">
        <v>400</v>
      </c>
      <c r="Q145" s="222">
        <v>5</v>
      </c>
      <c r="R145" s="222">
        <v>201</v>
      </c>
      <c r="T145" s="222">
        <v>30</v>
      </c>
      <c r="U145" s="222">
        <v>402</v>
      </c>
      <c r="W145" s="1">
        <v>10</v>
      </c>
      <c r="X145" s="1">
        <v>95</v>
      </c>
      <c r="Z145" s="1">
        <v>20</v>
      </c>
      <c r="AA145" s="1">
        <v>201</v>
      </c>
    </row>
    <row r="146" spans="1:27">
      <c r="A146" s="22">
        <v>142</v>
      </c>
      <c r="B146" s="476" t="s">
        <v>653</v>
      </c>
      <c r="C146" s="496">
        <v>5000</v>
      </c>
      <c r="D146" s="496">
        <v>150000</v>
      </c>
      <c r="E146" s="32" t="e">
        <f>IV.1!E146/IV.1!D146</f>
        <v>#DIV/0!</v>
      </c>
      <c r="F146" s="32" t="e">
        <f>IV.1!I146/IV.1!H146</f>
        <v>#DIV/0!</v>
      </c>
      <c r="K146">
        <v>137</v>
      </c>
      <c r="L146" t="s">
        <v>213</v>
      </c>
      <c r="M146" t="s">
        <v>210</v>
      </c>
      <c r="N146" s="1">
        <v>120</v>
      </c>
      <c r="O146" s="1">
        <v>1000</v>
      </c>
      <c r="Q146" s="222">
        <v>20</v>
      </c>
      <c r="R146" s="222">
        <v>502</v>
      </c>
      <c r="T146" s="222">
        <v>120</v>
      </c>
      <c r="U146" s="222">
        <v>1004</v>
      </c>
      <c r="W146" s="1">
        <v>50</v>
      </c>
      <c r="X146" s="1">
        <v>500</v>
      </c>
      <c r="Z146" s="1">
        <v>20</v>
      </c>
      <c r="AA146" s="1">
        <v>602</v>
      </c>
    </row>
    <row r="147" spans="1:27">
      <c r="A147" s="22">
        <v>143</v>
      </c>
      <c r="B147" s="476" t="s">
        <v>727</v>
      </c>
      <c r="C147" s="496">
        <v>5000</v>
      </c>
      <c r="D147" s="496">
        <v>150000</v>
      </c>
      <c r="E147" s="32" t="e">
        <f>IV.1!E147/IV.1!D147</f>
        <v>#DIV/0!</v>
      </c>
      <c r="F147" s="32" t="e">
        <f>IV.1!I147/IV.1!H147</f>
        <v>#DIV/0!</v>
      </c>
      <c r="K147"/>
      <c r="L147" s="67" t="s">
        <v>655</v>
      </c>
      <c r="M147" t="s">
        <v>210</v>
      </c>
      <c r="N147" s="1">
        <v>5</v>
      </c>
      <c r="O147" s="1">
        <v>3000</v>
      </c>
      <c r="Q147" s="222">
        <v>8</v>
      </c>
      <c r="R147" s="222">
        <v>250</v>
      </c>
      <c r="T147" s="222">
        <v>5</v>
      </c>
      <c r="U147" s="222">
        <v>3012</v>
      </c>
      <c r="W147" s="1">
        <v>20</v>
      </c>
      <c r="X147" s="1">
        <v>2000</v>
      </c>
      <c r="Z147" s="1">
        <v>10</v>
      </c>
      <c r="AA147" s="1">
        <v>1004</v>
      </c>
    </row>
    <row r="148" spans="1:27">
      <c r="A148" s="22">
        <v>144</v>
      </c>
      <c r="B148" s="567" t="s">
        <v>1051</v>
      </c>
      <c r="C148" s="496"/>
      <c r="D148" s="496"/>
      <c r="E148" s="32" t="e">
        <f>IV.1!E148/IV.1!D148</f>
        <v>#DIV/0!</v>
      </c>
      <c r="F148" s="32" t="e">
        <f>IV.1!I148/IV.1!H148</f>
        <v>#DIV/0!</v>
      </c>
      <c r="K148"/>
      <c r="L148" s="67" t="s">
        <v>656</v>
      </c>
      <c r="M148" t="s">
        <v>210</v>
      </c>
      <c r="N148" s="1">
        <v>5</v>
      </c>
      <c r="O148" s="1">
        <v>3000</v>
      </c>
      <c r="Q148" s="222">
        <v>8</v>
      </c>
      <c r="R148" s="222">
        <v>250</v>
      </c>
      <c r="T148" s="222">
        <v>5</v>
      </c>
      <c r="U148" s="222">
        <v>3012</v>
      </c>
      <c r="W148" s="1">
        <v>20</v>
      </c>
      <c r="X148" s="1">
        <v>2000</v>
      </c>
      <c r="Z148" s="1">
        <v>10</v>
      </c>
      <c r="AA148" s="1">
        <v>1004</v>
      </c>
    </row>
    <row r="149" spans="1:27">
      <c r="A149" s="22">
        <v>145</v>
      </c>
      <c r="B149" s="567" t="s">
        <v>1052</v>
      </c>
      <c r="C149" s="496"/>
      <c r="D149" s="496"/>
      <c r="E149" s="32" t="e">
        <f>IV.1!E149/IV.1!D149</f>
        <v>#DIV/0!</v>
      </c>
      <c r="F149" s="32" t="e">
        <f>IV.1!I149/IV.1!H149</f>
        <v>#DIV/0!</v>
      </c>
      <c r="K149">
        <v>138</v>
      </c>
      <c r="L149" t="s">
        <v>214</v>
      </c>
      <c r="M149" t="s">
        <v>210</v>
      </c>
      <c r="N149" s="1">
        <v>20</v>
      </c>
      <c r="O149" s="1">
        <v>600</v>
      </c>
      <c r="Q149" s="222">
        <v>10</v>
      </c>
      <c r="R149" s="222">
        <v>201</v>
      </c>
      <c r="T149" s="222">
        <v>20</v>
      </c>
      <c r="U149" s="222">
        <v>753</v>
      </c>
      <c r="W149" s="224">
        <v>10</v>
      </c>
      <c r="X149" s="224">
        <v>100</v>
      </c>
      <c r="Z149" s="1">
        <v>10</v>
      </c>
      <c r="AA149" s="1">
        <v>100</v>
      </c>
    </row>
    <row r="150" spans="1:27">
      <c r="A150" s="22">
        <v>146</v>
      </c>
      <c r="B150" s="567" t="s">
        <v>1053</v>
      </c>
      <c r="C150" s="496"/>
      <c r="D150" s="496"/>
      <c r="E150" s="32" t="e">
        <f>IV.1!E150/IV.1!D150</f>
        <v>#DIV/0!</v>
      </c>
      <c r="F150" s="32" t="e">
        <f>IV.1!I150/IV.1!H150</f>
        <v>#DIV/0!</v>
      </c>
      <c r="K150">
        <v>139</v>
      </c>
      <c r="L150" t="s">
        <v>215</v>
      </c>
      <c r="M150" t="s">
        <v>210</v>
      </c>
      <c r="N150" s="1">
        <v>63</v>
      </c>
      <c r="O150" s="1">
        <v>800</v>
      </c>
      <c r="Q150" s="222">
        <v>50</v>
      </c>
      <c r="R150" s="222">
        <v>753</v>
      </c>
      <c r="T150" s="222">
        <v>63</v>
      </c>
      <c r="U150" s="222">
        <v>803</v>
      </c>
      <c r="W150" s="1">
        <v>25</v>
      </c>
      <c r="X150" s="1">
        <v>250</v>
      </c>
      <c r="Z150" s="1">
        <v>20</v>
      </c>
      <c r="AA150" s="1">
        <v>552</v>
      </c>
    </row>
    <row r="151" spans="1:27">
      <c r="A151" s="22">
        <v>147</v>
      </c>
      <c r="B151" s="567" t="s">
        <v>1054</v>
      </c>
      <c r="C151" s="496"/>
      <c r="D151" s="496"/>
      <c r="E151" s="32" t="e">
        <f>IV.1!E151/IV.1!D151</f>
        <v>#DIV/0!</v>
      </c>
      <c r="F151" s="32" t="e">
        <f>IV.1!I151/IV.1!H151</f>
        <v>#DIV/0!</v>
      </c>
      <c r="K151">
        <v>140</v>
      </c>
      <c r="L151" t="s">
        <v>216</v>
      </c>
      <c r="M151" t="s">
        <v>217</v>
      </c>
      <c r="N151" s="1">
        <v>2000</v>
      </c>
      <c r="O151" s="1">
        <v>14000</v>
      </c>
      <c r="Q151" s="222">
        <v>2400</v>
      </c>
      <c r="R151" s="222">
        <v>14057</v>
      </c>
      <c r="T151" s="222">
        <v>2000</v>
      </c>
      <c r="U151" s="222">
        <v>12049</v>
      </c>
      <c r="W151" s="1">
        <v>3000</v>
      </c>
      <c r="X151" s="1">
        <v>10000</v>
      </c>
      <c r="Z151" s="1">
        <v>2008</v>
      </c>
      <c r="AA151" s="1">
        <v>8032</v>
      </c>
    </row>
    <row r="152" spans="1:27">
      <c r="A152" s="22">
        <v>148</v>
      </c>
      <c r="B152" s="567" t="s">
        <v>1055</v>
      </c>
      <c r="C152" s="496"/>
      <c r="D152" s="496"/>
      <c r="E152" s="32" t="e">
        <f>IV.1!E152/IV.1!D152</f>
        <v>#DIV/0!</v>
      </c>
      <c r="F152" s="32" t="e">
        <f>IV.1!I152/IV.1!H152</f>
        <v>#DIV/0!</v>
      </c>
      <c r="K152">
        <v>141</v>
      </c>
      <c r="L152" t="s">
        <v>218</v>
      </c>
      <c r="M152" t="s">
        <v>210</v>
      </c>
      <c r="N152" s="1">
        <v>30</v>
      </c>
      <c r="O152" s="1">
        <v>200</v>
      </c>
      <c r="Q152" s="222">
        <v>8</v>
      </c>
      <c r="R152" s="222">
        <v>402</v>
      </c>
      <c r="T152" s="222">
        <v>30</v>
      </c>
      <c r="U152" s="222">
        <v>301</v>
      </c>
      <c r="W152" s="1">
        <v>10</v>
      </c>
      <c r="X152" s="1">
        <v>100</v>
      </c>
      <c r="Z152" s="1">
        <v>10</v>
      </c>
      <c r="AA152" s="1">
        <v>251</v>
      </c>
    </row>
    <row r="153" spans="1:27">
      <c r="A153" s="22">
        <v>149</v>
      </c>
      <c r="B153" s="567" t="s">
        <v>1056</v>
      </c>
      <c r="C153" s="496"/>
      <c r="D153" s="496"/>
      <c r="E153" s="32" t="e">
        <f>IV.1!E153/IV.1!D153</f>
        <v>#DIV/0!</v>
      </c>
      <c r="F153" s="32" t="e">
        <f>IV.1!I153/IV.1!H153</f>
        <v>#DIV/0!</v>
      </c>
      <c r="K153">
        <v>142</v>
      </c>
      <c r="L153" t="s">
        <v>219</v>
      </c>
      <c r="M153" t="s">
        <v>217</v>
      </c>
      <c r="N153" s="1">
        <v>2000</v>
      </c>
      <c r="O153" s="1">
        <v>11000</v>
      </c>
      <c r="Q153" s="222">
        <v>1000</v>
      </c>
      <c r="R153" s="222">
        <v>10041</v>
      </c>
      <c r="T153" s="222">
        <v>2000</v>
      </c>
      <c r="U153" s="222">
        <v>11045</v>
      </c>
      <c r="W153" s="1">
        <v>3000</v>
      </c>
      <c r="X153" s="1">
        <v>8000</v>
      </c>
      <c r="Z153" s="1">
        <v>2510</v>
      </c>
      <c r="AA153" s="1">
        <v>10041</v>
      </c>
    </row>
    <row r="154" spans="1:27">
      <c r="A154" s="22">
        <v>150</v>
      </c>
      <c r="B154" s="567" t="s">
        <v>1057</v>
      </c>
      <c r="C154" s="496"/>
      <c r="D154" s="496"/>
      <c r="E154" s="32" t="e">
        <f>IV.1!E154/IV.1!D154</f>
        <v>#DIV/0!</v>
      </c>
      <c r="F154" s="32" t="e">
        <f>IV.1!I154/IV.1!H154</f>
        <v>#DIV/0!</v>
      </c>
      <c r="K154">
        <v>143</v>
      </c>
      <c r="L154" t="s">
        <v>220</v>
      </c>
      <c r="M154" t="s">
        <v>217</v>
      </c>
      <c r="N154" s="1">
        <v>950</v>
      </c>
      <c r="O154" s="1">
        <v>10000</v>
      </c>
      <c r="Q154" s="222">
        <v>800</v>
      </c>
      <c r="R154" s="222">
        <v>10041</v>
      </c>
      <c r="T154" s="222">
        <v>954</v>
      </c>
      <c r="U154" s="222">
        <v>10041</v>
      </c>
      <c r="W154" s="1">
        <v>3000</v>
      </c>
      <c r="X154" s="1">
        <v>15000</v>
      </c>
      <c r="Z154" s="1">
        <v>2510</v>
      </c>
      <c r="AA154" s="1">
        <v>10041</v>
      </c>
    </row>
    <row r="155" spans="1:27">
      <c r="A155" s="22">
        <v>151</v>
      </c>
      <c r="B155" s="567" t="s">
        <v>169</v>
      </c>
      <c r="C155" s="496"/>
      <c r="D155" s="496"/>
      <c r="E155" s="32" t="e">
        <f>IV.1!E155/IV.1!D155</f>
        <v>#DIV/0!</v>
      </c>
      <c r="F155" s="32" t="e">
        <f>IV.1!I155/IV.1!H155</f>
        <v>#DIV/0!</v>
      </c>
      <c r="K155">
        <v>144</v>
      </c>
      <c r="L155" t="s">
        <v>222</v>
      </c>
      <c r="M155" t="s">
        <v>210</v>
      </c>
      <c r="N155" s="1">
        <v>50</v>
      </c>
      <c r="O155" s="1">
        <v>600</v>
      </c>
      <c r="Q155" s="222">
        <v>50</v>
      </c>
      <c r="R155" s="222">
        <v>251</v>
      </c>
      <c r="T155" s="222">
        <v>40</v>
      </c>
      <c r="U155" s="222">
        <v>602</v>
      </c>
      <c r="W155" s="224">
        <v>100</v>
      </c>
      <c r="X155" s="224">
        <v>2000</v>
      </c>
      <c r="Z155" s="1">
        <v>25</v>
      </c>
      <c r="AA155" s="1">
        <v>502</v>
      </c>
    </row>
    <row r="156" spans="1:27">
      <c r="A156" s="22">
        <v>152</v>
      </c>
      <c r="B156" s="567" t="s">
        <v>1058</v>
      </c>
      <c r="C156" s="496"/>
      <c r="D156" s="496"/>
      <c r="E156" s="32" t="e">
        <f>IV.1!E156/IV.1!D156</f>
        <v>#DIV/0!</v>
      </c>
      <c r="F156" s="32" t="e">
        <f>IV.1!I156/IV.1!H156</f>
        <v>#DIV/0!</v>
      </c>
      <c r="K156">
        <v>145</v>
      </c>
      <c r="L156" t="s">
        <v>223</v>
      </c>
      <c r="M156" t="s">
        <v>210</v>
      </c>
      <c r="N156" s="1">
        <v>5</v>
      </c>
      <c r="O156" s="1">
        <v>3000</v>
      </c>
      <c r="Q156" s="222">
        <v>8</v>
      </c>
      <c r="R156" s="222">
        <v>250</v>
      </c>
      <c r="T156" s="222">
        <v>5</v>
      </c>
      <c r="U156" s="222">
        <v>3012</v>
      </c>
      <c r="W156" s="1">
        <v>20</v>
      </c>
      <c r="X156" s="1">
        <v>2000</v>
      </c>
      <c r="Z156" s="1">
        <v>10</v>
      </c>
      <c r="AA156" s="1">
        <v>1004</v>
      </c>
    </row>
    <row r="157" spans="1:27">
      <c r="A157" s="22">
        <v>153</v>
      </c>
      <c r="B157" s="565" t="s">
        <v>181</v>
      </c>
      <c r="C157" s="496">
        <v>3000</v>
      </c>
      <c r="D157" s="496">
        <v>150000</v>
      </c>
      <c r="E157" s="32" t="e">
        <f>IV.1!E157/IV.1!D157</f>
        <v>#DIV/0!</v>
      </c>
      <c r="F157" s="32" t="e">
        <f>IV.1!I157/IV.1!H157</f>
        <v>#DIV/0!</v>
      </c>
      <c r="K157">
        <v>146</v>
      </c>
      <c r="L157" t="s">
        <v>225</v>
      </c>
      <c r="M157"/>
      <c r="N157" s="223"/>
      <c r="O157" s="223"/>
      <c r="Q157"/>
      <c r="R157"/>
      <c r="T157"/>
      <c r="U157"/>
      <c r="W157" s="223"/>
      <c r="X157" s="223"/>
      <c r="Z157" s="223"/>
      <c r="AA157" s="223"/>
    </row>
    <row r="158" spans="1:27">
      <c r="A158" s="22">
        <v>154</v>
      </c>
      <c r="B158" s="566" t="s">
        <v>183</v>
      </c>
      <c r="C158" s="496"/>
      <c r="D158" s="496"/>
      <c r="E158" s="32"/>
      <c r="F158" s="32"/>
      <c r="K158">
        <v>147</v>
      </c>
      <c r="L158" t="s">
        <v>226</v>
      </c>
      <c r="M158" t="s">
        <v>143</v>
      </c>
      <c r="N158" s="1">
        <v>2000</v>
      </c>
      <c r="O158" s="1">
        <v>25000</v>
      </c>
      <c r="Q158" s="222">
        <v>2500</v>
      </c>
      <c r="R158" s="222">
        <v>25101</v>
      </c>
      <c r="T158" s="222">
        <v>2000</v>
      </c>
      <c r="U158" s="222">
        <v>25101</v>
      </c>
      <c r="W158" s="224">
        <v>2000</v>
      </c>
      <c r="X158" s="224">
        <v>30000</v>
      </c>
      <c r="Z158" s="1">
        <v>1205</v>
      </c>
      <c r="AA158" s="1">
        <v>15061</v>
      </c>
    </row>
    <row r="159" spans="1:27">
      <c r="A159" s="22">
        <v>155</v>
      </c>
      <c r="B159" s="565" t="s">
        <v>185</v>
      </c>
      <c r="C159" s="496">
        <v>20000</v>
      </c>
      <c r="D159" s="496">
        <v>25000</v>
      </c>
      <c r="E159" s="32" t="e">
        <f>IV.1!E159/IV.1!D159</f>
        <v>#DIV/0!</v>
      </c>
      <c r="F159" s="32" t="e">
        <f>IV.1!I159/IV.1!H159</f>
        <v>#DIV/0!</v>
      </c>
      <c r="K159">
        <v>148</v>
      </c>
      <c r="L159" t="s">
        <v>227</v>
      </c>
      <c r="M159" t="s">
        <v>74</v>
      </c>
      <c r="N159" s="1">
        <v>2000</v>
      </c>
      <c r="O159" s="1">
        <v>10000</v>
      </c>
      <c r="Q159" s="222">
        <v>1000</v>
      </c>
      <c r="R159" s="222">
        <v>15061</v>
      </c>
      <c r="T159" s="222">
        <v>1000</v>
      </c>
      <c r="U159" s="222">
        <v>10041</v>
      </c>
      <c r="W159" s="1">
        <v>1000</v>
      </c>
      <c r="X159" s="1">
        <v>8500</v>
      </c>
      <c r="Z159" s="1">
        <v>502</v>
      </c>
      <c r="AA159" s="1">
        <v>20081</v>
      </c>
    </row>
    <row r="160" spans="1:27">
      <c r="A160" s="22">
        <v>156</v>
      </c>
      <c r="B160" s="565" t="s">
        <v>187</v>
      </c>
      <c r="C160" s="496">
        <v>13000</v>
      </c>
      <c r="D160" s="496">
        <v>30000</v>
      </c>
      <c r="E160" s="32" t="e">
        <f>IV.1!E160/IV.1!D160</f>
        <v>#DIV/0!</v>
      </c>
      <c r="F160" s="32" t="e">
        <f>IV.1!I160/IV.1!H160</f>
        <v>#DIV/0!</v>
      </c>
      <c r="K160">
        <v>149</v>
      </c>
      <c r="L160" t="s">
        <v>228</v>
      </c>
      <c r="M160" t="s">
        <v>116</v>
      </c>
      <c r="N160" s="1">
        <v>8000</v>
      </c>
      <c r="O160" s="1">
        <v>50000</v>
      </c>
      <c r="Q160" s="222">
        <v>8000</v>
      </c>
      <c r="R160" s="222">
        <v>50203</v>
      </c>
      <c r="T160" s="222">
        <v>3000</v>
      </c>
      <c r="U160" s="222">
        <v>30122</v>
      </c>
      <c r="W160" s="1">
        <v>5000</v>
      </c>
      <c r="X160" s="1">
        <v>20000</v>
      </c>
      <c r="Z160" s="1">
        <v>2008</v>
      </c>
      <c r="AA160" s="1">
        <v>25101</v>
      </c>
    </row>
    <row r="161" spans="1:27">
      <c r="A161" s="22">
        <v>157</v>
      </c>
      <c r="B161" s="565" t="s">
        <v>189</v>
      </c>
      <c r="C161" s="496">
        <v>4000</v>
      </c>
      <c r="D161" s="496">
        <v>8000</v>
      </c>
      <c r="E161" s="32" t="e">
        <f>IV.1!E161/IV.1!D161</f>
        <v>#DIV/0!</v>
      </c>
      <c r="F161" s="32" t="e">
        <f>IV.1!I161/IV.1!H161</f>
        <v>#DIV/0!</v>
      </c>
      <c r="K161">
        <v>150</v>
      </c>
      <c r="L161" t="s">
        <v>105</v>
      </c>
      <c r="M161" t="s">
        <v>230</v>
      </c>
      <c r="N161" s="1">
        <v>1500</v>
      </c>
      <c r="O161" s="1">
        <v>50000</v>
      </c>
      <c r="Q161" s="222">
        <v>1000</v>
      </c>
      <c r="R161" s="222">
        <v>50203</v>
      </c>
      <c r="T161" s="222">
        <v>1500</v>
      </c>
      <c r="U161" s="222">
        <v>71790</v>
      </c>
      <c r="W161" s="1">
        <v>1000</v>
      </c>
      <c r="X161" s="1">
        <v>45000</v>
      </c>
      <c r="Z161" s="1">
        <v>1004</v>
      </c>
      <c r="AA161" s="1">
        <v>30122</v>
      </c>
    </row>
    <row r="162" spans="1:27">
      <c r="A162" s="22">
        <v>158</v>
      </c>
      <c r="B162" s="474" t="s">
        <v>191</v>
      </c>
      <c r="C162" s="496">
        <v>5000</v>
      </c>
      <c r="D162" s="496">
        <v>150000</v>
      </c>
      <c r="E162" s="32" t="e">
        <f>IV.1!E162/IV.1!D162</f>
        <v>#DIV/0!</v>
      </c>
      <c r="F162" s="32" t="e">
        <f>IV.1!I162/IV.1!H162</f>
        <v>#DIV/0!</v>
      </c>
    </row>
    <row r="163" spans="1:27">
      <c r="A163" s="22">
        <v>159</v>
      </c>
      <c r="B163" s="473" t="s">
        <v>192</v>
      </c>
      <c r="C163" s="496"/>
      <c r="D163" s="496"/>
      <c r="E163" s="32"/>
      <c r="F163" s="32"/>
    </row>
    <row r="164" spans="1:27" ht="15" customHeight="1">
      <c r="A164" s="22">
        <v>160</v>
      </c>
      <c r="B164" s="474" t="s">
        <v>194</v>
      </c>
      <c r="C164" s="496">
        <v>1200</v>
      </c>
      <c r="D164" s="496">
        <v>3000</v>
      </c>
      <c r="E164" s="32" t="e">
        <f>IV.1!E164/IV.1!D164</f>
        <v>#DIV/0!</v>
      </c>
      <c r="F164" s="32" t="e">
        <f>IV.1!I164/IV.1!H164</f>
        <v>#DIV/0!</v>
      </c>
    </row>
    <row r="165" spans="1:27">
      <c r="A165" s="22">
        <v>161</v>
      </c>
      <c r="B165" s="474" t="s">
        <v>195</v>
      </c>
      <c r="C165" s="496">
        <v>1500</v>
      </c>
      <c r="D165" s="496">
        <v>3000</v>
      </c>
      <c r="E165" s="32" t="e">
        <f>IV.1!E165/IV.1!D165</f>
        <v>#DIV/0!</v>
      </c>
      <c r="F165" s="32" t="e">
        <f>IV.1!I165/IV.1!H165</f>
        <v>#DIV/0!</v>
      </c>
    </row>
    <row r="166" spans="1:27">
      <c r="A166" s="22">
        <v>162</v>
      </c>
      <c r="B166" s="474" t="s">
        <v>197</v>
      </c>
      <c r="C166" s="496">
        <v>3500</v>
      </c>
      <c r="D166" s="496">
        <v>7000</v>
      </c>
      <c r="E166" s="32" t="e">
        <f>IV.1!E166/IV.1!D166</f>
        <v>#DIV/0!</v>
      </c>
      <c r="F166" s="32" t="e">
        <f>IV.1!I166/IV.1!H166</f>
        <v>#DIV/0!</v>
      </c>
    </row>
    <row r="167" spans="1:27">
      <c r="A167" s="22">
        <v>163</v>
      </c>
      <c r="B167" s="477" t="s">
        <v>198</v>
      </c>
      <c r="C167" s="496">
        <v>150</v>
      </c>
      <c r="D167" s="496">
        <v>500</v>
      </c>
      <c r="E167" s="32" t="e">
        <f>IV.1!E167/IV.1!D167</f>
        <v>#DIV/0!</v>
      </c>
      <c r="F167" s="32" t="e">
        <f>IV.1!I167/IV.1!H167</f>
        <v>#DIV/0!</v>
      </c>
      <c r="K167">
        <v>151</v>
      </c>
      <c r="L167" t="s">
        <v>232</v>
      </c>
      <c r="M167"/>
      <c r="N167" s="222"/>
      <c r="O167" s="222"/>
      <c r="Q167" s="222"/>
      <c r="R167" s="222"/>
      <c r="T167" s="222"/>
      <c r="U167" s="222"/>
      <c r="W167" s="222"/>
      <c r="X167" s="222"/>
      <c r="Z167" s="222"/>
      <c r="AA167" s="222"/>
    </row>
    <row r="168" spans="1:27">
      <c r="A168" s="22">
        <v>164</v>
      </c>
      <c r="B168" s="474" t="s">
        <v>201</v>
      </c>
      <c r="C168" s="496">
        <v>1000</v>
      </c>
      <c r="D168" s="496">
        <v>30000</v>
      </c>
      <c r="E168" s="32" t="e">
        <f>IV.1!E168/IV.1!D168</f>
        <v>#DIV/0!</v>
      </c>
      <c r="F168" s="32" t="e">
        <f>IV.1!I168/IV.1!H168</f>
        <v>#DIV/0!</v>
      </c>
      <c r="K168">
        <v>152</v>
      </c>
      <c r="L168" t="s">
        <v>233</v>
      </c>
      <c r="M168" t="s">
        <v>234</v>
      </c>
      <c r="N168" s="224">
        <v>500</v>
      </c>
      <c r="O168" s="224">
        <v>1818</v>
      </c>
      <c r="Q168" s="222">
        <v>500</v>
      </c>
      <c r="R168" s="222">
        <v>6024</v>
      </c>
      <c r="T168" s="222">
        <v>500</v>
      </c>
      <c r="U168" s="222">
        <v>2008</v>
      </c>
      <c r="W168" s="1">
        <v>500</v>
      </c>
      <c r="X168" s="1">
        <v>5000</v>
      </c>
      <c r="Z168" s="1">
        <v>803</v>
      </c>
      <c r="AA168" s="1">
        <v>5020</v>
      </c>
    </row>
    <row r="169" spans="1:27">
      <c r="A169" s="22">
        <v>165</v>
      </c>
      <c r="B169" s="477" t="s">
        <v>202</v>
      </c>
      <c r="C169" s="496">
        <v>1000</v>
      </c>
      <c r="D169" s="496">
        <v>6000</v>
      </c>
      <c r="E169" s="32" t="e">
        <f>IV.1!E169/IV.1!D169</f>
        <v>#DIV/0!</v>
      </c>
      <c r="F169" s="32" t="e">
        <f>IV.1!I169/IV.1!H169</f>
        <v>#DIV/0!</v>
      </c>
      <c r="K169">
        <v>153</v>
      </c>
      <c r="L169" t="s">
        <v>236</v>
      </c>
      <c r="M169" t="s">
        <v>234</v>
      </c>
      <c r="N169" s="1">
        <v>2000</v>
      </c>
      <c r="O169" s="1">
        <v>25000</v>
      </c>
      <c r="Q169" s="222">
        <v>1000</v>
      </c>
      <c r="R169" s="222">
        <v>50203</v>
      </c>
      <c r="T169" s="222">
        <v>2000</v>
      </c>
      <c r="U169" s="222">
        <v>25101</v>
      </c>
      <c r="W169" s="1">
        <v>1000</v>
      </c>
      <c r="X169" s="1">
        <v>17000</v>
      </c>
      <c r="Z169" s="1">
        <v>1004</v>
      </c>
      <c r="AA169" s="1">
        <v>15061</v>
      </c>
    </row>
    <row r="170" spans="1:27">
      <c r="A170" s="22">
        <v>166</v>
      </c>
      <c r="B170" s="474" t="s">
        <v>205</v>
      </c>
      <c r="C170" s="496">
        <v>2000</v>
      </c>
      <c r="D170" s="496">
        <v>30000</v>
      </c>
      <c r="E170" s="32" t="e">
        <f>IV.1!E170/IV.1!D170</f>
        <v>#DIV/0!</v>
      </c>
      <c r="F170" s="32" t="e">
        <f>IV.1!I170/IV.1!H170</f>
        <v>#DIV/0!</v>
      </c>
      <c r="K170">
        <v>154</v>
      </c>
      <c r="L170" t="s">
        <v>238</v>
      </c>
      <c r="M170" t="s">
        <v>74</v>
      </c>
      <c r="N170" s="1">
        <v>2000</v>
      </c>
      <c r="O170" s="1">
        <v>30000</v>
      </c>
      <c r="Q170" s="222">
        <v>500</v>
      </c>
      <c r="R170" s="222">
        <v>30122</v>
      </c>
      <c r="T170" s="222">
        <v>800</v>
      </c>
      <c r="U170" s="222">
        <v>20081</v>
      </c>
      <c r="W170" s="1">
        <v>1000</v>
      </c>
      <c r="X170" s="1">
        <v>20000</v>
      </c>
      <c r="Z170" s="1">
        <v>500</v>
      </c>
      <c r="AA170" s="1">
        <v>15061</v>
      </c>
    </row>
    <row r="171" spans="1:27">
      <c r="A171" s="22">
        <v>167</v>
      </c>
      <c r="B171" s="473" t="s">
        <v>207</v>
      </c>
      <c r="C171" s="496"/>
      <c r="D171" s="496"/>
      <c r="E171" s="32"/>
      <c r="F171" s="32"/>
      <c r="K171">
        <v>155</v>
      </c>
      <c r="L171" t="s">
        <v>240</v>
      </c>
      <c r="M171" t="s">
        <v>241</v>
      </c>
      <c r="N171" s="1">
        <v>1000</v>
      </c>
      <c r="O171" s="1">
        <v>5000</v>
      </c>
      <c r="Q171" s="222">
        <v>1000</v>
      </c>
      <c r="R171" s="222">
        <v>10041</v>
      </c>
      <c r="T171" s="222">
        <v>1000</v>
      </c>
      <c r="U171" s="222">
        <v>5020</v>
      </c>
      <c r="W171" s="1">
        <v>1000</v>
      </c>
      <c r="X171" s="1">
        <v>5000</v>
      </c>
      <c r="Z171" s="1">
        <v>1004</v>
      </c>
      <c r="AA171" s="1">
        <v>10041</v>
      </c>
    </row>
    <row r="172" spans="1:27" s="230" customFormat="1">
      <c r="A172" s="22">
        <v>168</v>
      </c>
      <c r="B172" s="474" t="s">
        <v>209</v>
      </c>
      <c r="C172" s="496">
        <v>10</v>
      </c>
      <c r="D172" s="496">
        <v>40</v>
      </c>
      <c r="E172" s="32" t="e">
        <f>IV.1!E172/IV.1!D172</f>
        <v>#DIV/0!</v>
      </c>
      <c r="F172" s="32" t="e">
        <f>IV.1!I172/IV.1!H172</f>
        <v>#DIV/0!</v>
      </c>
      <c r="K172" s="231">
        <v>156</v>
      </c>
      <c r="L172" s="231" t="s">
        <v>242</v>
      </c>
      <c r="M172" s="231" t="s">
        <v>234</v>
      </c>
      <c r="N172" s="1">
        <v>1000</v>
      </c>
      <c r="O172" s="1">
        <v>5000</v>
      </c>
      <c r="Q172" s="232">
        <v>1000</v>
      </c>
      <c r="R172" s="232">
        <v>5020</v>
      </c>
      <c r="T172" s="232">
        <v>1000</v>
      </c>
      <c r="U172" s="232">
        <v>5020</v>
      </c>
      <c r="W172" s="1">
        <v>1000</v>
      </c>
      <c r="X172" s="1">
        <v>5000</v>
      </c>
      <c r="Z172" s="1">
        <v>502</v>
      </c>
      <c r="AA172" s="1">
        <v>4016</v>
      </c>
    </row>
    <row r="173" spans="1:27">
      <c r="A173" s="22">
        <v>169</v>
      </c>
      <c r="B173" s="474" t="s">
        <v>211</v>
      </c>
      <c r="C173" s="496">
        <v>5</v>
      </c>
      <c r="D173" s="496">
        <v>110</v>
      </c>
      <c r="E173" s="32" t="e">
        <f>IV.1!E173/IV.1!D173</f>
        <v>#DIV/0!</v>
      </c>
      <c r="F173" s="32" t="e">
        <f>IV.1!I173/IV.1!H173</f>
        <v>#DIV/0!</v>
      </c>
      <c r="K173"/>
      <c r="L173" s="67" t="s">
        <v>658</v>
      </c>
      <c r="M173" t="s">
        <v>234</v>
      </c>
      <c r="N173" s="1">
        <v>1000</v>
      </c>
      <c r="O173" s="1">
        <v>5000</v>
      </c>
      <c r="Q173" s="222">
        <v>1000</v>
      </c>
      <c r="R173" s="222">
        <v>5020</v>
      </c>
      <c r="T173" s="222">
        <v>1000</v>
      </c>
      <c r="U173" s="222">
        <v>5020</v>
      </c>
      <c r="W173" s="1">
        <v>1000</v>
      </c>
      <c r="X173" s="1">
        <v>5000</v>
      </c>
      <c r="Z173" s="1">
        <v>502</v>
      </c>
      <c r="AA173" s="1">
        <v>4016</v>
      </c>
    </row>
    <row r="174" spans="1:27">
      <c r="A174" s="22">
        <v>170</v>
      </c>
      <c r="B174" s="474" t="s">
        <v>212</v>
      </c>
      <c r="C174" s="496">
        <v>15</v>
      </c>
      <c r="D174" s="496">
        <v>333</v>
      </c>
      <c r="E174" s="32" t="e">
        <f>IV.1!E174/IV.1!D174</f>
        <v>#DIV/0!</v>
      </c>
      <c r="F174" s="32" t="e">
        <f>IV.1!I174/IV.1!H174</f>
        <v>#DIV/0!</v>
      </c>
      <c r="K174">
        <v>157</v>
      </c>
      <c r="L174" t="s">
        <v>243</v>
      </c>
      <c r="M174" t="s">
        <v>244</v>
      </c>
      <c r="N174" s="1">
        <v>5000</v>
      </c>
      <c r="O174" s="1">
        <v>25000</v>
      </c>
      <c r="Q174" s="222">
        <v>5000</v>
      </c>
      <c r="R174" s="222">
        <v>25101</v>
      </c>
      <c r="T174" s="222">
        <v>5000</v>
      </c>
      <c r="U174" s="222">
        <v>10041</v>
      </c>
      <c r="W174" s="1">
        <v>5000</v>
      </c>
      <c r="X174" s="1">
        <v>15000</v>
      </c>
      <c r="Z174" s="1">
        <v>4016</v>
      </c>
      <c r="AA174" s="1">
        <v>20081</v>
      </c>
    </row>
    <row r="175" spans="1:27">
      <c r="A175" s="22">
        <v>171</v>
      </c>
      <c r="B175" s="474" t="s">
        <v>213</v>
      </c>
      <c r="C175" s="496">
        <v>50</v>
      </c>
      <c r="D175" s="496">
        <v>502</v>
      </c>
      <c r="E175" s="32" t="e">
        <f>IV.1!E175/IV.1!D175</f>
        <v>#DIV/0!</v>
      </c>
      <c r="F175" s="32" t="e">
        <f>IV.1!I175/IV.1!H175</f>
        <v>#DIV/0!</v>
      </c>
      <c r="K175">
        <v>158</v>
      </c>
      <c r="L175" t="s">
        <v>246</v>
      </c>
      <c r="M175" t="s">
        <v>244</v>
      </c>
      <c r="N175" s="1">
        <v>10000</v>
      </c>
      <c r="O175" s="1">
        <v>30000</v>
      </c>
      <c r="Q175" s="222">
        <v>10000</v>
      </c>
      <c r="R175" s="222">
        <v>30122</v>
      </c>
      <c r="T175" s="222">
        <v>5000</v>
      </c>
      <c r="U175" s="222">
        <v>25101</v>
      </c>
      <c r="W175" s="1">
        <v>5000</v>
      </c>
      <c r="X175" s="1">
        <v>20000</v>
      </c>
      <c r="Z175" s="1">
        <v>10041</v>
      </c>
      <c r="AA175" s="1">
        <v>58235</v>
      </c>
    </row>
    <row r="176" spans="1:27">
      <c r="A176" s="22">
        <v>172</v>
      </c>
      <c r="B176" s="475" t="s">
        <v>655</v>
      </c>
      <c r="C176" s="496">
        <v>15</v>
      </c>
      <c r="D176" s="496">
        <v>300</v>
      </c>
      <c r="E176" s="32" t="e">
        <f>IV.1!E176/IV.1!D176</f>
        <v>#DIV/0!</v>
      </c>
      <c r="F176" s="32" t="e">
        <f>IV.1!I176/IV.1!H176</f>
        <v>#DIV/0!</v>
      </c>
      <c r="K176">
        <v>159</v>
      </c>
      <c r="L176" t="s">
        <v>247</v>
      </c>
      <c r="M176" t="s">
        <v>244</v>
      </c>
      <c r="N176" s="1">
        <v>10000</v>
      </c>
      <c r="O176" s="1">
        <v>35000</v>
      </c>
      <c r="Q176" s="222">
        <v>10000</v>
      </c>
      <c r="R176" s="222">
        <v>35142</v>
      </c>
      <c r="T176" s="222">
        <v>5000</v>
      </c>
      <c r="U176" s="222">
        <v>35142</v>
      </c>
      <c r="W176" s="224">
        <v>2000</v>
      </c>
      <c r="X176" s="224">
        <v>50000</v>
      </c>
      <c r="Z176" s="1">
        <v>6024</v>
      </c>
      <c r="AA176" s="1">
        <v>50203</v>
      </c>
    </row>
    <row r="177" spans="1:27">
      <c r="A177" s="22">
        <v>173</v>
      </c>
      <c r="B177" s="475" t="s">
        <v>656</v>
      </c>
      <c r="C177" s="496">
        <v>10</v>
      </c>
      <c r="D177" s="496">
        <v>300</v>
      </c>
      <c r="E177" s="32" t="e">
        <f>IV.1!E177/IV.1!D177</f>
        <v>#DIV/0!</v>
      </c>
      <c r="F177" s="32" t="e">
        <f>IV.1!I177/IV.1!H177</f>
        <v>#DIV/0!</v>
      </c>
      <c r="K177">
        <v>160</v>
      </c>
      <c r="L177" t="s">
        <v>248</v>
      </c>
      <c r="M177" t="s">
        <v>244</v>
      </c>
      <c r="N177" s="1">
        <v>12000</v>
      </c>
      <c r="O177" s="1">
        <v>40000</v>
      </c>
      <c r="Q177" s="222">
        <v>10000</v>
      </c>
      <c r="R177" s="222">
        <v>35142</v>
      </c>
      <c r="T177" s="222">
        <v>5000</v>
      </c>
      <c r="U177" s="222">
        <v>35142</v>
      </c>
      <c r="W177" s="224">
        <v>2000</v>
      </c>
      <c r="X177" s="224">
        <v>55000</v>
      </c>
      <c r="Z177" s="1">
        <v>10041</v>
      </c>
      <c r="AA177" s="1">
        <v>90365</v>
      </c>
    </row>
    <row r="178" spans="1:27">
      <c r="A178" s="22">
        <v>174</v>
      </c>
      <c r="B178" s="474" t="s">
        <v>214</v>
      </c>
      <c r="C178" s="496">
        <v>15</v>
      </c>
      <c r="D178" s="496">
        <v>125</v>
      </c>
      <c r="E178" s="32" t="e">
        <f>IV.1!E178/IV.1!D178</f>
        <v>#DIV/0!</v>
      </c>
      <c r="F178" s="32" t="e">
        <f>IV.1!I178/IV.1!H178</f>
        <v>#DIV/0!</v>
      </c>
      <c r="K178">
        <v>161</v>
      </c>
      <c r="L178" t="s">
        <v>249</v>
      </c>
      <c r="M178" t="s">
        <v>244</v>
      </c>
      <c r="N178" s="1">
        <v>3000</v>
      </c>
      <c r="O178" s="1">
        <v>10000</v>
      </c>
      <c r="Q178" s="222">
        <v>3000</v>
      </c>
      <c r="R178" s="222">
        <v>10041</v>
      </c>
      <c r="T178" s="222">
        <v>2000</v>
      </c>
      <c r="U178" s="222">
        <v>10041</v>
      </c>
      <c r="W178" s="1">
        <v>3000</v>
      </c>
      <c r="X178" s="1">
        <v>10000</v>
      </c>
      <c r="Z178" s="1">
        <v>2008</v>
      </c>
      <c r="AA178" s="1">
        <v>15061</v>
      </c>
    </row>
    <row r="179" spans="1:27">
      <c r="A179" s="22">
        <v>175</v>
      </c>
      <c r="B179" s="474" t="s">
        <v>215</v>
      </c>
      <c r="C179" s="496">
        <v>100</v>
      </c>
      <c r="D179" s="496">
        <v>150</v>
      </c>
      <c r="E179" s="32" t="e">
        <f>IV.1!E179/IV.1!D179</f>
        <v>#DIV/0!</v>
      </c>
      <c r="F179" s="32" t="e">
        <f>IV.1!I179/IV.1!H179</f>
        <v>#DIV/0!</v>
      </c>
      <c r="K179">
        <v>162</v>
      </c>
      <c r="L179" t="s">
        <v>250</v>
      </c>
      <c r="M179" t="s">
        <v>244</v>
      </c>
      <c r="N179" s="1">
        <v>10000</v>
      </c>
      <c r="O179" s="1">
        <v>20000</v>
      </c>
      <c r="Q179" s="222">
        <v>10000</v>
      </c>
      <c r="R179" s="222">
        <v>25101</v>
      </c>
      <c r="T179" s="222">
        <v>5000</v>
      </c>
      <c r="U179" s="222">
        <v>25101</v>
      </c>
      <c r="W179" s="1">
        <v>10000</v>
      </c>
      <c r="X179" s="1">
        <v>25000</v>
      </c>
      <c r="Z179" s="1">
        <v>5020</v>
      </c>
      <c r="AA179" s="1">
        <v>25101</v>
      </c>
    </row>
    <row r="180" spans="1:27">
      <c r="A180" s="22">
        <v>176</v>
      </c>
      <c r="B180" s="474" t="s">
        <v>216</v>
      </c>
      <c r="C180" s="496">
        <v>3000</v>
      </c>
      <c r="D180" s="496">
        <v>9000</v>
      </c>
      <c r="E180" s="32" t="e">
        <f>IV.1!E180/IV.1!D180</f>
        <v>#DIV/0!</v>
      </c>
      <c r="F180" s="32" t="e">
        <f>IV.1!I180/IV.1!H180</f>
        <v>#DIV/0!</v>
      </c>
      <c r="K180">
        <v>163</v>
      </c>
      <c r="L180" t="s">
        <v>252</v>
      </c>
      <c r="M180" t="s">
        <v>244</v>
      </c>
      <c r="N180" s="1">
        <v>10000</v>
      </c>
      <c r="O180" s="1">
        <v>50000</v>
      </c>
      <c r="Q180" s="222">
        <v>10000</v>
      </c>
      <c r="R180" s="222">
        <v>50203</v>
      </c>
      <c r="T180" s="222">
        <v>5000</v>
      </c>
      <c r="U180" s="222">
        <v>35142</v>
      </c>
      <c r="W180" s="1">
        <v>5000</v>
      </c>
      <c r="X180" s="1">
        <v>35000</v>
      </c>
      <c r="Z180" s="1">
        <v>5020</v>
      </c>
      <c r="AA180" s="1">
        <v>60243</v>
      </c>
    </row>
    <row r="181" spans="1:27">
      <c r="A181" s="22">
        <v>177</v>
      </c>
      <c r="B181" s="474" t="s">
        <v>218</v>
      </c>
      <c r="C181" s="496">
        <v>20</v>
      </c>
      <c r="D181" s="496">
        <v>100</v>
      </c>
      <c r="E181" s="32" t="e">
        <f>IV.1!E181/IV.1!D181</f>
        <v>#DIV/0!</v>
      </c>
      <c r="F181" s="32" t="e">
        <f>IV.1!I181/IV.1!H181</f>
        <v>#DIV/0!</v>
      </c>
      <c r="K181">
        <v>164</v>
      </c>
      <c r="L181" t="s">
        <v>254</v>
      </c>
      <c r="M181" t="s">
        <v>244</v>
      </c>
      <c r="N181" s="1">
        <v>5000</v>
      </c>
      <c r="O181" s="1">
        <v>25000</v>
      </c>
      <c r="Q181" s="222">
        <v>5000</v>
      </c>
      <c r="R181" s="222">
        <v>20081</v>
      </c>
      <c r="T181" s="222">
        <v>5000</v>
      </c>
      <c r="U181" s="222">
        <v>25101</v>
      </c>
      <c r="W181" s="1">
        <v>2000</v>
      </c>
      <c r="X181" s="1">
        <v>20000</v>
      </c>
      <c r="Z181" s="1">
        <v>2008</v>
      </c>
      <c r="AA181" s="1">
        <v>30122</v>
      </c>
    </row>
    <row r="182" spans="1:27">
      <c r="A182" s="22">
        <v>178</v>
      </c>
      <c r="B182" s="474" t="s">
        <v>219</v>
      </c>
      <c r="C182" s="496">
        <v>5000</v>
      </c>
      <c r="D182" s="496">
        <v>12039</v>
      </c>
      <c r="E182" s="32" t="e">
        <f>IV.1!E182/IV.1!D182</f>
        <v>#DIV/0!</v>
      </c>
      <c r="F182" s="32" t="e">
        <f>IV.1!I182/IV.1!H182</f>
        <v>#DIV/0!</v>
      </c>
      <c r="K182">
        <v>165</v>
      </c>
      <c r="L182" t="s">
        <v>256</v>
      </c>
      <c r="M182" t="s">
        <v>244</v>
      </c>
      <c r="N182" s="1">
        <v>5000</v>
      </c>
      <c r="O182" s="1">
        <v>40000</v>
      </c>
      <c r="Q182" s="222">
        <v>5000</v>
      </c>
      <c r="R182" s="222">
        <v>40162</v>
      </c>
      <c r="T182" s="222">
        <v>5000</v>
      </c>
      <c r="U182" s="222">
        <v>35142</v>
      </c>
      <c r="W182" s="1">
        <v>5000</v>
      </c>
      <c r="X182" s="1">
        <v>35000</v>
      </c>
      <c r="Z182" s="1">
        <v>5020</v>
      </c>
      <c r="AA182" s="1">
        <v>50203</v>
      </c>
    </row>
    <row r="183" spans="1:27">
      <c r="A183" s="22">
        <v>179</v>
      </c>
      <c r="B183" s="474" t="s">
        <v>220</v>
      </c>
      <c r="C183" s="496">
        <v>4000</v>
      </c>
      <c r="D183" s="496">
        <v>11000</v>
      </c>
      <c r="E183" s="32" t="e">
        <f>IV.1!E183/IV.1!D183</f>
        <v>#DIV/0!</v>
      </c>
      <c r="F183" s="32" t="e">
        <f>IV.1!I183/IV.1!H183</f>
        <v>#DIV/0!</v>
      </c>
      <c r="K183">
        <v>166</v>
      </c>
      <c r="L183" t="s">
        <v>258</v>
      </c>
      <c r="M183" t="s">
        <v>244</v>
      </c>
      <c r="N183" s="1">
        <v>12000</v>
      </c>
      <c r="O183" s="1">
        <v>40000</v>
      </c>
      <c r="Q183" s="222">
        <v>5000</v>
      </c>
      <c r="R183" s="222">
        <v>35142</v>
      </c>
      <c r="T183" s="222">
        <v>10000</v>
      </c>
      <c r="U183" s="222">
        <v>40162</v>
      </c>
      <c r="W183" s="1">
        <v>3000</v>
      </c>
      <c r="X183" s="1">
        <v>30000</v>
      </c>
      <c r="Z183" s="1">
        <v>2008</v>
      </c>
      <c r="AA183" s="1">
        <v>25101</v>
      </c>
    </row>
    <row r="184" spans="1:27">
      <c r="A184" s="22">
        <v>180</v>
      </c>
      <c r="B184" s="474" t="s">
        <v>221</v>
      </c>
      <c r="C184" s="496">
        <v>30</v>
      </c>
      <c r="D184" s="496">
        <v>301</v>
      </c>
      <c r="E184" s="32" t="e">
        <f>IV.1!E184/IV.1!D184</f>
        <v>#DIV/0!</v>
      </c>
      <c r="F184" s="32" t="e">
        <f>IV.1!I184/IV.1!H184</f>
        <v>#DIV/0!</v>
      </c>
      <c r="K184">
        <v>167</v>
      </c>
      <c r="L184" t="s">
        <v>226</v>
      </c>
      <c r="M184" t="s">
        <v>244</v>
      </c>
      <c r="N184" s="1">
        <v>5000</v>
      </c>
      <c r="O184" s="1">
        <v>20000</v>
      </c>
      <c r="Q184" s="222">
        <v>3000</v>
      </c>
      <c r="R184" s="222">
        <v>20081</v>
      </c>
      <c r="T184" s="222">
        <v>3000</v>
      </c>
      <c r="U184" s="222">
        <v>15061</v>
      </c>
      <c r="W184" s="1">
        <v>5000</v>
      </c>
      <c r="X184" s="1">
        <v>25000</v>
      </c>
      <c r="Z184" s="1">
        <v>2008</v>
      </c>
      <c r="AA184" s="1">
        <v>20081</v>
      </c>
    </row>
    <row r="185" spans="1:27">
      <c r="A185" s="22">
        <v>181</v>
      </c>
      <c r="B185" s="474" t="s">
        <v>223</v>
      </c>
      <c r="C185" s="496">
        <v>10</v>
      </c>
      <c r="D185" s="496">
        <v>300</v>
      </c>
      <c r="E185" s="32" t="e">
        <f>IV.1!E185/IV.1!D185</f>
        <v>#DIV/0!</v>
      </c>
      <c r="F185" s="32" t="e">
        <f>IV.1!I185/IV.1!H185</f>
        <v>#DIV/0!</v>
      </c>
      <c r="K185">
        <v>168</v>
      </c>
      <c r="L185" t="s">
        <v>260</v>
      </c>
      <c r="M185" t="s">
        <v>74</v>
      </c>
      <c r="N185" s="1">
        <v>2000</v>
      </c>
      <c r="O185" s="1">
        <v>20000</v>
      </c>
      <c r="Q185" s="222">
        <v>500</v>
      </c>
      <c r="R185" s="222">
        <v>25101</v>
      </c>
      <c r="T185" s="222">
        <v>800</v>
      </c>
      <c r="U185" s="222">
        <v>25101</v>
      </c>
      <c r="W185" s="1">
        <v>1000</v>
      </c>
      <c r="X185" s="1">
        <v>25000</v>
      </c>
      <c r="Z185" s="1">
        <v>1000</v>
      </c>
      <c r="AA185" s="1">
        <v>20081</v>
      </c>
    </row>
    <row r="186" spans="1:27">
      <c r="A186" s="22">
        <v>182</v>
      </c>
      <c r="B186" s="473" t="s">
        <v>224</v>
      </c>
      <c r="C186" s="496"/>
      <c r="D186" s="496"/>
      <c r="E186" s="32"/>
      <c r="F186" s="32"/>
      <c r="K186">
        <v>169</v>
      </c>
      <c r="L186" t="s">
        <v>261</v>
      </c>
      <c r="M186" t="s">
        <v>234</v>
      </c>
      <c r="N186" s="1">
        <v>5000</v>
      </c>
      <c r="O186" s="1">
        <v>100000</v>
      </c>
      <c r="Q186" s="222">
        <v>4000</v>
      </c>
      <c r="R186" s="222">
        <v>30122</v>
      </c>
      <c r="T186" s="222">
        <v>5000</v>
      </c>
      <c r="U186" s="222">
        <v>150608</v>
      </c>
      <c r="W186" s="1">
        <v>3000</v>
      </c>
      <c r="X186" s="1">
        <v>70000</v>
      </c>
      <c r="Z186" s="1">
        <v>3012</v>
      </c>
      <c r="AA186" s="1">
        <v>100405</v>
      </c>
    </row>
    <row r="187" spans="1:27">
      <c r="A187" s="22">
        <v>183</v>
      </c>
      <c r="B187" s="474" t="s">
        <v>226</v>
      </c>
      <c r="C187" s="496">
        <v>2000</v>
      </c>
      <c r="D187" s="496">
        <v>20000</v>
      </c>
      <c r="E187" s="32" t="e">
        <f>IV.1!E187/IV.1!D187</f>
        <v>#DIV/0!</v>
      </c>
      <c r="F187" s="32" t="e">
        <f>IV.1!I187/IV.1!H187</f>
        <v>#DIV/0!</v>
      </c>
      <c r="K187">
        <v>170</v>
      </c>
      <c r="L187" t="s">
        <v>263</v>
      </c>
      <c r="M187" t="s">
        <v>234</v>
      </c>
      <c r="N187" s="1">
        <v>8000</v>
      </c>
      <c r="O187" s="1">
        <v>30000</v>
      </c>
      <c r="Q187" s="222">
        <v>3000</v>
      </c>
      <c r="R187" s="222">
        <v>35142</v>
      </c>
      <c r="T187" s="222">
        <v>5000</v>
      </c>
      <c r="U187" s="222">
        <v>30122</v>
      </c>
      <c r="W187" s="1">
        <v>3000</v>
      </c>
      <c r="X187" s="1">
        <v>30000</v>
      </c>
      <c r="Z187" s="1">
        <v>3012</v>
      </c>
      <c r="AA187" s="1">
        <v>80324</v>
      </c>
    </row>
    <row r="188" spans="1:27">
      <c r="A188" s="22">
        <v>184</v>
      </c>
      <c r="B188" s="474" t="s">
        <v>227</v>
      </c>
      <c r="C188" s="496">
        <v>1200</v>
      </c>
      <c r="D188" s="496">
        <v>7000</v>
      </c>
      <c r="E188" s="32" t="e">
        <f>IV.1!E188/IV.1!D188</f>
        <v>#DIV/0!</v>
      </c>
      <c r="F188" s="32" t="e">
        <f>IV.1!I188/IV.1!H188</f>
        <v>#DIV/0!</v>
      </c>
      <c r="K188">
        <v>171</v>
      </c>
      <c r="L188" t="s">
        <v>265</v>
      </c>
      <c r="M188" t="s">
        <v>234</v>
      </c>
      <c r="N188" s="1">
        <v>1000</v>
      </c>
      <c r="O188" s="1">
        <v>20000</v>
      </c>
      <c r="Q188" s="222">
        <v>1000</v>
      </c>
      <c r="R188" s="222">
        <v>20081</v>
      </c>
      <c r="T188" s="222">
        <v>1000</v>
      </c>
      <c r="U188" s="222">
        <v>20081</v>
      </c>
      <c r="W188" s="1">
        <v>1000</v>
      </c>
      <c r="X188" s="1">
        <v>20000</v>
      </c>
      <c r="Z188" s="1">
        <v>803</v>
      </c>
      <c r="AA188" s="1">
        <v>20081</v>
      </c>
    </row>
    <row r="189" spans="1:27">
      <c r="A189" s="22">
        <v>185</v>
      </c>
      <c r="B189" s="474" t="s">
        <v>228</v>
      </c>
      <c r="C189" s="496">
        <v>2500</v>
      </c>
      <c r="D189" s="496">
        <v>15000</v>
      </c>
      <c r="E189" s="32" t="e">
        <f>IV.1!E189/IV.1!D189</f>
        <v>#DIV/0!</v>
      </c>
      <c r="F189" s="32" t="e">
        <f>IV.1!I189/IV.1!H189</f>
        <v>#DIV/0!</v>
      </c>
      <c r="K189">
        <v>172</v>
      </c>
      <c r="L189" t="s">
        <v>266</v>
      </c>
      <c r="M189" t="s">
        <v>244</v>
      </c>
      <c r="N189" s="1">
        <v>10000</v>
      </c>
      <c r="O189" s="1">
        <v>30000</v>
      </c>
      <c r="Q189" s="222">
        <v>10000</v>
      </c>
      <c r="R189" s="222">
        <v>25101</v>
      </c>
      <c r="T189" s="222">
        <v>5000</v>
      </c>
      <c r="U189" s="222">
        <v>40162</v>
      </c>
      <c r="W189" s="1">
        <v>10000</v>
      </c>
      <c r="X189" s="1">
        <v>25000</v>
      </c>
      <c r="Z189" s="1">
        <v>5000</v>
      </c>
      <c r="AA189" s="1">
        <v>25101</v>
      </c>
    </row>
    <row r="190" spans="1:27">
      <c r="A190" s="22">
        <v>186</v>
      </c>
      <c r="B190" s="474" t="s">
        <v>229</v>
      </c>
      <c r="C190" s="496">
        <v>500</v>
      </c>
      <c r="D190" s="496">
        <v>50000</v>
      </c>
      <c r="E190" s="32" t="e">
        <f>IV.1!E190/IV.1!D190</f>
        <v>#DIV/0!</v>
      </c>
      <c r="F190" s="32" t="e">
        <f>IV.1!I190/IV.1!H190</f>
        <v>#DIV/0!</v>
      </c>
      <c r="K190">
        <v>173</v>
      </c>
      <c r="L190" t="s">
        <v>268</v>
      </c>
      <c r="M190" t="s">
        <v>244</v>
      </c>
      <c r="N190" s="224">
        <v>5000</v>
      </c>
      <c r="O190" s="224">
        <v>25000</v>
      </c>
      <c r="Q190" s="222">
        <v>5000</v>
      </c>
      <c r="R190" s="222">
        <v>25101</v>
      </c>
      <c r="T190" s="222">
        <v>10000</v>
      </c>
      <c r="U190" s="222">
        <v>20081</v>
      </c>
      <c r="W190" s="1">
        <v>5000</v>
      </c>
      <c r="X190" s="1">
        <v>25000</v>
      </c>
      <c r="Z190" s="1">
        <v>5000</v>
      </c>
      <c r="AA190" s="1">
        <v>20081</v>
      </c>
    </row>
    <row r="191" spans="1:27">
      <c r="C191" s="570"/>
      <c r="D191" s="570"/>
      <c r="K191">
        <v>174</v>
      </c>
      <c r="L191" t="s">
        <v>269</v>
      </c>
      <c r="M191"/>
      <c r="N191" s="1">
        <v>5000</v>
      </c>
      <c r="O191" s="1">
        <v>100000</v>
      </c>
      <c r="Q191" s="222">
        <v>1000</v>
      </c>
      <c r="R191" s="222">
        <v>75304</v>
      </c>
      <c r="T191" s="222">
        <v>5000</v>
      </c>
      <c r="U191" s="222">
        <v>150608</v>
      </c>
      <c r="W191" s="1">
        <v>2000</v>
      </c>
      <c r="X191" s="1">
        <v>100000</v>
      </c>
      <c r="Z191" s="1">
        <v>2008</v>
      </c>
      <c r="AA191" s="1">
        <v>200810</v>
      </c>
    </row>
    <row r="192" spans="1:27">
      <c r="A192" s="451" t="s">
        <v>0</v>
      </c>
      <c r="B192" s="451" t="s">
        <v>1</v>
      </c>
      <c r="C192" s="571" t="s">
        <v>2</v>
      </c>
      <c r="D192" s="571" t="s">
        <v>3</v>
      </c>
      <c r="K192">
        <v>175</v>
      </c>
      <c r="L192" t="s">
        <v>270</v>
      </c>
      <c r="M192" t="s">
        <v>186</v>
      </c>
      <c r="N192" s="1">
        <v>1700</v>
      </c>
      <c r="O192" s="1">
        <v>48000</v>
      </c>
      <c r="Q192" s="222">
        <v>1500</v>
      </c>
      <c r="R192" s="222">
        <v>66267</v>
      </c>
      <c r="T192" s="222">
        <v>1700</v>
      </c>
      <c r="U192" s="222">
        <v>48194</v>
      </c>
      <c r="W192" s="1">
        <v>2500</v>
      </c>
      <c r="X192" s="1">
        <v>16000</v>
      </c>
      <c r="Z192" s="1">
        <v>1500</v>
      </c>
      <c r="AA192" s="1">
        <v>10041</v>
      </c>
    </row>
    <row r="193" spans="1:27">
      <c r="A193" s="451"/>
      <c r="B193" s="451"/>
      <c r="C193" s="571"/>
      <c r="D193" s="571"/>
      <c r="K193">
        <v>176</v>
      </c>
      <c r="L193" t="s">
        <v>271</v>
      </c>
      <c r="M193" t="s">
        <v>272</v>
      </c>
      <c r="N193" s="1">
        <v>5000</v>
      </c>
      <c r="O193" s="1">
        <v>80000</v>
      </c>
      <c r="Q193" s="222">
        <v>5000</v>
      </c>
      <c r="R193" s="222">
        <v>80324</v>
      </c>
      <c r="T193" s="222">
        <v>5000</v>
      </c>
      <c r="U193" s="222">
        <v>60243</v>
      </c>
      <c r="W193" s="1">
        <v>4000</v>
      </c>
      <c r="X193" s="1">
        <v>60000</v>
      </c>
      <c r="Z193" s="224">
        <v>4000</v>
      </c>
      <c r="AA193" s="224">
        <v>60000</v>
      </c>
    </row>
    <row r="194" spans="1:27">
      <c r="A194" s="56" t="s">
        <v>11</v>
      </c>
      <c r="B194" s="56" t="s">
        <v>12</v>
      </c>
      <c r="C194" s="572" t="s">
        <v>13</v>
      </c>
      <c r="D194" s="572" t="s">
        <v>14</v>
      </c>
      <c r="K194">
        <v>177</v>
      </c>
      <c r="L194" t="s">
        <v>274</v>
      </c>
      <c r="M194" t="s">
        <v>275</v>
      </c>
      <c r="N194" s="1">
        <v>1500</v>
      </c>
      <c r="O194" s="1">
        <v>20000</v>
      </c>
      <c r="Q194" s="222">
        <v>1000</v>
      </c>
      <c r="R194" s="222">
        <v>15061</v>
      </c>
      <c r="T194" s="222">
        <v>1500</v>
      </c>
      <c r="U194" s="222">
        <v>20081</v>
      </c>
      <c r="W194" s="1">
        <v>2000</v>
      </c>
      <c r="X194" s="1">
        <v>10000</v>
      </c>
      <c r="Z194" s="1">
        <v>1004</v>
      </c>
      <c r="AA194" s="1">
        <v>15061</v>
      </c>
    </row>
    <row r="195" spans="1:27">
      <c r="A195" s="22">
        <v>187</v>
      </c>
      <c r="B195" s="473" t="s">
        <v>231</v>
      </c>
      <c r="C195" s="478"/>
      <c r="D195" s="78"/>
      <c r="E195" s="32" t="e">
        <f>IV.1!E195/IV.1!D195</f>
        <v>#DIV/0!</v>
      </c>
      <c r="F195" s="32" t="e">
        <f>IV.1!I195/IV.1!H195</f>
        <v>#DIV/0!</v>
      </c>
      <c r="K195">
        <v>178</v>
      </c>
      <c r="L195" t="s">
        <v>277</v>
      </c>
      <c r="M195" t="s">
        <v>278</v>
      </c>
      <c r="N195" s="1">
        <v>2500</v>
      </c>
      <c r="O195" s="1">
        <v>25000</v>
      </c>
      <c r="Q195" s="222">
        <v>2000</v>
      </c>
      <c r="R195" s="222">
        <v>17069</v>
      </c>
      <c r="T195" s="222">
        <v>2000</v>
      </c>
      <c r="U195" s="222">
        <v>25101</v>
      </c>
      <c r="W195" s="1">
        <v>3000</v>
      </c>
      <c r="X195" s="1">
        <v>12000</v>
      </c>
      <c r="Z195" s="1">
        <v>2000</v>
      </c>
      <c r="AA195" s="1">
        <v>30122</v>
      </c>
    </row>
    <row r="196" spans="1:27">
      <c r="A196" s="22">
        <v>188</v>
      </c>
      <c r="B196" s="474" t="s">
        <v>233</v>
      </c>
      <c r="C196" s="78">
        <v>1000</v>
      </c>
      <c r="D196" s="78">
        <v>5000</v>
      </c>
      <c r="E196" s="32" t="e">
        <f>IV.1!E196/IV.1!D196</f>
        <v>#DIV/0!</v>
      </c>
      <c r="F196" s="32" t="e">
        <f>IV.1!I196/IV.1!H196</f>
        <v>#DIV/0!</v>
      </c>
      <c r="K196">
        <v>179</v>
      </c>
      <c r="L196" t="s">
        <v>280</v>
      </c>
      <c r="M196" t="s">
        <v>281</v>
      </c>
      <c r="N196" s="1">
        <v>2000</v>
      </c>
      <c r="O196" s="1">
        <v>30000</v>
      </c>
      <c r="Q196" s="222">
        <v>2000</v>
      </c>
      <c r="R196" s="222">
        <v>35142</v>
      </c>
      <c r="T196" s="222">
        <v>2000</v>
      </c>
      <c r="U196" s="222">
        <v>30122</v>
      </c>
      <c r="W196" s="1">
        <v>1000</v>
      </c>
      <c r="X196" s="1">
        <v>30000</v>
      </c>
      <c r="Z196" s="1">
        <v>1004</v>
      </c>
      <c r="AA196" s="1">
        <v>20081</v>
      </c>
    </row>
    <row r="197" spans="1:27">
      <c r="A197" s="22">
        <v>189</v>
      </c>
      <c r="B197" s="474" t="s">
        <v>235</v>
      </c>
      <c r="C197" s="78">
        <v>1000</v>
      </c>
      <c r="D197" s="78">
        <v>5000</v>
      </c>
      <c r="E197" s="32" t="e">
        <f>IV.1!E197/IV.1!D197</f>
        <v>#DIV/0!</v>
      </c>
      <c r="F197" s="32" t="e">
        <f>IV.1!I197/IV.1!H197</f>
        <v>#DIV/0!</v>
      </c>
      <c r="K197">
        <v>180</v>
      </c>
      <c r="L197" t="s">
        <v>282</v>
      </c>
      <c r="M197" t="s">
        <v>283</v>
      </c>
      <c r="N197" s="1">
        <v>2000</v>
      </c>
      <c r="O197" s="1">
        <v>30000</v>
      </c>
      <c r="Q197" s="222">
        <v>2000</v>
      </c>
      <c r="R197" s="222">
        <v>30122</v>
      </c>
      <c r="T197" s="222">
        <v>1000</v>
      </c>
      <c r="U197" s="222">
        <v>30122</v>
      </c>
      <c r="W197" s="1">
        <v>2000</v>
      </c>
      <c r="X197" s="1">
        <v>30000</v>
      </c>
      <c r="Z197" s="1">
        <v>1506</v>
      </c>
      <c r="AA197" s="1">
        <v>40162</v>
      </c>
    </row>
    <row r="198" spans="1:27">
      <c r="A198" s="22">
        <v>190</v>
      </c>
      <c r="B198" s="474" t="s">
        <v>237</v>
      </c>
      <c r="C198" s="78">
        <v>1500</v>
      </c>
      <c r="D198" s="78">
        <v>10000</v>
      </c>
      <c r="E198" s="32" t="e">
        <f>IV.1!E198/IV.1!D198</f>
        <v>#DIV/0!</v>
      </c>
      <c r="F198" s="32" t="e">
        <f>IV.1!I198/IV.1!H198</f>
        <v>#DIV/0!</v>
      </c>
      <c r="K198">
        <v>181</v>
      </c>
      <c r="L198" t="s">
        <v>284</v>
      </c>
      <c r="M198" t="s">
        <v>244</v>
      </c>
      <c r="N198" s="1">
        <v>1000</v>
      </c>
      <c r="O198" s="1">
        <v>30000</v>
      </c>
      <c r="Q198" s="222">
        <v>1000</v>
      </c>
      <c r="R198" s="222">
        <v>40162</v>
      </c>
      <c r="T198" s="222">
        <v>1000</v>
      </c>
      <c r="U198" s="222">
        <v>30122</v>
      </c>
      <c r="W198" s="1">
        <v>1000</v>
      </c>
      <c r="X198" s="1">
        <v>35000</v>
      </c>
      <c r="Z198" s="1">
        <v>1004</v>
      </c>
      <c r="AA198" s="1">
        <v>40162</v>
      </c>
    </row>
    <row r="199" spans="1:27">
      <c r="A199" s="22">
        <v>191</v>
      </c>
      <c r="B199" s="474" t="s">
        <v>239</v>
      </c>
      <c r="C199" s="78">
        <v>1000</v>
      </c>
      <c r="D199" s="78">
        <v>5000</v>
      </c>
      <c r="E199" s="32" t="e">
        <f>IV.1!E199/IV.1!D199</f>
        <v>#DIV/0!</v>
      </c>
      <c r="F199" s="32" t="e">
        <f>IV.1!I199/IV.1!H199</f>
        <v>#DIV/0!</v>
      </c>
      <c r="K199">
        <v>182</v>
      </c>
      <c r="L199" t="s">
        <v>286</v>
      </c>
      <c r="M199" t="s">
        <v>186</v>
      </c>
      <c r="N199" s="1">
        <v>5000</v>
      </c>
      <c r="O199" s="1">
        <v>150000</v>
      </c>
      <c r="Q199" s="222">
        <v>20000</v>
      </c>
      <c r="R199" s="222">
        <v>502025</v>
      </c>
      <c r="T199" s="222">
        <v>5000</v>
      </c>
      <c r="U199" s="222">
        <v>150608</v>
      </c>
      <c r="W199" s="1">
        <v>2000</v>
      </c>
      <c r="X199" s="1">
        <v>500000</v>
      </c>
      <c r="Z199" s="1">
        <v>3012</v>
      </c>
      <c r="AA199" s="1">
        <v>301215</v>
      </c>
    </row>
    <row r="200" spans="1:27">
      <c r="A200" s="22">
        <v>192</v>
      </c>
      <c r="B200" s="479" t="s">
        <v>657</v>
      </c>
      <c r="C200" s="78">
        <v>1000</v>
      </c>
      <c r="D200" s="78">
        <v>5000</v>
      </c>
      <c r="E200" s="32" t="e">
        <f>IV.1!E200/IV.1!D200</f>
        <v>#DIV/0!</v>
      </c>
      <c r="F200" s="32" t="e">
        <f>IV.1!I200/IV.1!H200</f>
        <v>#DIV/0!</v>
      </c>
      <c r="K200">
        <v>183</v>
      </c>
      <c r="L200" t="s">
        <v>288</v>
      </c>
      <c r="M200"/>
      <c r="N200" s="223"/>
      <c r="O200" s="223"/>
      <c r="Q200"/>
      <c r="R200"/>
      <c r="T200"/>
      <c r="U200"/>
      <c r="W200" s="223"/>
      <c r="X200" s="223"/>
      <c r="Z200" s="223"/>
      <c r="AA200" s="223"/>
    </row>
    <row r="201" spans="1:27">
      <c r="A201" s="22">
        <v>193</v>
      </c>
      <c r="B201" s="475" t="s">
        <v>658</v>
      </c>
      <c r="C201" s="78">
        <v>1000</v>
      </c>
      <c r="D201" s="78">
        <v>5000</v>
      </c>
      <c r="E201" s="32" t="e">
        <f>IV.1!E201/IV.1!D201</f>
        <v>#DIV/0!</v>
      </c>
      <c r="F201" s="32" t="e">
        <f>IV.1!I201/IV.1!H201</f>
        <v>#DIV/0!</v>
      </c>
      <c r="K201">
        <v>184</v>
      </c>
      <c r="L201" t="s">
        <v>289</v>
      </c>
      <c r="M201" t="s">
        <v>290</v>
      </c>
      <c r="N201" s="1">
        <v>500</v>
      </c>
      <c r="O201" s="1">
        <v>3000</v>
      </c>
      <c r="Q201" s="222">
        <v>500</v>
      </c>
      <c r="R201" s="222">
        <v>3012</v>
      </c>
      <c r="T201" s="222">
        <v>500</v>
      </c>
      <c r="U201" s="222">
        <v>5020</v>
      </c>
      <c r="W201" s="1">
        <v>500</v>
      </c>
      <c r="X201" s="1">
        <v>2000</v>
      </c>
      <c r="Z201" s="1">
        <v>500</v>
      </c>
      <c r="AA201" s="1">
        <v>3514</v>
      </c>
    </row>
    <row r="202" spans="1:27">
      <c r="A202" s="22">
        <v>194</v>
      </c>
      <c r="B202" s="474" t="s">
        <v>243</v>
      </c>
      <c r="C202" s="78">
        <v>5000</v>
      </c>
      <c r="D202" s="78">
        <v>10000</v>
      </c>
      <c r="E202" s="32" t="e">
        <f>IV.1!E202/IV.1!D202</f>
        <v>#DIV/0!</v>
      </c>
      <c r="F202" s="32" t="e">
        <f>IV.1!I202/IV.1!H202</f>
        <v>#DIV/0!</v>
      </c>
      <c r="K202">
        <v>185</v>
      </c>
      <c r="L202" t="s">
        <v>291</v>
      </c>
      <c r="M202" t="s">
        <v>290</v>
      </c>
      <c r="N202" s="1">
        <v>500</v>
      </c>
      <c r="O202" s="1">
        <v>3000</v>
      </c>
      <c r="Q202" s="222">
        <v>500</v>
      </c>
      <c r="R202" s="222">
        <v>3012</v>
      </c>
      <c r="T202" s="222">
        <v>800</v>
      </c>
      <c r="U202" s="222">
        <v>5020</v>
      </c>
      <c r="W202" s="1">
        <v>500</v>
      </c>
      <c r="X202" s="1">
        <v>3500</v>
      </c>
      <c r="Z202" s="1">
        <v>500</v>
      </c>
      <c r="AA202" s="1">
        <v>3514</v>
      </c>
    </row>
    <row r="203" spans="1:27">
      <c r="A203" s="22">
        <v>195</v>
      </c>
      <c r="B203" s="474" t="s">
        <v>245</v>
      </c>
      <c r="C203" s="78">
        <v>5000</v>
      </c>
      <c r="D203" s="78">
        <v>20000</v>
      </c>
      <c r="E203" s="32" t="e">
        <f>IV.1!E203/IV.1!D203</f>
        <v>#DIV/0!</v>
      </c>
      <c r="F203" s="32" t="e">
        <f>IV.1!I203/IV.1!H203</f>
        <v>#DIV/0!</v>
      </c>
      <c r="K203">
        <v>186</v>
      </c>
      <c r="L203" t="s">
        <v>292</v>
      </c>
      <c r="M203" t="s">
        <v>290</v>
      </c>
      <c r="N203" s="1">
        <v>500</v>
      </c>
      <c r="O203" s="1">
        <v>3000</v>
      </c>
      <c r="Q203" s="222">
        <v>500</v>
      </c>
      <c r="R203" s="222">
        <v>3012</v>
      </c>
      <c r="T203" s="222">
        <v>900</v>
      </c>
      <c r="U203" s="222">
        <v>5020</v>
      </c>
      <c r="W203" s="1">
        <v>500</v>
      </c>
      <c r="X203" s="1">
        <v>3500</v>
      </c>
      <c r="Z203" s="1">
        <v>500</v>
      </c>
      <c r="AA203" s="1">
        <v>3514</v>
      </c>
    </row>
    <row r="204" spans="1:27">
      <c r="A204" s="22">
        <v>196</v>
      </c>
      <c r="B204" s="474" t="s">
        <v>247</v>
      </c>
      <c r="C204" s="78">
        <v>10000</v>
      </c>
      <c r="D204" s="78">
        <v>35000</v>
      </c>
      <c r="E204" s="32" t="e">
        <f>IV.1!E204/IV.1!D204</f>
        <v>#DIV/0!</v>
      </c>
      <c r="F204" s="32" t="e">
        <f>IV.1!I204/IV.1!H204</f>
        <v>#DIV/0!</v>
      </c>
      <c r="K204">
        <v>187</v>
      </c>
      <c r="L204" t="s">
        <v>293</v>
      </c>
      <c r="M204" t="s">
        <v>74</v>
      </c>
      <c r="N204" s="1">
        <v>2000</v>
      </c>
      <c r="O204" s="1">
        <v>12000</v>
      </c>
      <c r="Q204" s="222">
        <v>2000</v>
      </c>
      <c r="R204" s="222">
        <v>12049</v>
      </c>
      <c r="T204" s="222">
        <v>2000</v>
      </c>
      <c r="U204" s="222">
        <v>17571</v>
      </c>
      <c r="W204" s="1">
        <v>2000</v>
      </c>
      <c r="X204" s="1">
        <v>17500</v>
      </c>
      <c r="Z204" s="1">
        <v>2000</v>
      </c>
      <c r="AA204" s="1">
        <v>5020</v>
      </c>
    </row>
    <row r="205" spans="1:27">
      <c r="A205" s="22">
        <v>197</v>
      </c>
      <c r="B205" s="474" t="s">
        <v>248</v>
      </c>
      <c r="C205" s="78">
        <v>10000</v>
      </c>
      <c r="D205" s="78">
        <v>25000</v>
      </c>
      <c r="E205" s="32" t="e">
        <f>IV.1!E205/IV.1!D205</f>
        <v>#DIV/0!</v>
      </c>
      <c r="F205" s="32" t="e">
        <f>IV.1!I205/IV.1!H205</f>
        <v>#DIV/0!</v>
      </c>
      <c r="K205">
        <v>188</v>
      </c>
      <c r="L205" t="s">
        <v>295</v>
      </c>
      <c r="M205" t="s">
        <v>230</v>
      </c>
      <c r="N205" s="1">
        <v>2000</v>
      </c>
      <c r="O205" s="1">
        <v>50000</v>
      </c>
      <c r="Q205" s="222">
        <v>500</v>
      </c>
      <c r="R205" s="222">
        <v>150608</v>
      </c>
      <c r="T205" s="222">
        <v>2000</v>
      </c>
      <c r="U205" s="222">
        <v>50203</v>
      </c>
      <c r="W205" s="1">
        <v>500</v>
      </c>
      <c r="X205" s="1">
        <v>60000</v>
      </c>
      <c r="Z205" s="1">
        <v>602</v>
      </c>
      <c r="AA205" s="1">
        <v>50203</v>
      </c>
    </row>
    <row r="206" spans="1:27">
      <c r="A206" s="22">
        <v>198</v>
      </c>
      <c r="B206" s="474" t="s">
        <v>249</v>
      </c>
      <c r="C206" s="78">
        <v>3000</v>
      </c>
      <c r="D206" s="78">
        <v>7000</v>
      </c>
      <c r="E206" s="32" t="e">
        <f>IV.1!E206/IV.1!D206</f>
        <v>#DIV/0!</v>
      </c>
      <c r="F206" s="32" t="e">
        <f>IV.1!I206/IV.1!H206</f>
        <v>#DIV/0!</v>
      </c>
    </row>
    <row r="207" spans="1:27">
      <c r="A207" s="22">
        <v>199</v>
      </c>
      <c r="B207" s="474" t="s">
        <v>250</v>
      </c>
      <c r="C207" s="78">
        <v>6000</v>
      </c>
      <c r="D207" s="78">
        <v>20000</v>
      </c>
      <c r="E207" s="32" t="e">
        <f>IV.1!E207/IV.1!D207</f>
        <v>#DIV/0!</v>
      </c>
      <c r="F207" s="32" t="e">
        <f>IV.1!I207/IV.1!H207</f>
        <v>#DIV/0!</v>
      </c>
    </row>
    <row r="208" spans="1:27" ht="15" customHeight="1">
      <c r="A208" s="22">
        <v>200</v>
      </c>
      <c r="B208" s="474" t="s">
        <v>251</v>
      </c>
      <c r="C208" s="78">
        <v>10000</v>
      </c>
      <c r="D208" s="78">
        <v>50000</v>
      </c>
      <c r="E208" s="32" t="e">
        <f>IV.1!E208/IV.1!D208</f>
        <v>#DIV/0!</v>
      </c>
      <c r="F208" s="32" t="e">
        <f>IV.1!I208/IV.1!H208</f>
        <v>#DIV/0!</v>
      </c>
    </row>
    <row r="209" spans="1:27">
      <c r="A209" s="22">
        <v>201</v>
      </c>
      <c r="B209" s="474" t="s">
        <v>253</v>
      </c>
      <c r="C209" s="78">
        <v>5000</v>
      </c>
      <c r="D209" s="78">
        <v>15000</v>
      </c>
      <c r="E209" s="32" t="e">
        <f>IV.1!E209/IV.1!D209</f>
        <v>#DIV/0!</v>
      </c>
      <c r="F209" s="32" t="e">
        <f>IV.1!I209/IV.1!H209</f>
        <v>#DIV/0!</v>
      </c>
      <c r="G209" s="49" t="s">
        <v>296</v>
      </c>
    </row>
    <row r="210" spans="1:27">
      <c r="A210" s="22">
        <v>202</v>
      </c>
      <c r="B210" s="474" t="s">
        <v>255</v>
      </c>
      <c r="C210" s="78">
        <v>10000</v>
      </c>
      <c r="D210" s="78">
        <v>50000</v>
      </c>
      <c r="E210" s="32" t="e">
        <f>IV.1!E210/IV.1!D210</f>
        <v>#DIV/0!</v>
      </c>
      <c r="F210" s="32" t="e">
        <f>IV.1!I210/IV.1!H210</f>
        <v>#DIV/0!</v>
      </c>
      <c r="G210" s="49" t="s">
        <v>298</v>
      </c>
      <c r="H210" s="49" t="e">
        <f>IF(AND(IV.2!C13&gt;0,IV.2!D13=0),"ISI NILAI",(IF(AND(IV.2!C13=0,IV.2!D13&gt;0),"ISI BANYAKNYA",((IF(IV.2!C129&lt;RH!C245,"&lt;RH",IF(IV.2!C129&gt;RH!D245,"&gt;RH"," ")))))))</f>
        <v>#DIV/0!</v>
      </c>
      <c r="N210" s="222"/>
      <c r="O210" s="222"/>
      <c r="Q210" s="222"/>
      <c r="R210" s="222"/>
      <c r="T210" s="222"/>
      <c r="U210" s="222"/>
      <c r="W210" s="222"/>
      <c r="X210" s="222"/>
      <c r="Z210" s="222"/>
      <c r="AA210" s="222"/>
    </row>
    <row r="211" spans="1:27">
      <c r="A211" s="22">
        <v>203</v>
      </c>
      <c r="B211" s="474" t="s">
        <v>257</v>
      </c>
      <c r="C211" s="78">
        <v>5000</v>
      </c>
      <c r="D211" s="78">
        <v>30000</v>
      </c>
      <c r="E211" s="32" t="e">
        <f>IV.1!E211/IV.1!D211</f>
        <v>#DIV/0!</v>
      </c>
      <c r="F211" s="32" t="e">
        <f>IV.1!I211/IV.1!H211</f>
        <v>#DIV/0!</v>
      </c>
      <c r="G211" s="49" t="s">
        <v>300</v>
      </c>
      <c r="H211" s="49" t="e">
        <f>IF(AND(IV.2!C13&gt;0,IV.2!D13=0),"ISI NILAI",(IF(AND(IV.2!C13=0,IV.2!D13&gt;0),"ISI BANYAKNYA",((IF(IV.2!C129&lt;RH!C246,"&lt;RH",IF(IV.2!C129&gt;RH!D246,"&gt;RH"," ")))))))</f>
        <v>#DIV/0!</v>
      </c>
      <c r="K211">
        <v>192</v>
      </c>
      <c r="L211" t="s">
        <v>301</v>
      </c>
      <c r="M211" t="s">
        <v>302</v>
      </c>
      <c r="N211" s="222">
        <v>200000</v>
      </c>
      <c r="O211" s="222">
        <v>2700000</v>
      </c>
      <c r="Q211" s="222">
        <v>150878</v>
      </c>
      <c r="R211" s="222">
        <v>12000000</v>
      </c>
      <c r="T211" s="222">
        <v>200000</v>
      </c>
      <c r="U211" s="222">
        <v>2715795</v>
      </c>
      <c r="W211" s="222">
        <v>150000</v>
      </c>
      <c r="X211" s="222">
        <v>2514625</v>
      </c>
      <c r="Z211" s="222">
        <v>100000</v>
      </c>
      <c r="AA211" s="222">
        <v>10000000</v>
      </c>
    </row>
    <row r="212" spans="1:27">
      <c r="A212" s="22">
        <v>204</v>
      </c>
      <c r="B212" s="474" t="s">
        <v>226</v>
      </c>
      <c r="C212" s="78">
        <v>3000</v>
      </c>
      <c r="D212" s="78">
        <v>20000</v>
      </c>
      <c r="E212" s="32" t="e">
        <f>IV.1!E212/IV.1!D212</f>
        <v>#DIV/0!</v>
      </c>
      <c r="F212" s="32" t="e">
        <f>IV.1!I212/IV.1!H212</f>
        <v>#DIV/0!</v>
      </c>
      <c r="G212" s="49" t="s">
        <v>304</v>
      </c>
      <c r="H212" s="49" t="e">
        <f>IF(AND(IV.2!C13&gt;0,IV.2!D13=0),"ISI NILAI",(IF(AND(IV.2!C13=0,IV.2!D13&gt;0),"ISI BANYAKNYA",((IF(IV.2!C129&lt;C250,"&lt;RH",IF(IV.2!C129&gt;D250,"&gt;RH"," ")))))))</f>
        <v>#DIV/0!</v>
      </c>
      <c r="K212">
        <v>193</v>
      </c>
      <c r="L212" t="s">
        <v>305</v>
      </c>
      <c r="M212" t="s">
        <v>302</v>
      </c>
      <c r="N212" s="222">
        <v>200000</v>
      </c>
      <c r="O212" s="222">
        <v>3000000</v>
      </c>
      <c r="Q212" s="222">
        <v>150000</v>
      </c>
      <c r="R212" s="222">
        <v>5029250</v>
      </c>
      <c r="T212" s="222">
        <v>200000</v>
      </c>
      <c r="U212" s="222">
        <v>3017550</v>
      </c>
      <c r="W212" s="222">
        <v>150000</v>
      </c>
      <c r="X212" s="222">
        <v>2514625</v>
      </c>
      <c r="Z212" s="222">
        <v>100000</v>
      </c>
      <c r="AA212" s="222">
        <v>42245700</v>
      </c>
    </row>
    <row r="213" spans="1:27">
      <c r="A213" s="22">
        <v>205</v>
      </c>
      <c r="B213" s="474" t="s">
        <v>259</v>
      </c>
      <c r="C213" s="78">
        <v>1000</v>
      </c>
      <c r="D213" s="78">
        <v>20000</v>
      </c>
      <c r="E213" s="32" t="e">
        <f>IV.1!E213/IV.1!D213</f>
        <v>#DIV/0!</v>
      </c>
      <c r="F213" s="32" t="e">
        <f>IV.1!I213/IV.1!H213</f>
        <v>#DIV/0!</v>
      </c>
      <c r="K213">
        <v>197</v>
      </c>
      <c r="L213" t="s">
        <v>307</v>
      </c>
      <c r="M213" t="s">
        <v>308</v>
      </c>
      <c r="N213" s="222">
        <v>400</v>
      </c>
      <c r="O213" s="222">
        <v>3000</v>
      </c>
      <c r="Q213" s="222">
        <v>400</v>
      </c>
      <c r="R213" s="222">
        <v>3018</v>
      </c>
      <c r="T213" s="222">
        <v>415</v>
      </c>
      <c r="U213" s="222">
        <v>1710</v>
      </c>
      <c r="W213" s="222">
        <v>417</v>
      </c>
      <c r="X213" s="222">
        <v>2515</v>
      </c>
      <c r="Z213" s="222">
        <v>400</v>
      </c>
      <c r="AA213" s="222">
        <v>3018</v>
      </c>
    </row>
    <row r="214" spans="1:27">
      <c r="A214" s="22">
        <v>206</v>
      </c>
      <c r="B214" s="474" t="s">
        <v>261</v>
      </c>
      <c r="C214" s="78">
        <v>8000</v>
      </c>
      <c r="D214" s="78">
        <v>35000</v>
      </c>
      <c r="E214" s="32" t="e">
        <f>IV.1!E214/IV.1!D214</f>
        <v>#DIV/0!</v>
      </c>
      <c r="F214" s="32" t="e">
        <f>IV.1!I214/IV.1!H214</f>
        <v>#DIV/0!</v>
      </c>
      <c r="G214" s="49" t="s">
        <v>310</v>
      </c>
      <c r="K214">
        <v>199</v>
      </c>
      <c r="L214" t="s">
        <v>311</v>
      </c>
      <c r="M214" t="s">
        <v>312</v>
      </c>
      <c r="N214" s="222">
        <v>2000</v>
      </c>
      <c r="O214" s="222">
        <v>59000</v>
      </c>
      <c r="Q214" s="222">
        <v>2000</v>
      </c>
      <c r="R214" s="222">
        <v>59345</v>
      </c>
      <c r="T214" s="222">
        <v>2515</v>
      </c>
      <c r="U214" s="222">
        <v>55322</v>
      </c>
      <c r="W214" s="224">
        <v>2700</v>
      </c>
      <c r="X214" s="224">
        <v>95556</v>
      </c>
      <c r="Z214" s="222">
        <v>1207</v>
      </c>
      <c r="AA214" s="222">
        <v>150878</v>
      </c>
    </row>
    <row r="215" spans="1:27">
      <c r="A215" s="22">
        <v>207</v>
      </c>
      <c r="B215" s="474" t="s">
        <v>262</v>
      </c>
      <c r="C215" s="78">
        <v>7000</v>
      </c>
      <c r="D215" s="78">
        <v>35000</v>
      </c>
      <c r="E215" s="32" t="e">
        <f>IV.1!E215/IV.1!D215</f>
        <v>#DIV/0!</v>
      </c>
      <c r="F215" s="32" t="e">
        <f>IV.1!I215/IV.1!H215</f>
        <v>#DIV/0!</v>
      </c>
      <c r="G215" s="49" t="s">
        <v>314</v>
      </c>
      <c r="H215" s="49" t="str">
        <f>IF(IV.2!D5=0,"ISI NILAI",(IF(IV.2!D5&lt;RH!C239,"&lt;RH",IF(IV.2!D5&gt;RH!D239,"&gt;RH"," "))))</f>
        <v>ISI NILAI</v>
      </c>
      <c r="K215">
        <v>207</v>
      </c>
      <c r="L215" t="s">
        <v>315</v>
      </c>
      <c r="M215" t="s">
        <v>186</v>
      </c>
      <c r="N215" s="222">
        <v>7000</v>
      </c>
      <c r="O215" s="222">
        <v>25000</v>
      </c>
      <c r="Q215" s="222">
        <v>6400</v>
      </c>
      <c r="R215" s="222">
        <v>15000</v>
      </c>
      <c r="T215" s="222">
        <v>6000</v>
      </c>
      <c r="U215" s="222">
        <v>25000</v>
      </c>
      <c r="W215" s="222">
        <v>6000</v>
      </c>
      <c r="X215" s="222">
        <v>20000</v>
      </c>
      <c r="Z215" s="222">
        <v>6000</v>
      </c>
      <c r="AA215" s="222">
        <v>15000</v>
      </c>
    </row>
    <row r="216" spans="1:27">
      <c r="A216" s="22">
        <v>208</v>
      </c>
      <c r="B216" s="474" t="s">
        <v>264</v>
      </c>
      <c r="C216" s="78">
        <v>1000</v>
      </c>
      <c r="D216" s="78">
        <v>7500</v>
      </c>
      <c r="E216" s="32" t="e">
        <f>IV.1!E216/IV.1!D216</f>
        <v>#DIV/0!</v>
      </c>
      <c r="F216" s="32" t="e">
        <f>IV.1!I216/IV.1!H216</f>
        <v>#DIV/0!</v>
      </c>
      <c r="G216" s="49" t="s">
        <v>317</v>
      </c>
      <c r="H216" s="49" t="str">
        <f>IF(IV.2!D6=0,"ISI NILAI",(IF(IV.2!D6&lt;RH!C240,"&lt;RH",IF(IV.2!D6&gt;RH!D240,"&gt;RH"," "))))</f>
        <v>ISI NILAI</v>
      </c>
      <c r="K216">
        <v>209</v>
      </c>
      <c r="L216" t="s">
        <v>318</v>
      </c>
      <c r="M216" t="s">
        <v>186</v>
      </c>
      <c r="N216" s="222">
        <v>7000</v>
      </c>
      <c r="O216" s="222">
        <v>25000</v>
      </c>
      <c r="Q216" s="222">
        <v>5150</v>
      </c>
      <c r="R216" s="222">
        <v>15000</v>
      </c>
      <c r="T216" s="222">
        <v>6000</v>
      </c>
      <c r="U216" s="222">
        <v>25000</v>
      </c>
      <c r="W216" s="222">
        <v>5000</v>
      </c>
      <c r="X216" s="222">
        <v>15000</v>
      </c>
      <c r="Z216" s="222">
        <v>5000</v>
      </c>
      <c r="AA216" s="222">
        <v>15000</v>
      </c>
    </row>
    <row r="217" spans="1:27">
      <c r="A217" s="22">
        <v>209</v>
      </c>
      <c r="B217" s="474" t="s">
        <v>266</v>
      </c>
      <c r="C217" s="78">
        <v>5000</v>
      </c>
      <c r="D217" s="78">
        <v>15000</v>
      </c>
      <c r="E217" s="32" t="e">
        <f>IV.1!E217/IV.1!D217</f>
        <v>#DIV/0!</v>
      </c>
      <c r="F217" s="32" t="e">
        <f>IV.1!I217/IV.1!H217</f>
        <v>#DIV/0!</v>
      </c>
      <c r="G217" s="49" t="s">
        <v>320</v>
      </c>
      <c r="H217" s="49" t="str">
        <f>IF(IV.2!D7=0,"ISI NILAI",(IF(IV.2!D7&lt;RH!C241,"&lt;RH",IF(IV.2!D7&gt;RH!D241,"&gt;RH"," "))))</f>
        <v>ISI NILAI</v>
      </c>
      <c r="K217">
        <v>213</v>
      </c>
      <c r="L217" t="s">
        <v>321</v>
      </c>
      <c r="M217" t="s">
        <v>186</v>
      </c>
      <c r="N217" s="222">
        <v>30000</v>
      </c>
      <c r="O217" s="222">
        <v>80000</v>
      </c>
      <c r="Q217" s="222">
        <v>30000</v>
      </c>
      <c r="R217" s="222">
        <v>80000</v>
      </c>
      <c r="T217" s="222">
        <v>30000</v>
      </c>
      <c r="U217" s="222">
        <v>80000</v>
      </c>
      <c r="W217" s="222">
        <v>15000</v>
      </c>
      <c r="X217" s="222">
        <v>150000</v>
      </c>
      <c r="Z217" s="222">
        <v>10000</v>
      </c>
      <c r="AA217" s="222">
        <v>150000</v>
      </c>
    </row>
    <row r="218" spans="1:27">
      <c r="A218" s="22">
        <v>210</v>
      </c>
      <c r="B218" s="474" t="s">
        <v>267</v>
      </c>
      <c r="C218" s="78">
        <v>5000</v>
      </c>
      <c r="D218" s="78">
        <v>20000</v>
      </c>
      <c r="E218" s="32" t="e">
        <f>IV.1!E218/IV.1!D218</f>
        <v>#DIV/0!</v>
      </c>
      <c r="F218" s="32" t="e">
        <f>IV.1!I218/IV.1!H218</f>
        <v>#DIV/0!</v>
      </c>
      <c r="G218" s="49" t="s">
        <v>323</v>
      </c>
      <c r="H218" s="49" t="str">
        <f>IF(IV.2!D8=0,"ISI NILAI",(IF(IV.2!D8&lt;RH!C242,"&lt;RH",IF(IV.2!D8&gt;RH!D242,"&gt;RH"," "))))</f>
        <v>ISI NILAI</v>
      </c>
      <c r="K218">
        <v>216</v>
      </c>
      <c r="L218" t="s">
        <v>324</v>
      </c>
      <c r="M218" t="s">
        <v>22</v>
      </c>
      <c r="N218" s="222">
        <v>10000</v>
      </c>
      <c r="O218" s="222">
        <v>50000</v>
      </c>
      <c r="Q218" s="222">
        <v>8000</v>
      </c>
      <c r="R218" s="222">
        <v>50293</v>
      </c>
      <c r="T218" s="222">
        <v>10000</v>
      </c>
      <c r="U218" s="222">
        <v>50293</v>
      </c>
      <c r="W218" s="222">
        <v>5029</v>
      </c>
      <c r="X218" s="222">
        <v>25146</v>
      </c>
      <c r="Z218" s="222">
        <v>4023</v>
      </c>
      <c r="AA218" s="222">
        <v>25146</v>
      </c>
    </row>
    <row r="219" spans="1:27">
      <c r="A219" s="22">
        <v>211</v>
      </c>
      <c r="B219" s="474" t="s">
        <v>269</v>
      </c>
      <c r="C219" s="78">
        <v>1000</v>
      </c>
      <c r="D219" s="78">
        <v>100000</v>
      </c>
      <c r="E219" s="32" t="e">
        <f>IV.1!E219/IV.1!D219</f>
        <v>#DIV/0!</v>
      </c>
      <c r="F219" s="32" t="e">
        <f>IV.1!I219/IV.1!H219</f>
        <v>#DIV/0!</v>
      </c>
      <c r="K219">
        <v>218</v>
      </c>
      <c r="L219" t="s">
        <v>326</v>
      </c>
      <c r="M219" t="s">
        <v>312</v>
      </c>
      <c r="N219" s="222">
        <v>5000</v>
      </c>
      <c r="O219" s="222">
        <v>8000</v>
      </c>
      <c r="Q219" s="222">
        <v>5447</v>
      </c>
      <c r="R219" s="222">
        <v>7041</v>
      </c>
      <c r="T219" s="222">
        <v>5000</v>
      </c>
      <c r="U219" s="222">
        <v>8047</v>
      </c>
      <c r="W219" s="222">
        <v>5029</v>
      </c>
      <c r="X219" s="222">
        <v>8047</v>
      </c>
      <c r="Z219" s="222">
        <v>3018</v>
      </c>
      <c r="AA219" s="222">
        <v>8047</v>
      </c>
    </row>
    <row r="220" spans="1:27">
      <c r="A220" s="22">
        <v>212</v>
      </c>
      <c r="B220" s="474" t="s">
        <v>270</v>
      </c>
      <c r="C220" s="78">
        <v>1000</v>
      </c>
      <c r="D220" s="78">
        <v>15000</v>
      </c>
      <c r="E220" s="32" t="e">
        <f>IV.1!E220/IV.1!D220</f>
        <v>#DIV/0!</v>
      </c>
      <c r="F220" s="32" t="e">
        <f>IV.1!I220/IV.1!H220</f>
        <v>#DIV/0!</v>
      </c>
      <c r="G220" s="49" t="s">
        <v>328</v>
      </c>
      <c r="H220" s="49" t="e">
        <f>IF(AND(IV.2!C10&gt;0,IV.2!D10=0),"ISI NILAI",(IF(AND(IV.2!C10=0,IV.2!D10&gt;0),"ISI BANYAKNYA",((IF(IV.2!C138&lt;RH!C243,"&lt;RH",IF(IV.2!C138&gt;D243,"&gt;RH"," ")))))))</f>
        <v>#DIV/0!</v>
      </c>
      <c r="K220">
        <v>220</v>
      </c>
      <c r="L220" t="s">
        <v>329</v>
      </c>
      <c r="M220" t="s">
        <v>186</v>
      </c>
      <c r="N220" s="222">
        <v>10000</v>
      </c>
      <c r="O220" s="222">
        <v>20000</v>
      </c>
      <c r="Q220" s="222">
        <v>8000</v>
      </c>
      <c r="R220" s="222">
        <v>18105</v>
      </c>
      <c r="T220" s="222">
        <v>10000</v>
      </c>
      <c r="U220" s="222">
        <v>20117</v>
      </c>
      <c r="W220" s="222">
        <v>7041</v>
      </c>
      <c r="X220" s="222">
        <v>20117</v>
      </c>
      <c r="Z220" s="222">
        <v>8047</v>
      </c>
      <c r="AA220" s="222">
        <v>18105</v>
      </c>
    </row>
    <row r="221" spans="1:27">
      <c r="A221" s="22">
        <v>213</v>
      </c>
      <c r="B221" s="474" t="s">
        <v>271</v>
      </c>
      <c r="C221" s="78">
        <v>5000</v>
      </c>
      <c r="D221" s="78">
        <v>45000</v>
      </c>
      <c r="E221" s="32" t="e">
        <f>IV.1!E221/IV.1!D221</f>
        <v>#DIV/0!</v>
      </c>
      <c r="F221" s="32" t="e">
        <f>IV.1!I221/IV.1!H221</f>
        <v>#DIV/0!</v>
      </c>
      <c r="G221" s="49" t="s">
        <v>331</v>
      </c>
      <c r="H221" s="49" t="e">
        <f>IF(AND(IV.2!C11&gt;0,IV.2!D11=0),"ISI NILAI",(IF(AND(IV.2!C11=0,IV.2!D11&gt;0),"ISI BANYAKNYA",((IF(IV.2!C139&lt;RH!C244,"&lt;RH",IF(IV.2!C139&gt;D244,"&gt;RH"," ")))))))</f>
        <v>#DIV/0!</v>
      </c>
    </row>
    <row r="222" spans="1:27">
      <c r="A222" s="22">
        <v>214</v>
      </c>
      <c r="B222" s="474" t="s">
        <v>273</v>
      </c>
      <c r="C222" s="78">
        <v>500</v>
      </c>
      <c r="D222" s="78">
        <v>10000</v>
      </c>
      <c r="E222" s="32" t="e">
        <f>IV.1!E222/IV.1!D222</f>
        <v>#DIV/0!</v>
      </c>
      <c r="F222" s="32" t="e">
        <f>IV.1!I222/IV.1!H222</f>
        <v>#DIV/0!</v>
      </c>
    </row>
    <row r="223" spans="1:27">
      <c r="A223" s="22">
        <v>215</v>
      </c>
      <c r="B223" s="474" t="s">
        <v>276</v>
      </c>
      <c r="C223" s="78">
        <v>1000</v>
      </c>
      <c r="D223" s="78">
        <v>8000</v>
      </c>
      <c r="E223" s="32" t="e">
        <f>IV.1!E223/IV.1!D223</f>
        <v>#DIV/0!</v>
      </c>
      <c r="F223" s="32" t="e">
        <f>IV.1!I223/IV.1!H223</f>
        <v>#DIV/0!</v>
      </c>
    </row>
    <row r="224" spans="1:27">
      <c r="A224" s="22">
        <v>216</v>
      </c>
      <c r="B224" s="474" t="s">
        <v>279</v>
      </c>
      <c r="C224" s="78">
        <v>500</v>
      </c>
      <c r="D224" s="78">
        <v>50000</v>
      </c>
      <c r="E224" s="32" t="e">
        <f>IV.1!E224/IV.1!D224</f>
        <v>#DIV/0!</v>
      </c>
      <c r="F224" s="32" t="e">
        <f>IV.1!I224/IV.1!H224</f>
        <v>#DIV/0!</v>
      </c>
    </row>
    <row r="225" spans="1:6">
      <c r="A225" s="22">
        <v>217</v>
      </c>
      <c r="B225" s="474" t="s">
        <v>282</v>
      </c>
      <c r="C225" s="78">
        <v>1000</v>
      </c>
      <c r="D225" s="78">
        <v>10000</v>
      </c>
      <c r="E225" s="32" t="e">
        <f>IV.1!E225/IV.1!D225</f>
        <v>#DIV/0!</v>
      </c>
      <c r="F225" s="32" t="e">
        <f>IV.1!I225/IV.1!H225</f>
        <v>#DIV/0!</v>
      </c>
    </row>
    <row r="226" spans="1:6">
      <c r="A226" s="22">
        <v>218</v>
      </c>
      <c r="B226" s="474" t="s">
        <v>284</v>
      </c>
      <c r="C226" s="78">
        <v>1000</v>
      </c>
      <c r="D226" s="78">
        <v>10000</v>
      </c>
      <c r="E226" s="32" t="e">
        <f>IV.1!E226/IV.1!D226</f>
        <v>#DIV/0!</v>
      </c>
      <c r="F226" s="32" t="e">
        <f>IV.1!I226/IV.1!H226</f>
        <v>#DIV/0!</v>
      </c>
    </row>
    <row r="227" spans="1:6">
      <c r="A227" s="22">
        <v>219</v>
      </c>
      <c r="B227" s="474" t="s">
        <v>285</v>
      </c>
      <c r="C227" s="78">
        <v>10000</v>
      </c>
      <c r="D227" s="78">
        <v>1000000</v>
      </c>
      <c r="E227" s="32" t="e">
        <f>IV.1!E227/IV.1!D227</f>
        <v>#DIV/0!</v>
      </c>
      <c r="F227" s="32" t="e">
        <f>IV.1!I227/IV.1!H227</f>
        <v>#DIV/0!</v>
      </c>
    </row>
    <row r="228" spans="1:6">
      <c r="A228" s="22">
        <v>220</v>
      </c>
      <c r="B228" s="473" t="s">
        <v>287</v>
      </c>
      <c r="C228" s="78">
        <v>0</v>
      </c>
      <c r="D228" s="78">
        <v>0</v>
      </c>
      <c r="E228" s="32"/>
      <c r="F228" s="32"/>
    </row>
    <row r="229" spans="1:6">
      <c r="A229" s="22">
        <v>221</v>
      </c>
      <c r="B229" s="474" t="s">
        <v>289</v>
      </c>
      <c r="C229" s="78">
        <v>500</v>
      </c>
      <c r="D229" s="78">
        <v>2000</v>
      </c>
      <c r="E229" s="32" t="e">
        <f>IV.1!E229/IV.1!D229</f>
        <v>#DIV/0!</v>
      </c>
      <c r="F229" s="32" t="e">
        <f>IV.1!I229/IV.1!H229</f>
        <v>#DIV/0!</v>
      </c>
    </row>
    <row r="230" spans="1:6">
      <c r="A230" s="22">
        <v>222</v>
      </c>
      <c r="B230" s="474" t="s">
        <v>291</v>
      </c>
      <c r="C230" s="78">
        <v>375</v>
      </c>
      <c r="D230" s="78">
        <v>2000</v>
      </c>
      <c r="E230" s="32" t="e">
        <f>IV.1!E230/IV.1!D230</f>
        <v>#DIV/0!</v>
      </c>
      <c r="F230" s="32" t="e">
        <f>IV.1!I230/IV.1!H230</f>
        <v>#DIV/0!</v>
      </c>
    </row>
    <row r="231" spans="1:6">
      <c r="A231" s="22">
        <v>223</v>
      </c>
      <c r="B231" s="474" t="s">
        <v>292</v>
      </c>
      <c r="C231" s="78">
        <v>600</v>
      </c>
      <c r="D231" s="78">
        <v>2000</v>
      </c>
      <c r="E231" s="32" t="e">
        <f>IV.1!E231/IV.1!D231</f>
        <v>#DIV/0!</v>
      </c>
      <c r="F231" s="32" t="e">
        <f>IV.1!I231/IV.1!H231</f>
        <v>#DIV/0!</v>
      </c>
    </row>
    <row r="232" spans="1:6">
      <c r="A232" s="22">
        <v>224</v>
      </c>
      <c r="B232" s="474" t="s">
        <v>293</v>
      </c>
      <c r="C232" s="78">
        <v>1000</v>
      </c>
      <c r="D232" s="78">
        <v>35000</v>
      </c>
      <c r="E232" s="32" t="e">
        <f>IV.1!E232/IV.1!D232</f>
        <v>#DIV/0!</v>
      </c>
      <c r="F232" s="32" t="e">
        <f>IV.1!I232/IV.1!H232</f>
        <v>#DIV/0!</v>
      </c>
    </row>
    <row r="233" spans="1:6">
      <c r="A233" s="22">
        <v>225</v>
      </c>
      <c r="B233" s="474" t="s">
        <v>294</v>
      </c>
      <c r="C233" s="78">
        <v>300</v>
      </c>
      <c r="D233" s="78">
        <v>40000</v>
      </c>
      <c r="E233" s="32" t="e">
        <f>IV.1!E233/IV.1!D233</f>
        <v>#DIV/0!</v>
      </c>
      <c r="F233" s="32" t="e">
        <f>IV.1!I233/IV.1!H233</f>
        <v>#DIV/0!</v>
      </c>
    </row>
    <row r="234" spans="1:6">
      <c r="C234" s="570"/>
      <c r="D234" s="570"/>
    </row>
    <row r="235" spans="1:6">
      <c r="C235" s="570"/>
      <c r="D235" s="570"/>
    </row>
    <row r="236" spans="1:6">
      <c r="A236" s="630" t="s">
        <v>0</v>
      </c>
      <c r="B236" s="630" t="s">
        <v>1</v>
      </c>
      <c r="C236" s="631" t="s">
        <v>2</v>
      </c>
      <c r="D236" s="631" t="s">
        <v>3</v>
      </c>
    </row>
    <row r="237" spans="1:6">
      <c r="A237" s="630"/>
      <c r="B237" s="630"/>
      <c r="C237" s="631"/>
      <c r="D237" s="631"/>
    </row>
    <row r="238" spans="1:6">
      <c r="A238" s="56" t="s">
        <v>11</v>
      </c>
      <c r="B238" s="56" t="s">
        <v>12</v>
      </c>
      <c r="C238" s="572" t="s">
        <v>13</v>
      </c>
      <c r="D238" s="572" t="s">
        <v>14</v>
      </c>
    </row>
    <row r="239" spans="1:6">
      <c r="A239" s="22">
        <v>191</v>
      </c>
      <c r="B239" s="474" t="s">
        <v>297</v>
      </c>
      <c r="C239" s="78">
        <v>200000</v>
      </c>
      <c r="D239" s="78">
        <v>3000000</v>
      </c>
      <c r="E239" s="32" t="e">
        <f>IV.1!E239/IV.1!D239</f>
        <v>#DIV/0!</v>
      </c>
      <c r="F239" s="32" t="e">
        <f>IV.1!I239/IV.1!H239</f>
        <v>#DIV/0!</v>
      </c>
    </row>
    <row r="240" spans="1:6">
      <c r="A240" s="22">
        <v>192</v>
      </c>
      <c r="B240" s="474" t="s">
        <v>299</v>
      </c>
      <c r="C240" s="78">
        <v>100000</v>
      </c>
      <c r="D240" s="78">
        <v>3000000</v>
      </c>
      <c r="E240" s="32" t="e">
        <f>IV.1!E240/IV.1!D240</f>
        <v>#DIV/0!</v>
      </c>
      <c r="F240" s="32" t="e">
        <f>IV.1!I240/IV.1!H240</f>
        <v>#DIV/0!</v>
      </c>
    </row>
    <row r="241" spans="1:8">
      <c r="A241" s="22">
        <v>193</v>
      </c>
      <c r="B241" s="474" t="s">
        <v>303</v>
      </c>
      <c r="C241" s="78">
        <v>200000</v>
      </c>
      <c r="D241" s="78">
        <v>3000000</v>
      </c>
      <c r="E241" s="32" t="e">
        <f>IV.1!E241/IV.1!D241</f>
        <v>#DIV/0!</v>
      </c>
      <c r="F241" s="32" t="e">
        <f>IV.1!I241/IV.1!H241</f>
        <v>#DIV/0!</v>
      </c>
    </row>
    <row r="242" spans="1:8">
      <c r="A242" s="22">
        <v>194</v>
      </c>
      <c r="B242" s="474" t="s">
        <v>306</v>
      </c>
      <c r="C242" s="78">
        <v>50000</v>
      </c>
      <c r="D242" s="78">
        <v>3000000</v>
      </c>
      <c r="E242" s="32" t="e">
        <f>IV.1!E242/IV.1!D242</f>
        <v>#DIV/0!</v>
      </c>
      <c r="F242" s="32" t="e">
        <f>IV.1!I242/IV.1!H242</f>
        <v>#DIV/0!</v>
      </c>
    </row>
    <row r="243" spans="1:8">
      <c r="A243" s="22">
        <v>197</v>
      </c>
      <c r="B243" s="474" t="s">
        <v>309</v>
      </c>
      <c r="C243" s="78">
        <v>200</v>
      </c>
      <c r="D243" s="78">
        <v>4000</v>
      </c>
      <c r="E243" s="32" t="e">
        <f>IV.1!E243/IV.1!D243</f>
        <v>#DIV/0!</v>
      </c>
      <c r="F243" s="32" t="e">
        <f>IV.1!I243/IV.1!H243</f>
        <v>#DIV/0!</v>
      </c>
    </row>
    <row r="244" spans="1:8">
      <c r="A244" s="22">
        <v>199</v>
      </c>
      <c r="B244" s="474" t="s">
        <v>313</v>
      </c>
      <c r="C244" s="78">
        <v>1620</v>
      </c>
      <c r="D244" s="78">
        <v>9000</v>
      </c>
      <c r="E244" s="32" t="e">
        <f>IV.1!E244/IV.1!D244</f>
        <v>#DIV/0!</v>
      </c>
      <c r="F244" s="32" t="e">
        <f>IV.1!I244/IV.1!H244</f>
        <v>#DIV/0!</v>
      </c>
    </row>
    <row r="245" spans="1:8">
      <c r="A245" s="22">
        <v>207</v>
      </c>
      <c r="B245" s="474" t="s">
        <v>316</v>
      </c>
      <c r="C245" s="78">
        <v>10000</v>
      </c>
      <c r="D245" s="78">
        <v>20000</v>
      </c>
      <c r="E245" s="32" t="e">
        <f>IV.1!E245/IV.1!D245</f>
        <v>#DIV/0!</v>
      </c>
      <c r="F245" s="32" t="e">
        <f>IV.1!I245/IV.1!H245</f>
        <v>#DIV/0!</v>
      </c>
    </row>
    <row r="246" spans="1:8">
      <c r="A246" s="22">
        <v>209</v>
      </c>
      <c r="B246" s="474" t="s">
        <v>319</v>
      </c>
      <c r="C246" s="78">
        <v>6800</v>
      </c>
      <c r="D246" s="78">
        <v>25000</v>
      </c>
      <c r="E246" s="32" t="e">
        <f>IV.1!E246/IV.1!D246</f>
        <v>#DIV/0!</v>
      </c>
      <c r="F246" s="32" t="e">
        <f>IV.1!I246/IV.1!H246</f>
        <v>#DIV/0!</v>
      </c>
    </row>
    <row r="247" spans="1:8">
      <c r="A247" s="22">
        <v>213</v>
      </c>
      <c r="B247" s="474" t="s">
        <v>322</v>
      </c>
      <c r="C247" s="78">
        <v>30000</v>
      </c>
      <c r="D247" s="78">
        <v>120000</v>
      </c>
      <c r="E247" s="32" t="e">
        <f>IV.1!E247/IV.1!D247</f>
        <v>#DIV/0!</v>
      </c>
      <c r="F247" s="32" t="e">
        <f>IV.1!I247/IV.1!H247</f>
        <v>#DIV/0!</v>
      </c>
    </row>
    <row r="248" spans="1:8">
      <c r="A248" s="22">
        <v>216</v>
      </c>
      <c r="B248" s="474" t="s">
        <v>325</v>
      </c>
      <c r="C248" s="78">
        <v>9000</v>
      </c>
      <c r="D248" s="78">
        <v>25000</v>
      </c>
      <c r="E248" s="32" t="e">
        <f>IV.1!E248/IV.1!D248</f>
        <v>#DIV/0!</v>
      </c>
      <c r="F248" s="32" t="e">
        <f>IV.1!I248/IV.1!H248</f>
        <v>#DIV/0!</v>
      </c>
    </row>
    <row r="249" spans="1:8">
      <c r="A249" s="22">
        <v>218</v>
      </c>
      <c r="B249" s="474" t="s">
        <v>327</v>
      </c>
      <c r="C249" s="78">
        <v>100</v>
      </c>
      <c r="D249" s="78">
        <v>15000</v>
      </c>
      <c r="E249" s="32" t="e">
        <f>IV.1!E249/IV.1!D249</f>
        <v>#DIV/0!</v>
      </c>
      <c r="F249" s="32" t="e">
        <f>IV.1!I249/IV.1!H249</f>
        <v>#DIV/0!</v>
      </c>
    </row>
    <row r="250" spans="1:8">
      <c r="A250" s="22">
        <v>220</v>
      </c>
      <c r="B250" s="474" t="s">
        <v>330</v>
      </c>
      <c r="C250" s="78">
        <v>17000</v>
      </c>
      <c r="D250" s="78">
        <v>30000</v>
      </c>
      <c r="E250" s="32" t="e">
        <f>IV.1!E250/IV.1!D250</f>
        <v>#DIV/0!</v>
      </c>
      <c r="F250" s="32" t="e">
        <f>IV.1!I250/IV.1!H250</f>
        <v>#DIV/0!</v>
      </c>
    </row>
    <row r="251" spans="1:8">
      <c r="G251" s="49" t="s">
        <v>332</v>
      </c>
      <c r="H251" s="49" t="str">
        <f>IF(AND(IV.2!D17=0,IV.2!C17=0)," ",(IF(AND(IV.2!C17&gt;0,IV.2!D17=0),"ISI NILAI",(IF(AND(IV.2!C17=0,IV.2!D17&gt;0),"ISI BANYAKNYA",((IF(IV.2!C131&lt;RH!C245,"&lt;RH",IF(IV.2!C131&gt;RH!D245,"&gt;RH"," ")))))))))</f>
        <v xml:space="preserve"> </v>
      </c>
    </row>
    <row r="252" spans="1:8" hidden="1">
      <c r="G252" s="49" t="s">
        <v>333</v>
      </c>
      <c r="H252" s="49" t="str">
        <f>IF(AND(IV.2!D18=0,IV.2!C18=0)," ",(IF(AND(IV.2!C18&gt;0,IV.2!D18=0),"ISI NILAI",(IF(AND(IV.2!C18=0,IV.2!D18&gt;0),"ISI BANYAKNYA",((IF(IV.2!C132&lt;RH!C246,"&lt;RH",IF(IV.2!C132&gt;RH!D246,"&gt;RH"," ")))))))))</f>
        <v xml:space="preserve"> </v>
      </c>
    </row>
    <row r="253" spans="1:8" hidden="1">
      <c r="G253" s="49" t="s">
        <v>334</v>
      </c>
      <c r="H253" s="49" t="str">
        <f>IF(AND(IV.2!D19=0,IV.2!C19=0)," ",(IF(AND(IV.2!C19&gt;0,IV.2!D19=0),"ISI NILAI",(IF(AND(IV.2!C19=0,IV.2!D19&gt;0),"ISI BANYAKNYA",((IF(IV.2!C133&lt;RH!C250,"&lt;RH",IF(IV.2!C133&gt;RH!D250,"&gt;RH"," ")))))))))</f>
        <v xml:space="preserve"> </v>
      </c>
    </row>
    <row r="254" spans="1:8" hidden="1">
      <c r="G254" s="49" t="s">
        <v>335</v>
      </c>
      <c r="H254" s="49" t="str">
        <f>IF(AND(IV.2!E20=0,IV.2!C20=0)," ",(IF(AND(IV.2!C20&gt;0,IV.2!E20=0),"ISI NILAI",(IF(AND(IV.2!C20=0,IV.2!E20&gt;0),"ISI BANYAKNYA",((IF(IV.2!C134&lt;RH!C247,"&lt;RH",IF(IV.2!C134&gt;RH!D247,"&gt;RH"," ")))))))))</f>
        <v xml:space="preserve"> </v>
      </c>
    </row>
    <row r="257" spans="7:8" hidden="1">
      <c r="G257" s="49" t="s">
        <v>336</v>
      </c>
      <c r="H257" s="49" t="str">
        <f>IF(AND(IV.2!D23=0,IV.2!C23=0)," ",(IF(AND(IV.2!C23&gt;0,IV.2!D23=0),"ISI NILAI",(IF(AND(IV.2!C23=0,IV.2!D23&gt;0),"ISI BANYAKNYA",((IF(IV.2!C135&lt;RH!C248,"&lt;RH",IF(IV.2!C135&gt;RH!D248,"&gt;RH"," ")))))))))</f>
        <v xml:space="preserve"> </v>
      </c>
    </row>
    <row r="258" spans="7:8" hidden="1">
      <c r="G258" s="49" t="s">
        <v>337</v>
      </c>
      <c r="H258" s="49" t="str">
        <f>IF(AND(IV.2!D24=0,IV.2!C24=0)," ",(IF(AND(IV.2!C24&gt;0,IV.2!D24=0),"ISI NILAI",(IF(AND(IV.2!C24=0,IV.2!D24&gt;0),"ISI BANYAKNYA",((IF(IV.2!C136&lt;RH!C249,"&lt;RH",IF(IV.2!C136&gt;RH!D249,"&gt;RH"," ")))))))))</f>
        <v xml:space="preserve"> </v>
      </c>
    </row>
    <row r="259" spans="7:8" hidden="1">
      <c r="G259" s="49" t="s">
        <v>334</v>
      </c>
      <c r="H259" s="49" t="str">
        <f>IF(AND(IV.2!D25=0,IV.2!C25=0)," ",(IF(AND(IV.2!C25&gt;0,IV.2!D25=0),"ISI NILAI",(IF(AND(IV.2!C25=0,IV.2!D25&gt;0),"ISI BANYAKNYA",((IF(IV.2!C137&lt;C250,"&lt;RH",IF(IV.2!C137&gt;D250,"&gt;RH"," ")))))))))</f>
        <v xml:space="preserve"> </v>
      </c>
    </row>
  </sheetData>
  <sheetProtection algorithmName="SHA-512" hashValue="ccKcdJxbMkWQt1lVA4AY0XsTNIWqu9P+sy339pqjiXc5rjNGLk+45tYUNyKICCy7/qewukCf+kvX7nX3fyu22A==" saltValue="APRRYb3VQL0UsNwup/gyfQ==" spinCount="100000" sheet="1" selectLockedCells="1"/>
  <protectedRanges>
    <protectedRange sqref="C157:D190 C124:D147 C88:D114 C75:D86 C68:D72 C47:D66 C45:D45 C5:D39" name="Range1"/>
  </protectedRanges>
  <mergeCells count="4">
    <mergeCell ref="A236:A237"/>
    <mergeCell ref="B236:B237"/>
    <mergeCell ref="C236:C237"/>
    <mergeCell ref="D236:D237"/>
  </mergeCells>
  <dataValidations disablePrompts="1" count="1">
    <dataValidation allowBlank="1" showInputMessage="1" showErrorMessage="1" promptTitle="ISI JUMLAH ART" sqref="J5" xr:uid="{00000000-0002-0000-0000-000000000000}"/>
  </dataValidation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54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defaultColWidth="0" defaultRowHeight="14.4" zeroHeight="1"/>
  <cols>
    <col min="1" max="1" width="5.33203125" style="240" customWidth="1"/>
    <col min="2" max="2" width="98.77734375" style="241" customWidth="1"/>
    <col min="3" max="3" width="10.6640625" style="116" customWidth="1"/>
    <col min="4" max="4" width="16.21875" style="90" customWidth="1"/>
    <col min="5" max="8" width="12.109375" style="55" customWidth="1"/>
    <col min="9" max="9" width="9.109375" style="55" customWidth="1"/>
    <col min="10" max="10" width="18.109375" style="55" customWidth="1"/>
    <col min="11" max="11" width="9.109375" style="55" customWidth="1"/>
    <col min="12" max="16384" width="9.109375" style="55" hidden="1"/>
  </cols>
  <sheetData>
    <row r="1" spans="1:10" ht="25.8" customHeight="1">
      <c r="A1" s="568"/>
      <c r="B1" s="569"/>
      <c r="C1" s="484" t="s">
        <v>1060</v>
      </c>
      <c r="D1" s="502">
        <f>INPUT_AWAL!H4</f>
        <v>0</v>
      </c>
      <c r="E1" s="484" t="s">
        <v>792</v>
      </c>
      <c r="F1" s="502">
        <f>INPUT_AWAL!H5</f>
        <v>0</v>
      </c>
      <c r="G1" s="484" t="s">
        <v>1066</v>
      </c>
      <c r="H1" s="499">
        <f>INPUT_AWAL!H6</f>
        <v>0</v>
      </c>
    </row>
    <row r="2" spans="1:10" ht="28.8" hidden="1" customHeight="1"/>
    <row r="3" spans="1:10">
      <c r="A3" s="80" t="s">
        <v>338</v>
      </c>
      <c r="B3" s="214" t="s">
        <v>1189</v>
      </c>
      <c r="C3" s="80" t="s">
        <v>339</v>
      </c>
      <c r="D3" s="80" t="s">
        <v>341</v>
      </c>
      <c r="I3" s="497"/>
    </row>
    <row r="4" spans="1:10">
      <c r="A4" s="233">
        <v>1</v>
      </c>
      <c r="B4" s="234" t="s">
        <v>1087</v>
      </c>
      <c r="C4" s="244">
        <v>2</v>
      </c>
      <c r="D4" s="246"/>
      <c r="F4" s="632" t="s">
        <v>1061</v>
      </c>
      <c r="G4" s="632"/>
      <c r="H4" s="624">
        <f>H7</f>
        <v>0</v>
      </c>
      <c r="I4" s="498"/>
    </row>
    <row r="5" spans="1:10" ht="14.4" customHeight="1">
      <c r="A5" s="233">
        <v>2</v>
      </c>
      <c r="B5" s="235" t="s">
        <v>1088</v>
      </c>
      <c r="C5" s="245">
        <v>0</v>
      </c>
      <c r="D5" s="247" t="str">
        <f>IF(C5=0,"ISI JUMLAH ART"," ")</f>
        <v>ISI JUMLAH ART</v>
      </c>
      <c r="E5" s="236"/>
      <c r="F5" s="632" t="s">
        <v>1063</v>
      </c>
      <c r="G5" s="632"/>
      <c r="H5" s="619"/>
      <c r="I5" s="498"/>
      <c r="J5" s="99"/>
    </row>
    <row r="6" spans="1:10" ht="14.4" customHeight="1">
      <c r="A6" s="233">
        <v>3</v>
      </c>
      <c r="B6" s="237" t="s">
        <v>1089</v>
      </c>
      <c r="C6" s="244">
        <v>1</v>
      </c>
      <c r="D6" s="247"/>
      <c r="E6" s="236"/>
      <c r="F6" s="632" t="s">
        <v>1062</v>
      </c>
      <c r="G6" s="632"/>
      <c r="H6" s="619"/>
      <c r="I6" s="498"/>
      <c r="J6" s="99"/>
    </row>
    <row r="7" spans="1:10" ht="14.4" customHeight="1">
      <c r="A7" s="233">
        <v>4</v>
      </c>
      <c r="B7" s="237" t="s">
        <v>1090</v>
      </c>
      <c r="C7" s="244">
        <v>1</v>
      </c>
      <c r="D7" s="247"/>
      <c r="E7" s="236"/>
      <c r="F7" s="90"/>
      <c r="G7" s="620" t="s">
        <v>1126</v>
      </c>
      <c r="H7" s="126"/>
      <c r="I7" s="609" t="str">
        <f>IF(H7=0,"ISI NAMA KRT"," ")</f>
        <v>ISI NAMA KRT</v>
      </c>
      <c r="J7" s="99"/>
    </row>
    <row r="8" spans="1:10" ht="14.4" customHeight="1">
      <c r="A8" s="233">
        <v>5</v>
      </c>
      <c r="B8" s="237" t="s">
        <v>1091</v>
      </c>
      <c r="C8" s="244">
        <v>5</v>
      </c>
      <c r="D8" s="247"/>
      <c r="E8" s="236"/>
      <c r="F8" s="142"/>
      <c r="G8" s="620" t="s">
        <v>1115</v>
      </c>
      <c r="H8" s="126"/>
    </row>
    <row r="9" spans="1:10" ht="14.4" customHeight="1">
      <c r="A9" s="233">
        <v>6</v>
      </c>
      <c r="B9" s="237" t="s">
        <v>1187</v>
      </c>
      <c r="C9" s="244">
        <v>5</v>
      </c>
      <c r="D9" s="246"/>
      <c r="E9" s="236"/>
      <c r="F9" s="142"/>
      <c r="G9" s="620" t="s">
        <v>1116</v>
      </c>
      <c r="H9" s="126"/>
    </row>
    <row r="10" spans="1:10" ht="14.4" customHeight="1">
      <c r="A10" s="233">
        <v>7</v>
      </c>
      <c r="B10" s="237" t="s">
        <v>1188</v>
      </c>
      <c r="C10" s="244">
        <v>5</v>
      </c>
      <c r="D10" s="247"/>
      <c r="E10" s="236"/>
      <c r="F10" s="142"/>
      <c r="G10" s="620" t="s">
        <v>1117</v>
      </c>
      <c r="H10" s="126"/>
    </row>
    <row r="11" spans="1:10" ht="14.4" hidden="1" customHeight="1">
      <c r="A11" s="233">
        <v>8</v>
      </c>
      <c r="B11" s="614" t="s">
        <v>1092</v>
      </c>
      <c r="C11" s="244">
        <v>5</v>
      </c>
      <c r="D11" s="247"/>
      <c r="E11" s="236"/>
      <c r="F11" s="142"/>
      <c r="G11" s="90"/>
      <c r="H11" s="90"/>
    </row>
    <row r="12" spans="1:10" ht="14.4" hidden="1" customHeight="1">
      <c r="A12" s="233">
        <v>9</v>
      </c>
      <c r="B12" s="615" t="s">
        <v>1093</v>
      </c>
      <c r="C12" s="244">
        <v>5</v>
      </c>
      <c r="D12" s="247"/>
      <c r="E12" s="236"/>
      <c r="F12" s="142"/>
      <c r="G12" s="90"/>
      <c r="H12" s="90"/>
    </row>
    <row r="13" spans="1:10" ht="14.4" hidden="1" customHeight="1">
      <c r="A13" s="233">
        <v>10</v>
      </c>
      <c r="B13" s="615" t="s">
        <v>1094</v>
      </c>
      <c r="C13" s="244">
        <v>5</v>
      </c>
      <c r="D13" s="247"/>
      <c r="E13" s="236"/>
      <c r="F13" s="142"/>
      <c r="G13" s="90"/>
      <c r="H13" s="90"/>
    </row>
    <row r="14" spans="1:10" ht="14.4" hidden="1" customHeight="1">
      <c r="A14" s="574">
        <v>11</v>
      </c>
      <c r="B14" s="614" t="s">
        <v>1193</v>
      </c>
      <c r="C14" s="244">
        <v>5</v>
      </c>
      <c r="D14" s="575"/>
      <c r="E14" s="236"/>
      <c r="F14" s="142"/>
      <c r="G14" s="90"/>
      <c r="H14" s="90"/>
    </row>
    <row r="15" spans="1:10" ht="14.4" hidden="1" customHeight="1">
      <c r="A15" s="233">
        <v>12</v>
      </c>
      <c r="B15" s="614" t="s">
        <v>1095</v>
      </c>
      <c r="C15" s="244">
        <v>5</v>
      </c>
      <c r="D15" s="247"/>
      <c r="E15" s="236"/>
      <c r="F15" s="142"/>
      <c r="G15" s="90"/>
      <c r="H15" s="90"/>
    </row>
    <row r="16" spans="1:10" ht="14.4" hidden="1" customHeight="1">
      <c r="A16" s="233">
        <v>13</v>
      </c>
      <c r="B16" s="614" t="s">
        <v>1096</v>
      </c>
      <c r="C16" s="244">
        <v>5</v>
      </c>
      <c r="D16" s="247"/>
      <c r="E16" s="236"/>
      <c r="F16" s="142"/>
      <c r="G16" s="90"/>
      <c r="H16" s="90"/>
    </row>
    <row r="17" spans="1:8" ht="14.4" hidden="1" customHeight="1">
      <c r="A17" s="233">
        <v>14</v>
      </c>
      <c r="B17" s="616" t="s">
        <v>1112</v>
      </c>
      <c r="C17" s="244">
        <v>5</v>
      </c>
      <c r="D17" s="246"/>
      <c r="E17" s="236"/>
      <c r="F17" s="142"/>
      <c r="G17" s="90"/>
      <c r="H17" s="90"/>
    </row>
    <row r="18" spans="1:8" ht="14.4" customHeight="1">
      <c r="A18" s="233">
        <v>15</v>
      </c>
      <c r="B18" s="618" t="s">
        <v>1190</v>
      </c>
      <c r="C18" s="244">
        <v>1</v>
      </c>
      <c r="D18" s="247"/>
      <c r="E18" s="236"/>
      <c r="F18" s="142"/>
      <c r="G18" s="620" t="s">
        <v>1118</v>
      </c>
      <c r="H18" s="126"/>
    </row>
    <row r="19" spans="1:8" ht="14.4" customHeight="1">
      <c r="A19" s="233">
        <v>16</v>
      </c>
      <c r="B19" s="618" t="s">
        <v>1191</v>
      </c>
      <c r="C19" s="244">
        <v>1</v>
      </c>
      <c r="D19" s="247"/>
      <c r="E19" s="236"/>
      <c r="F19" s="142"/>
      <c r="G19" s="620" t="s">
        <v>1119</v>
      </c>
      <c r="H19" s="126"/>
    </row>
    <row r="20" spans="1:8" ht="14.4" customHeight="1">
      <c r="A20" s="233">
        <v>17</v>
      </c>
      <c r="B20" s="618" t="s">
        <v>1192</v>
      </c>
      <c r="C20" s="244">
        <v>5</v>
      </c>
      <c r="D20" s="246"/>
      <c r="E20" s="236"/>
      <c r="F20" s="142"/>
      <c r="G20" s="620" t="s">
        <v>1120</v>
      </c>
      <c r="H20" s="126"/>
    </row>
    <row r="21" spans="1:8" ht="14.4" hidden="1" customHeight="1">
      <c r="A21" s="233">
        <v>18</v>
      </c>
      <c r="B21" s="617" t="s">
        <v>1097</v>
      </c>
      <c r="C21" s="244">
        <v>5</v>
      </c>
      <c r="D21" s="246"/>
      <c r="E21" s="236"/>
      <c r="F21" s="142"/>
      <c r="G21" s="90"/>
      <c r="H21" s="90"/>
    </row>
    <row r="22" spans="1:8" ht="14.4" hidden="1" customHeight="1">
      <c r="A22" s="233">
        <v>19</v>
      </c>
      <c r="B22" s="617" t="s">
        <v>1098</v>
      </c>
      <c r="C22" s="244">
        <v>5</v>
      </c>
      <c r="D22" s="246"/>
      <c r="E22" s="236"/>
      <c r="F22" s="623"/>
      <c r="G22" s="90"/>
      <c r="H22" s="90"/>
    </row>
    <row r="23" spans="1:8" ht="14.4" hidden="1" customHeight="1">
      <c r="A23" s="233"/>
      <c r="B23" s="614" t="s">
        <v>982</v>
      </c>
      <c r="C23" s="244">
        <v>5</v>
      </c>
      <c r="D23" s="246"/>
      <c r="E23" s="236"/>
      <c r="F23" s="142"/>
      <c r="G23" s="90"/>
      <c r="H23" s="90"/>
    </row>
    <row r="24" spans="1:8">
      <c r="A24" s="233">
        <v>20</v>
      </c>
      <c r="B24" s="618" t="s">
        <v>1194</v>
      </c>
      <c r="C24" s="244">
        <v>1</v>
      </c>
      <c r="D24" s="246"/>
      <c r="E24" s="238"/>
      <c r="F24" s="621"/>
      <c r="G24" s="620" t="s">
        <v>1121</v>
      </c>
      <c r="H24" s="126"/>
    </row>
    <row r="25" spans="1:8" hidden="1">
      <c r="A25" s="233">
        <v>21</v>
      </c>
      <c r="B25" s="614" t="s">
        <v>1099</v>
      </c>
      <c r="C25" s="563">
        <v>0</v>
      </c>
      <c r="D25" s="246"/>
      <c r="E25" s="242"/>
      <c r="F25" s="622"/>
      <c r="G25" s="90"/>
      <c r="H25" s="90"/>
    </row>
    <row r="26" spans="1:8" hidden="1">
      <c r="A26" s="233">
        <v>22</v>
      </c>
      <c r="B26" s="616" t="s">
        <v>1100</v>
      </c>
      <c r="C26" s="244">
        <v>5</v>
      </c>
      <c r="D26" s="246"/>
      <c r="E26" s="238"/>
      <c r="F26" s="622"/>
      <c r="G26" s="90"/>
      <c r="H26" s="90"/>
    </row>
    <row r="27" spans="1:8" hidden="1">
      <c r="A27" s="233">
        <v>23</v>
      </c>
      <c r="B27" s="614" t="s">
        <v>1101</v>
      </c>
      <c r="C27" s="244">
        <v>3</v>
      </c>
      <c r="D27" s="246"/>
      <c r="E27" s="242"/>
      <c r="F27" s="622"/>
      <c r="G27" s="90"/>
      <c r="H27" s="90"/>
    </row>
    <row r="28" spans="1:8">
      <c r="A28" s="233">
        <v>24</v>
      </c>
      <c r="B28" s="618" t="s">
        <v>1198</v>
      </c>
      <c r="C28" s="244">
        <v>1</v>
      </c>
      <c r="D28" s="246"/>
      <c r="E28" s="243"/>
      <c r="F28" s="90"/>
      <c r="G28" s="620" t="s">
        <v>1122</v>
      </c>
      <c r="H28" s="126"/>
    </row>
    <row r="29" spans="1:8" hidden="1">
      <c r="A29" s="233">
        <v>25</v>
      </c>
      <c r="B29" s="614" t="s">
        <v>1102</v>
      </c>
      <c r="C29" s="244">
        <v>4</v>
      </c>
      <c r="D29" s="246"/>
      <c r="E29" s="242"/>
      <c r="F29" s="622"/>
      <c r="G29" s="90"/>
      <c r="H29" s="90"/>
    </row>
    <row r="30" spans="1:8" hidden="1">
      <c r="A30" s="233">
        <v>26</v>
      </c>
      <c r="B30" s="614" t="s">
        <v>1104</v>
      </c>
      <c r="C30" s="244">
        <v>5</v>
      </c>
      <c r="D30" s="246"/>
      <c r="F30" s="90"/>
      <c r="G30" s="90"/>
      <c r="H30" s="90"/>
    </row>
    <row r="31" spans="1:8" hidden="1">
      <c r="A31" s="233">
        <v>27</v>
      </c>
      <c r="B31" s="617" t="s">
        <v>1103</v>
      </c>
      <c r="C31" s="244">
        <v>5</v>
      </c>
      <c r="D31" s="247"/>
      <c r="F31" s="90"/>
      <c r="G31" s="90"/>
      <c r="H31" s="90"/>
    </row>
    <row r="32" spans="1:8" hidden="1">
      <c r="A32" s="233">
        <v>28</v>
      </c>
      <c r="B32" s="614" t="s">
        <v>1105</v>
      </c>
      <c r="C32" s="244">
        <v>5</v>
      </c>
      <c r="D32" s="246"/>
      <c r="F32" s="90"/>
      <c r="G32" s="90"/>
      <c r="H32" s="90"/>
    </row>
    <row r="33" spans="1:8" hidden="1">
      <c r="A33" s="233">
        <v>29</v>
      </c>
      <c r="B33" s="616" t="s">
        <v>1106</v>
      </c>
      <c r="C33" s="244">
        <v>5</v>
      </c>
      <c r="D33" s="246"/>
      <c r="F33" s="90"/>
      <c r="G33" s="90"/>
      <c r="H33" s="90"/>
    </row>
    <row r="34" spans="1:8" hidden="1">
      <c r="A34" s="233">
        <v>30</v>
      </c>
      <c r="B34" s="614" t="s">
        <v>1107</v>
      </c>
      <c r="C34" s="244">
        <v>5</v>
      </c>
      <c r="D34" s="246"/>
      <c r="F34" s="90"/>
      <c r="G34" s="90"/>
      <c r="H34" s="90"/>
    </row>
    <row r="35" spans="1:8" hidden="1">
      <c r="A35" s="233">
        <v>31</v>
      </c>
      <c r="B35" s="617" t="s">
        <v>1108</v>
      </c>
      <c r="C35" s="430">
        <v>0</v>
      </c>
      <c r="D35" s="239"/>
      <c r="F35" s="90"/>
      <c r="G35" s="90"/>
      <c r="H35" s="90"/>
    </row>
    <row r="36" spans="1:8" hidden="1">
      <c r="A36" s="233">
        <v>32</v>
      </c>
      <c r="B36" s="617" t="s">
        <v>1109</v>
      </c>
      <c r="C36" s="430">
        <v>0</v>
      </c>
      <c r="D36" s="239"/>
      <c r="F36" s="90"/>
      <c r="G36" s="90"/>
      <c r="H36" s="90"/>
    </row>
    <row r="37" spans="1:8" hidden="1">
      <c r="A37" s="233">
        <v>33</v>
      </c>
      <c r="B37" s="617" t="s">
        <v>1110</v>
      </c>
      <c r="C37" s="430">
        <v>0</v>
      </c>
      <c r="D37" s="239"/>
      <c r="F37" s="90"/>
      <c r="G37" s="90"/>
      <c r="H37" s="90"/>
    </row>
    <row r="38" spans="1:8" hidden="1">
      <c r="A38" s="233">
        <v>34</v>
      </c>
      <c r="B38" s="617" t="s">
        <v>1111</v>
      </c>
      <c r="C38" s="430">
        <v>0</v>
      </c>
      <c r="D38" s="239"/>
      <c r="F38" s="90"/>
      <c r="G38" s="90"/>
      <c r="H38" s="90"/>
    </row>
    <row r="39" spans="1:8">
      <c r="A39" s="233">
        <v>35</v>
      </c>
      <c r="B39" s="239" t="s">
        <v>1195</v>
      </c>
      <c r="C39" s="244">
        <v>1</v>
      </c>
      <c r="D39" s="246" t="str">
        <f>IF(AND(IV.3!F33=0,AND(C39=1,IV.1!M5+IV.1!M12=0)),"APAKAH BENAR TIDAK ADA MENGONSUMSI KARBOHIDRAT?"," ")</f>
        <v>APAKAH BENAR TIDAK ADA MENGONSUMSI KARBOHIDRAT?</v>
      </c>
      <c r="F39" s="90"/>
      <c r="G39" s="620" t="s">
        <v>1123</v>
      </c>
      <c r="H39" s="126"/>
    </row>
    <row r="40" spans="1:8">
      <c r="A40" s="233">
        <v>36</v>
      </c>
      <c r="B40" s="239" t="s">
        <v>1197</v>
      </c>
      <c r="C40" s="244">
        <v>1</v>
      </c>
      <c r="D40" s="246" t="str">
        <f>IF(AND(IV.3!F33=0,AND(C40=1,IV.1!M105=0)),"APAKAH BENAR TIDAK ADA MENGONSUMSI PROTEIN NABATI?"," ")</f>
        <v>APAKAH BENAR TIDAK ADA MENGONSUMSI PROTEIN NABATI?</v>
      </c>
      <c r="F40" s="90"/>
      <c r="G40" s="620" t="s">
        <v>1124</v>
      </c>
      <c r="H40" s="126"/>
    </row>
    <row r="41" spans="1:8">
      <c r="A41" s="233">
        <v>37</v>
      </c>
      <c r="B41" s="239" t="s">
        <v>1196</v>
      </c>
      <c r="C41" s="244">
        <v>1</v>
      </c>
      <c r="D41" s="246" t="str">
        <f>IF(AND(IV.3!F33=0,AND(C41=1,IV.1!M19+IV.1!M58+IV.1!M68=0)),"APAKAH BENAR TIDAK ADA MENGONSUMSI PROTEIN HEWANI?"," ")</f>
        <v>APAKAH BENAR TIDAK ADA MENGONSUMSI PROTEIN HEWANI?</v>
      </c>
      <c r="F41" s="90"/>
      <c r="G41" s="620" t="s">
        <v>1125</v>
      </c>
      <c r="H41" s="126"/>
    </row>
    <row r="42" spans="1:8">
      <c r="A42" s="233">
        <v>38</v>
      </c>
      <c r="B42" s="618" t="s">
        <v>1193</v>
      </c>
      <c r="C42" s="244">
        <v>5</v>
      </c>
      <c r="D42" s="246" t="str">
        <f>IF(AND(IV.3!F33=0,C42=1,OR(IV.1_ART1!I13&lt;10000,IV.1_ART2!I13&lt;10000,IV.1_ART3!I13&lt;10000,IV.1_ART4!I13&lt;10000,IV.1_ART5!I13&lt;10000,IV.1_ART6!I13&lt;10000,IV.1_ART7!I13&lt;10000,IV.1_ART8!I13&lt;10000,IV.1_ART9!I13&lt;10000,IV.1_ART10!I13&lt;10000,IV.1_ART11!I13&lt;10000,IV.1_ART12!I13&lt;10000)),"ANAK MENERIMA MBG, RINCIAN 196 NASI CAMPUR/RAMES HARUS TERISI"," ")</f>
        <v xml:space="preserve"> </v>
      </c>
    </row>
    <row r="43" spans="1:8">
      <c r="A43" s="233">
        <v>39</v>
      </c>
      <c r="B43" s="618" t="s">
        <v>1199</v>
      </c>
      <c r="C43" s="244">
        <v>5</v>
      </c>
      <c r="D43" s="246" t="str">
        <f>IF(AND(IV.1!I83=0,C43=1),"ANAK MENERIMA MENU SUSU MBG, RINCIAN 79 HARUS TERISI"," ")</f>
        <v xml:space="preserve"> </v>
      </c>
    </row>
    <row r="44" spans="1:8">
      <c r="A44" s="233">
        <v>40</v>
      </c>
      <c r="B44" s="618" t="s">
        <v>1200</v>
      </c>
      <c r="C44" s="244">
        <v>5</v>
      </c>
      <c r="D44" s="246" t="str">
        <f>IF(AND(IV.1!I133=0,C44=1),"ANAK MENERIMA MENU BUAH MBG, ANTARA RINCIAN 130-153 HARUS TERISI"," ")</f>
        <v xml:space="preserve"> </v>
      </c>
    </row>
    <row r="45" spans="1:8">
      <c r="A45" s="233"/>
      <c r="B45" s="607" t="s">
        <v>1183</v>
      </c>
      <c r="C45" s="608">
        <v>542349</v>
      </c>
      <c r="D45" s="280" t="str">
        <f>IF(C45=0,"ISI GARIS KEMISKINAN"," ")</f>
        <v xml:space="preserve"> </v>
      </c>
    </row>
    <row r="46" spans="1:8">
      <c r="A46" s="233"/>
    </row>
    <row r="47" spans="1:8">
      <c r="A47" s="233"/>
      <c r="E47" s="117"/>
      <c r="F47" s="117"/>
      <c r="G47" s="117"/>
      <c r="H47" s="117"/>
    </row>
    <row r="48" spans="1:8">
      <c r="A48" s="233"/>
      <c r="E48" s="90"/>
      <c r="F48" s="90"/>
      <c r="G48" s="90"/>
      <c r="H48" s="90"/>
    </row>
    <row r="49" spans="2:8">
      <c r="E49" s="90"/>
      <c r="F49" s="90"/>
      <c r="G49" s="90"/>
      <c r="H49" s="90"/>
    </row>
    <row r="50" spans="2:8">
      <c r="B50" s="55"/>
      <c r="C50" s="55"/>
      <c r="D50" s="55"/>
      <c r="E50" s="90"/>
      <c r="F50" s="90"/>
      <c r="G50" s="90"/>
      <c r="H50" s="90"/>
    </row>
    <row r="51" spans="2:8">
      <c r="B51" s="55"/>
      <c r="C51" s="55"/>
      <c r="D51" s="55"/>
      <c r="E51" s="90"/>
      <c r="F51" s="90"/>
      <c r="G51" s="90"/>
      <c r="H51" s="90"/>
    </row>
    <row r="52" spans="2:8">
      <c r="B52" s="55"/>
      <c r="C52" s="55"/>
      <c r="D52" s="55"/>
    </row>
    <row r="53" spans="2:8"/>
    <row r="54" spans="2:8"/>
  </sheetData>
  <sheetProtection algorithmName="SHA-512" hashValue="ke0+dn8ETEN/C7R85DlmZyAvjV3NKYD4ApsuUoni7auSpu75ldZTb7YgaCb73k9kzGSeEFOJvyer7/kxOhvTDg==" saltValue="ivR/vgi5nnGxKzHIq4OJxw==" spinCount="100000" sheet="1" selectLockedCells="1"/>
  <protectedRanges>
    <protectedRange algorithmName="SHA-512" hashValue="cXVdzdB9S96yQNp7656W3zNqzbRsZBkdf9k0gs3Lj00cFFZfXTnglsineAxTQd81ncIyh8TZss0F2u6Rtmg+SQ==" saltValue="I8/hdZCAht0lRy3pLcGznw==" spinCount="100000" sqref="C5:C24 C26:C34" name="Range1"/>
    <protectedRange sqref="C5:C24 C26:C34" name="Range2"/>
    <protectedRange algorithmName="SHA-512" hashValue="cXVdzdB9S96yQNp7656W3zNqzbRsZBkdf9k0gs3Lj00cFFZfXTnglsineAxTQd81ncIyh8TZss0F2u6Rtmg+SQ==" saltValue="I8/hdZCAht0lRy3pLcGznw==" spinCount="100000" sqref="C39:C44" name="Range1_1"/>
    <protectedRange sqref="C39:C44" name="Range2_1"/>
  </protectedRanges>
  <mergeCells count="3">
    <mergeCell ref="F4:G4"/>
    <mergeCell ref="F5:G5"/>
    <mergeCell ref="F6:G6"/>
  </mergeCells>
  <phoneticPr fontId="38" type="noConversion"/>
  <dataValidations xWindow="1020" yWindow="486" count="11">
    <dataValidation type="list" showInputMessage="1" showErrorMessage="1" errorTitle="ERROR" error="PILIHAN TIDAK SESUAI" promptTitle="PILIH JAWABAN" prompt="1 LISTRIK_x000a_2 ELPIJI 5,5KG/BLUE GAZ_x000a_3 ELPIJI 12KG_x000a_4 ELPIJI 3KG_x000a_5 GAS KOTA_x000a_6 BIOGAS_x000a_7 MINYAK TANAH_x000a_8 BRIKET_x000a_9 ARANG_x000a_10 KAYU BAKAR_x000a_11 LAINNYA_x000a_0 TIDAK MEMASAK" sqref="C29" xr:uid="{00000000-0002-0000-0100-000000000000}">
      <formula1>_masak</formula1>
    </dataValidation>
    <dataValidation allowBlank="1" showInputMessage="1" showErrorMessage="1" promptTitle="ISI JUMLAH ART" sqref="C5" xr:uid="{00000000-0002-0000-0100-000003000000}"/>
    <dataValidation type="list" showInputMessage="1" showErrorMessage="1" errorTitle="ERROR" error="HARUS DIISI 1 ATAU 5_x000a_" promptTitle="PILIH JAWABAN" prompt="1 YA_x000a_5 TIDAK_x000a_" sqref="C31 C26 C34 C6:C23 C39:C44" xr:uid="{00000000-0002-0000-0100-000005000000}">
      <formula1>_2PILIHAN</formula1>
    </dataValidation>
    <dataValidation type="list" showInputMessage="1" showErrorMessage="1" errorTitle="ERROR" error="PILIH JAWABAN YANG SESUAI" promptTitle="PILIH JAWABAN" prompt="1 LISTRIK PLN DENGAN METERAN_x000a_2 LISTRIK PLN TANPA METERAN_x000a_3 LISTRIK NON PLN_x000a_4 BUKAN LISTRIK" sqref="C28" xr:uid="{00000000-0002-0000-0100-000007000000}">
      <formula1>_listrik</formula1>
    </dataValidation>
    <dataValidation type="whole" errorStyle="information" allowBlank="1" showInputMessage="1" showErrorMessage="1" promptTitle="KLASIFIKASI WILAYAH" prompt="1 PERKOTAAN_x000a_2 PERDESAAN" sqref="C4" xr:uid="{1028545C-7348-4295-AAE9-462F1DC9881C}">
      <formula1>1</formula1>
      <formula2>2</formula2>
    </dataValidation>
    <dataValidation allowBlank="1" showInputMessage="1" showErrorMessage="1" promptTitle="PILIHAN JAWABAN" prompt="1 YA_x000a_5 TIDAK_x000a_" sqref="C6" xr:uid="{41EA6E6B-841B-46D3-8A3B-29417BC0A214}"/>
    <dataValidation type="list" showInputMessage="1" showErrorMessage="1" errorTitle="ERROR" error="HARUS BERKODE 1, 2, 3, 4, 5, ATAU 6" promptTitle="PILIH JAWABAN" prompt="1 MILIK SENDIRI_x000a_2 KONTRAK/SEWA_x000a_3 BEBAS SEWA_x000a_4 DINAS_x000a_5 LAINNYA" sqref="C24" xr:uid="{00000000-0002-0000-0100-000004000000}">
      <formula1>_statrumah</formula1>
    </dataValidation>
    <dataValidation type="whole" allowBlank="1" showInputMessage="1" showErrorMessage="1" error="Isikan 0 jika anak tidak menerima PIP" promptTitle="PILIH JAWABAN" prompt="0. Jika Anak tidak menerima PIP_x000a_1. Jika Anak menerima PIP semester genap saja/ganjil saja_x000a_2. Jika Anak menerima PIP semester ganjil dan genap" sqref="E48:H50" xr:uid="{087D40A4-1910-4CE1-9951-E05D7A707349}">
      <formula1>0</formula1>
      <formula2>2</formula2>
    </dataValidation>
    <dataValidation allowBlank="1" showInputMessage="1" showErrorMessage="1" promptTitle="Isikan Nominal PIP Kuliah" prompt="800.000/bulan_x000a_950.000/bulan_x000a_1.100.000/bulan_x000a_1.250.000/bulan_x000a_1.400.000/bulan" sqref="E51:H51" xr:uid="{D16EA232-64B6-48DD-9590-C85CCB015706}"/>
    <dataValidation type="whole" allowBlank="1" showInputMessage="1" showErrorMessage="1" promptTitle="ISIKAN JAWABAN" prompt="Jumlah Anak yang menerima PIP" sqref="C35:C38" xr:uid="{CF06300B-4496-4C86-BAF3-E7469CD834E6}">
      <formula1>0</formula1>
      <formula2>12</formula2>
    </dataValidation>
    <dataValidation showInputMessage="1" showErrorMessage="1" errorTitle="ERROR" error="HARUS DIISI 1 ATAU 5_x000a_" promptTitle="PILIH JAWABAN" prompt="1 YA_x000a_5 TIDAK_x000a_" sqref="C32:C33 C30" xr:uid="{00000000-0002-0000-0100-000002000000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1020" yWindow="486" count="1">
        <x14:dataValidation type="list" showInputMessage="1" showErrorMessage="1" errorTitle="ERROR" error="HARUS DIISI 1 ATAU 5_x000a_" promptTitle="PILIH JAWABAN" prompt="1 AIR KEMASAN BERMERK_x000a_2 AIR KEMASAN ISI ULANG_x000a_3 LAINNYA (SUNGAI, SUMUR, DLL)" xr:uid="{00000000-0002-0000-0100-000006000000}">
          <x14:formula1>
            <xm:f>DROWDOWN!$F$1:$F$3</xm:f>
          </x14:formula1>
          <xm:sqref>C27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C00000"/>
  </sheetPr>
  <dimension ref="A1:O350"/>
  <sheetViews>
    <sheetView topLeftCell="A283" workbookViewId="0">
      <selection activeCell="N6" sqref="N6"/>
    </sheetView>
  </sheetViews>
  <sheetFormatPr defaultColWidth="9.109375" defaultRowHeight="14.4"/>
  <cols>
    <col min="1" max="1" width="45.6640625" style="485" customWidth="1"/>
    <col min="2" max="16384" width="9.109375" style="2"/>
  </cols>
  <sheetData>
    <row r="1" spans="1:15" ht="15" customHeight="1">
      <c r="A1" s="633" t="s">
        <v>559</v>
      </c>
    </row>
    <row r="2" spans="1:15">
      <c r="A2" s="633"/>
    </row>
    <row r="3" spans="1:15">
      <c r="A3" s="57" t="s">
        <v>12</v>
      </c>
    </row>
    <row r="4" spans="1:15">
      <c r="A4" s="487" t="s">
        <v>19</v>
      </c>
    </row>
    <row r="5" spans="1:15">
      <c r="A5" s="488" t="s">
        <v>21</v>
      </c>
      <c r="B5" s="2">
        <f>IF(IV.1!M6=0,0,1)</f>
        <v>0</v>
      </c>
      <c r="D5" s="48" t="s">
        <v>560</v>
      </c>
      <c r="E5" s="48">
        <f>SUM(B5:B37)</f>
        <v>0</v>
      </c>
      <c r="F5" s="48" t="s">
        <v>561</v>
      </c>
      <c r="G5" s="48">
        <f>SUM(B38:B65)</f>
        <v>0</v>
      </c>
      <c r="H5" s="48" t="s">
        <v>562</v>
      </c>
      <c r="I5" s="48">
        <f>SUM(B66:B91)</f>
        <v>0</v>
      </c>
      <c r="J5" s="48" t="s">
        <v>563</v>
      </c>
      <c r="K5" s="48">
        <f>SUM(B92:B125)</f>
        <v>0</v>
      </c>
      <c r="L5" s="48" t="s">
        <v>755</v>
      </c>
      <c r="M5" s="48">
        <f>SUM(B126:B158)</f>
        <v>0</v>
      </c>
      <c r="N5" s="2" t="s">
        <v>1069</v>
      </c>
      <c r="O5" s="48">
        <f>SUM(B159:B189)</f>
        <v>0</v>
      </c>
    </row>
    <row r="6" spans="1:15">
      <c r="A6" s="488" t="s">
        <v>23</v>
      </c>
      <c r="B6" s="2">
        <f>IF(IV.1!M7=0,0,1)</f>
        <v>0</v>
      </c>
    </row>
    <row r="7" spans="1:15">
      <c r="A7" s="488" t="s">
        <v>24</v>
      </c>
      <c r="B7" s="2">
        <f>IF(IV.1!M8=0,0,1)</f>
        <v>0</v>
      </c>
    </row>
    <row r="8" spans="1:15">
      <c r="A8" s="488" t="s">
        <v>26</v>
      </c>
      <c r="B8" s="2">
        <f>IF(IV.1!M9=0,0,1)</f>
        <v>0</v>
      </c>
    </row>
    <row r="9" spans="1:15">
      <c r="A9" s="488" t="s">
        <v>28</v>
      </c>
      <c r="B9" s="2">
        <f>IF(IV.1!M10=0,0,1)</f>
        <v>0</v>
      </c>
    </row>
    <row r="10" spans="1:15">
      <c r="A10" s="488" t="s">
        <v>29</v>
      </c>
      <c r="B10" s="2">
        <f>IF(IV.1!M11=0,0,1)</f>
        <v>0</v>
      </c>
    </row>
    <row r="11" spans="1:15">
      <c r="A11" s="487" t="s">
        <v>31</v>
      </c>
    </row>
    <row r="12" spans="1:15">
      <c r="A12" s="488" t="s">
        <v>33</v>
      </c>
      <c r="B12" s="2">
        <f>IF(IV.1!M13=0,0,1)</f>
        <v>0</v>
      </c>
    </row>
    <row r="13" spans="1:15">
      <c r="A13" s="488" t="s">
        <v>35</v>
      </c>
      <c r="B13" s="2">
        <f>IF(IV.1!M14=0,0,1)</f>
        <v>0</v>
      </c>
    </row>
    <row r="14" spans="1:15">
      <c r="A14" s="488" t="s">
        <v>36</v>
      </c>
      <c r="B14" s="2">
        <f>IF(IV.1!M15=0,0,1)</f>
        <v>0</v>
      </c>
    </row>
    <row r="15" spans="1:15">
      <c r="A15" s="488" t="s">
        <v>37</v>
      </c>
      <c r="B15" s="2">
        <f>IF(IV.1!M16=0,0,1)</f>
        <v>0</v>
      </c>
    </row>
    <row r="16" spans="1:15">
      <c r="A16" s="488" t="s">
        <v>38</v>
      </c>
      <c r="B16" s="2">
        <f>IF(IV.1!M17=0,0,1)</f>
        <v>0</v>
      </c>
    </row>
    <row r="17" spans="1:2">
      <c r="A17" s="488" t="s">
        <v>39</v>
      </c>
      <c r="B17" s="2">
        <f>IF(IV.1!M18=0,0,1)</f>
        <v>0</v>
      </c>
    </row>
    <row r="18" spans="1:2">
      <c r="A18" s="488" t="s">
        <v>40</v>
      </c>
      <c r="B18" s="2">
        <f>IF(IV.1!M19=0,0,1)</f>
        <v>0</v>
      </c>
    </row>
    <row r="19" spans="1:2">
      <c r="A19" s="487" t="s">
        <v>42</v>
      </c>
    </row>
    <row r="20" spans="1:2">
      <c r="A20" s="488" t="s">
        <v>44</v>
      </c>
      <c r="B20" s="2">
        <f>IF(IV.1!M21=0,0,1)</f>
        <v>0</v>
      </c>
    </row>
    <row r="21" spans="1:2">
      <c r="A21" s="488" t="s">
        <v>648</v>
      </c>
      <c r="B21" s="2">
        <f>IF(IV.1!M22=0,0,1)</f>
        <v>0</v>
      </c>
    </row>
    <row r="22" spans="1:2">
      <c r="A22" s="488" t="s">
        <v>649</v>
      </c>
      <c r="B22" s="2">
        <f>IF(IV.1!M23=0,0,1)</f>
        <v>0</v>
      </c>
    </row>
    <row r="23" spans="1:2">
      <c r="A23" s="488" t="s">
        <v>724</v>
      </c>
      <c r="B23" s="2">
        <f>IF(IV.1!M24=0,0,1)</f>
        <v>0</v>
      </c>
    </row>
    <row r="24" spans="1:2">
      <c r="A24" s="488" t="s">
        <v>46</v>
      </c>
      <c r="B24" s="2">
        <f>IF(IV.1!M25=0,0,1)</f>
        <v>0</v>
      </c>
    </row>
    <row r="25" spans="1:2">
      <c r="A25" s="488" t="s">
        <v>47</v>
      </c>
      <c r="B25" s="2">
        <f>IF(IV.1!M26=0,0,1)</f>
        <v>0</v>
      </c>
    </row>
    <row r="26" spans="1:2">
      <c r="A26" s="488" t="s">
        <v>48</v>
      </c>
      <c r="B26" s="2">
        <f>IF(IV.1!M27=0,0,1)</f>
        <v>0</v>
      </c>
    </row>
    <row r="27" spans="1:2">
      <c r="A27" s="488" t="s">
        <v>50</v>
      </c>
      <c r="B27" s="2">
        <f>IF(IV.1!M28=0,0,1)</f>
        <v>0</v>
      </c>
    </row>
    <row r="28" spans="1:2">
      <c r="A28" s="488" t="s">
        <v>51</v>
      </c>
      <c r="B28" s="2">
        <f>IF(IV.1!M29=0,0,1)</f>
        <v>0</v>
      </c>
    </row>
    <row r="29" spans="1:2">
      <c r="A29" s="488" t="s">
        <v>52</v>
      </c>
      <c r="B29" s="2">
        <f>IF(IV.1!M30=0,0,1)</f>
        <v>0</v>
      </c>
    </row>
    <row r="30" spans="1:2">
      <c r="A30" s="488" t="s">
        <v>53</v>
      </c>
      <c r="B30" s="2">
        <f>IF(IV.1!M31=0,0,1)</f>
        <v>0</v>
      </c>
    </row>
    <row r="31" spans="1:2">
      <c r="A31" s="488" t="s">
        <v>725</v>
      </c>
      <c r="B31" s="2">
        <f>IF(IV.1!M32=0,0,1)</f>
        <v>0</v>
      </c>
    </row>
    <row r="32" spans="1:2">
      <c r="A32" s="488" t="s">
        <v>651</v>
      </c>
      <c r="B32" s="2">
        <f>IF(IV.1!M33=0,0,1)</f>
        <v>0</v>
      </c>
    </row>
    <row r="33" spans="1:2">
      <c r="A33" s="488" t="s">
        <v>56</v>
      </c>
      <c r="B33" s="2">
        <f>IF(IV.1!M34=0,0,1)</f>
        <v>0</v>
      </c>
    </row>
    <row r="34" spans="1:2">
      <c r="A34" s="488" t="s">
        <v>57</v>
      </c>
      <c r="B34" s="2">
        <f>IF(IV.1!M35=0,0,1)</f>
        <v>0</v>
      </c>
    </row>
    <row r="35" spans="1:2">
      <c r="A35" s="488" t="s">
        <v>58</v>
      </c>
      <c r="B35" s="2">
        <f>IF(IV.1!M36=0,0,1)</f>
        <v>0</v>
      </c>
    </row>
    <row r="36" spans="1:2">
      <c r="A36" s="488" t="s">
        <v>59</v>
      </c>
      <c r="B36" s="2">
        <f>IF(IV.1!M37=0,0,1)</f>
        <v>0</v>
      </c>
    </row>
    <row r="37" spans="1:2">
      <c r="A37" s="488" t="s">
        <v>60</v>
      </c>
      <c r="B37" s="2">
        <f>IF(IV.1!M38=0,0,1)</f>
        <v>0</v>
      </c>
    </row>
    <row r="38" spans="1:2">
      <c r="A38" s="488" t="s">
        <v>61</v>
      </c>
      <c r="B38" s="2">
        <f>IF(IV.1!M39=0,0,1)</f>
        <v>0</v>
      </c>
    </row>
    <row r="39" spans="1:2">
      <c r="A39" s="489" t="s">
        <v>1028</v>
      </c>
      <c r="B39" s="2">
        <f>IF(IV.1!M40=0,0,1)</f>
        <v>0</v>
      </c>
    </row>
    <row r="40" spans="1:2">
      <c r="A40" s="489" t="s">
        <v>1029</v>
      </c>
      <c r="B40" s="2">
        <f>IF(IV.1!M41=0,0,1)</f>
        <v>0</v>
      </c>
    </row>
    <row r="41" spans="1:2">
      <c r="A41" s="489" t="s">
        <v>1030</v>
      </c>
      <c r="B41" s="2">
        <f>IF(IV.1!M42=0,0,1)</f>
        <v>0</v>
      </c>
    </row>
    <row r="42" spans="1:2">
      <c r="A42" s="489" t="s">
        <v>1031</v>
      </c>
      <c r="B42" s="2">
        <f>IF(IV.1!M43=0,0,1)</f>
        <v>0</v>
      </c>
    </row>
    <row r="43" spans="1:2">
      <c r="A43" s="489" t="s">
        <v>1032</v>
      </c>
      <c r="B43" s="2">
        <f>IF(IV.1!M44=0,0,1)</f>
        <v>0</v>
      </c>
    </row>
    <row r="44" spans="1:2">
      <c r="A44" s="488" t="s">
        <v>62</v>
      </c>
      <c r="B44" s="2">
        <f>IF(IV.1!M45=0,0,1)</f>
        <v>0</v>
      </c>
    </row>
    <row r="45" spans="1:2">
      <c r="A45" s="489" t="s">
        <v>1035</v>
      </c>
      <c r="B45" s="2">
        <f>IF(IV.1!M46=0,0,1)</f>
        <v>0</v>
      </c>
    </row>
    <row r="46" spans="1:2">
      <c r="A46" s="488" t="s">
        <v>63</v>
      </c>
      <c r="B46" s="2">
        <f>IF(IV.1!M47=0,0,1)</f>
        <v>0</v>
      </c>
    </row>
    <row r="47" spans="1:2">
      <c r="A47" s="488" t="s">
        <v>65</v>
      </c>
      <c r="B47" s="2">
        <f>IF(IV.1!M48=0,0,1)</f>
        <v>0</v>
      </c>
    </row>
    <row r="48" spans="1:2">
      <c r="A48" s="488" t="s">
        <v>67</v>
      </c>
      <c r="B48" s="2">
        <f>IF(IV.1!M49=0,0,1)</f>
        <v>0</v>
      </c>
    </row>
    <row r="49" spans="1:2">
      <c r="A49" s="488" t="s">
        <v>69</v>
      </c>
      <c r="B49" s="2">
        <f>IF(IV.1!M50=0,0,1)</f>
        <v>0</v>
      </c>
    </row>
    <row r="50" spans="1:2" ht="28.8">
      <c r="A50" s="488" t="s">
        <v>71</v>
      </c>
      <c r="B50" s="2">
        <f>IF(IV.1!M51=0,0,1)</f>
        <v>0</v>
      </c>
    </row>
    <row r="51" spans="1:2">
      <c r="A51" s="488" t="s">
        <v>73</v>
      </c>
      <c r="B51" s="2">
        <f>IF(IV.1!M52=0,0,1)</f>
        <v>0</v>
      </c>
    </row>
    <row r="52" spans="1:2">
      <c r="A52" s="488" t="s">
        <v>75</v>
      </c>
      <c r="B52" s="2">
        <f>IF(IV.1!M53=0,0,1)</f>
        <v>0</v>
      </c>
    </row>
    <row r="53" spans="1:2">
      <c r="A53" s="488" t="s">
        <v>76</v>
      </c>
      <c r="B53" s="2">
        <f>IF(IV.1!M54=0,0,1)</f>
        <v>0</v>
      </c>
    </row>
    <row r="54" spans="1:2">
      <c r="A54" s="488" t="s">
        <v>77</v>
      </c>
      <c r="B54" s="2">
        <f>IF(IV.1!M55=0,0,1)</f>
        <v>0</v>
      </c>
    </row>
    <row r="55" spans="1:2">
      <c r="A55" s="488" t="s">
        <v>78</v>
      </c>
      <c r="B55" s="2">
        <f>IF(IV.1!M56=0,0,1)</f>
        <v>0</v>
      </c>
    </row>
    <row r="56" spans="1:2">
      <c r="A56" s="488" t="s">
        <v>79</v>
      </c>
      <c r="B56" s="2">
        <f>IF(IV.1!M57=0,0,1)</f>
        <v>0</v>
      </c>
    </row>
    <row r="57" spans="1:2">
      <c r="A57" s="488" t="s">
        <v>80</v>
      </c>
      <c r="B57" s="2">
        <f>IF(IV.1!M58=0,0,1)</f>
        <v>0</v>
      </c>
    </row>
    <row r="58" spans="1:2">
      <c r="A58" s="488" t="s">
        <v>81</v>
      </c>
      <c r="B58" s="2">
        <f>IF(IV.1!M59=0,0,1)</f>
        <v>0</v>
      </c>
    </row>
    <row r="59" spans="1:2">
      <c r="A59" s="488" t="s">
        <v>82</v>
      </c>
      <c r="B59" s="2">
        <f>IF(IV.1!M60=0,0,1)</f>
        <v>0</v>
      </c>
    </row>
    <row r="60" spans="1:2">
      <c r="A60" s="488" t="s">
        <v>84</v>
      </c>
      <c r="B60" s="2">
        <f>IF(IV.1!M61=0,0,1)</f>
        <v>0</v>
      </c>
    </row>
    <row r="61" spans="1:2">
      <c r="A61" s="488" t="s">
        <v>86</v>
      </c>
      <c r="B61" s="2">
        <f>IF(IV.1!M62=0,0,1)</f>
        <v>0</v>
      </c>
    </row>
    <row r="62" spans="1:2">
      <c r="A62" s="488" t="s">
        <v>88</v>
      </c>
      <c r="B62" s="2">
        <f>IF(IV.1!M63=0,0,1)</f>
        <v>0</v>
      </c>
    </row>
    <row r="63" spans="1:2" ht="28.8">
      <c r="A63" s="488" t="s">
        <v>90</v>
      </c>
      <c r="B63" s="2">
        <f>IF(IV.1!M64=0,0,1)</f>
        <v>0</v>
      </c>
    </row>
    <row r="64" spans="1:2">
      <c r="A64" s="487" t="s">
        <v>92</v>
      </c>
    </row>
    <row r="65" spans="1:2">
      <c r="A65" s="488" t="s">
        <v>94</v>
      </c>
      <c r="B65" s="2">
        <f>IF(IV.1!M66=0,0,1)</f>
        <v>0</v>
      </c>
    </row>
    <row r="66" spans="1:2">
      <c r="A66" s="489" t="s">
        <v>1036</v>
      </c>
      <c r="B66" s="2">
        <f>IF(IV.1!M67=0,0,1)</f>
        <v>0</v>
      </c>
    </row>
    <row r="67" spans="1:2">
      <c r="A67" s="488" t="s">
        <v>95</v>
      </c>
      <c r="B67" s="2">
        <f>IF(IV.1!M68=0,0,1)</f>
        <v>0</v>
      </c>
    </row>
    <row r="68" spans="1:2">
      <c r="A68" s="488" t="s">
        <v>97</v>
      </c>
      <c r="B68" s="2">
        <f>IF(IV.1!M69=0,0,1)</f>
        <v>0</v>
      </c>
    </row>
    <row r="69" spans="1:2">
      <c r="A69" s="488" t="s">
        <v>98</v>
      </c>
      <c r="B69" s="2">
        <f>IF(IV.1!M70=0,0,1)</f>
        <v>0</v>
      </c>
    </row>
    <row r="70" spans="1:2">
      <c r="A70" s="488" t="s">
        <v>99</v>
      </c>
      <c r="B70" s="2">
        <f>IF(IV.1!M71=0,0,1)</f>
        <v>0</v>
      </c>
    </row>
    <row r="71" spans="1:2">
      <c r="A71" s="488" t="s">
        <v>100</v>
      </c>
      <c r="B71" s="2">
        <f>IF(IV.1!M72=0,0,1)</f>
        <v>0</v>
      </c>
    </row>
    <row r="72" spans="1:2">
      <c r="A72" s="489" t="s">
        <v>1037</v>
      </c>
      <c r="B72" s="2">
        <f>IF(IV.1!M73=0,0,1)</f>
        <v>0</v>
      </c>
    </row>
    <row r="73" spans="1:2">
      <c r="A73" s="489" t="s">
        <v>1038</v>
      </c>
      <c r="B73" s="2">
        <f>IF(IV.1!M74=0,0,1)</f>
        <v>0</v>
      </c>
    </row>
    <row r="74" spans="1:2">
      <c r="A74" s="488" t="s">
        <v>101</v>
      </c>
      <c r="B74" s="2">
        <f>IF(IV.1!M75=0,0,1)</f>
        <v>0</v>
      </c>
    </row>
    <row r="75" spans="1:2">
      <c r="A75" s="488" t="s">
        <v>103</v>
      </c>
      <c r="B75" s="2">
        <f>IF(IV.1!M76=0,0,1)</f>
        <v>0</v>
      </c>
    </row>
    <row r="76" spans="1:2">
      <c r="A76" s="488" t="s">
        <v>105</v>
      </c>
      <c r="B76" s="2">
        <f>IF(IV.1!M77=0,0,1)</f>
        <v>0</v>
      </c>
    </row>
    <row r="77" spans="1:2">
      <c r="A77" s="487" t="s">
        <v>107</v>
      </c>
    </row>
    <row r="78" spans="1:2">
      <c r="A78" s="488" t="s">
        <v>109</v>
      </c>
      <c r="B78" s="2">
        <f>IF(IV.1!M79=0,0,1)</f>
        <v>0</v>
      </c>
    </row>
    <row r="79" spans="1:2">
      <c r="A79" s="488" t="s">
        <v>111</v>
      </c>
      <c r="B79" s="2">
        <f>IF(IV.1!M80=0,0,1)</f>
        <v>0</v>
      </c>
    </row>
    <row r="80" spans="1:2">
      <c r="A80" s="488" t="s">
        <v>112</v>
      </c>
      <c r="B80" s="2">
        <f>IF(IV.1!M81=0,0,1)</f>
        <v>0</v>
      </c>
    </row>
    <row r="81" spans="1:2">
      <c r="A81" s="488" t="s">
        <v>113</v>
      </c>
      <c r="B81" s="2">
        <f>IF(IV.1!M82=0,0,1)</f>
        <v>0</v>
      </c>
    </row>
    <row r="82" spans="1:2">
      <c r="A82" s="488" t="s">
        <v>115</v>
      </c>
      <c r="B82" s="2">
        <f>IF(IV.1!M83=0,0,1)</f>
        <v>0</v>
      </c>
    </row>
    <row r="83" spans="1:2">
      <c r="A83" s="488" t="s">
        <v>117</v>
      </c>
      <c r="B83" s="2">
        <f>IF(IV.1!M84=0,0,1)</f>
        <v>0</v>
      </c>
    </row>
    <row r="84" spans="1:2">
      <c r="A84" s="488" t="s">
        <v>119</v>
      </c>
      <c r="B84" s="2">
        <f>IF(IV.1!M85=0,0,1)</f>
        <v>0</v>
      </c>
    </row>
    <row r="85" spans="1:2">
      <c r="A85" s="488" t="s">
        <v>120</v>
      </c>
      <c r="B85" s="2">
        <f>IF(IV.1!M86=0,0,1)</f>
        <v>0</v>
      </c>
    </row>
    <row r="86" spans="1:2">
      <c r="A86" s="489" t="s">
        <v>1039</v>
      </c>
      <c r="B86" s="2">
        <f>IF(IV.1!M87=0,0,1)</f>
        <v>0</v>
      </c>
    </row>
    <row r="87" spans="1:2">
      <c r="A87" s="488" t="s">
        <v>121</v>
      </c>
      <c r="B87" s="2">
        <f>IF(IV.1!M88=0,0,1)</f>
        <v>0</v>
      </c>
    </row>
    <row r="88" spans="1:2">
      <c r="A88" s="487" t="s">
        <v>123</v>
      </c>
    </row>
    <row r="89" spans="1:2">
      <c r="A89" s="488" t="s">
        <v>125</v>
      </c>
      <c r="B89" s="2">
        <f>IF(IV.1!M90=0,0,1)</f>
        <v>0</v>
      </c>
    </row>
    <row r="90" spans="1:2">
      <c r="A90" s="488" t="s">
        <v>126</v>
      </c>
      <c r="B90" s="2">
        <f>IF(IV.1!M91=0,0,1)</f>
        <v>0</v>
      </c>
    </row>
    <row r="91" spans="1:2">
      <c r="A91" s="488" t="s">
        <v>127</v>
      </c>
      <c r="B91" s="2">
        <f>IF(IV.1!M92=0,0,1)</f>
        <v>0</v>
      </c>
    </row>
    <row r="92" spans="1:2">
      <c r="A92" s="488" t="s">
        <v>128</v>
      </c>
      <c r="B92" s="2">
        <f>IF(IV.1!M93=0,0,1)</f>
        <v>0</v>
      </c>
    </row>
    <row r="93" spans="1:2">
      <c r="A93" s="488" t="s">
        <v>129</v>
      </c>
      <c r="B93" s="2">
        <f>IF(IV.1!M94=0,0,1)</f>
        <v>0</v>
      </c>
    </row>
    <row r="94" spans="1:2">
      <c r="A94" s="488" t="s">
        <v>130</v>
      </c>
      <c r="B94" s="2">
        <f>IF(IV.1!M95=0,0,1)</f>
        <v>0</v>
      </c>
    </row>
    <row r="95" spans="1:2">
      <c r="A95" s="488" t="s">
        <v>131</v>
      </c>
      <c r="B95" s="2">
        <f>IF(IV.1!M96=0,0,1)</f>
        <v>0</v>
      </c>
    </row>
    <row r="96" spans="1:2">
      <c r="A96" s="488" t="s">
        <v>132</v>
      </c>
      <c r="B96" s="2">
        <f>IF(IV.1!M97=0,0,1)</f>
        <v>0</v>
      </c>
    </row>
    <row r="97" spans="1:2">
      <c r="A97" s="488" t="s">
        <v>134</v>
      </c>
      <c r="B97" s="2">
        <f>IF(IV.1!M98=0,0,1)</f>
        <v>0</v>
      </c>
    </row>
    <row r="98" spans="1:2">
      <c r="A98" s="488" t="s">
        <v>135</v>
      </c>
      <c r="B98" s="2">
        <f>IF(IV.1!M99=0,0,1)</f>
        <v>0</v>
      </c>
    </row>
    <row r="99" spans="1:2">
      <c r="A99" s="488" t="s">
        <v>136</v>
      </c>
      <c r="B99" s="2">
        <f>IF(IV.1!M100=0,0,1)</f>
        <v>0</v>
      </c>
    </row>
    <row r="100" spans="1:2">
      <c r="A100" s="488" t="s">
        <v>137</v>
      </c>
      <c r="B100" s="2">
        <f>IF(IV.1!M101=0,0,1)</f>
        <v>0</v>
      </c>
    </row>
    <row r="101" spans="1:2">
      <c r="A101" s="488" t="s">
        <v>138</v>
      </c>
      <c r="B101" s="2">
        <f>IF(IV.1!M102=0,0,1)</f>
        <v>0</v>
      </c>
    </row>
    <row r="102" spans="1:2">
      <c r="A102" s="488" t="s">
        <v>139</v>
      </c>
      <c r="B102" s="2">
        <f>IF(IV.1!M103=0,0,1)</f>
        <v>0</v>
      </c>
    </row>
    <row r="103" spans="1:2">
      <c r="A103" s="488" t="s">
        <v>141</v>
      </c>
      <c r="B103" s="2">
        <f>IF(IV.1!M104=0,0,1)</f>
        <v>0</v>
      </c>
    </row>
    <row r="104" spans="1:2">
      <c r="A104" s="488" t="s">
        <v>144</v>
      </c>
      <c r="B104" s="2">
        <f>IF(IV.1!M105=0,0,1)</f>
        <v>0</v>
      </c>
    </row>
    <row r="105" spans="1:2">
      <c r="A105" s="488" t="s">
        <v>145</v>
      </c>
      <c r="B105" s="2">
        <f>IF(IV.1!M106=0,0,1)</f>
        <v>0</v>
      </c>
    </row>
    <row r="106" spans="1:2">
      <c r="A106" s="488" t="s">
        <v>146</v>
      </c>
      <c r="B106" s="2">
        <f>IF(IV.1!M107=0,0,1)</f>
        <v>0</v>
      </c>
    </row>
    <row r="107" spans="1:2">
      <c r="A107" s="488" t="s">
        <v>147</v>
      </c>
      <c r="B107" s="2">
        <f>IF(IV.1!M108=0,0,1)</f>
        <v>0</v>
      </c>
    </row>
    <row r="108" spans="1:2">
      <c r="A108" s="488" t="s">
        <v>148</v>
      </c>
      <c r="B108" s="2">
        <f>IF(IV.1!M109=0,0,1)</f>
        <v>0</v>
      </c>
    </row>
    <row r="109" spans="1:2">
      <c r="A109" s="488" t="s">
        <v>149</v>
      </c>
      <c r="B109" s="2">
        <f>IF(IV.1!M110=0,0,1)</f>
        <v>0</v>
      </c>
    </row>
    <row r="110" spans="1:2">
      <c r="A110" s="488" t="s">
        <v>726</v>
      </c>
      <c r="B110" s="2">
        <f>IF(IV.1!M111=0,0,1)</f>
        <v>0</v>
      </c>
    </row>
    <row r="111" spans="1:2">
      <c r="A111" s="488" t="s">
        <v>150</v>
      </c>
      <c r="B111" s="2">
        <f>IF(IV.1!M112=0,0,1)</f>
        <v>0</v>
      </c>
    </row>
    <row r="112" spans="1:2">
      <c r="A112" s="488" t="s">
        <v>151</v>
      </c>
      <c r="B112" s="2">
        <f>IF(IV.1!M113=0,0,1)</f>
        <v>0</v>
      </c>
    </row>
    <row r="113" spans="1:2">
      <c r="A113" s="488" t="s">
        <v>152</v>
      </c>
      <c r="B113" s="2">
        <f>IF(IV.1!M114=0,0,1)</f>
        <v>0</v>
      </c>
    </row>
    <row r="114" spans="1:2">
      <c r="A114" s="489" t="s">
        <v>1042</v>
      </c>
      <c r="B114" s="2">
        <f>IF(IV.1!M115=0,0,1)</f>
        <v>0</v>
      </c>
    </row>
    <row r="115" spans="1:2">
      <c r="A115" s="489" t="s">
        <v>1043</v>
      </c>
      <c r="B115" s="2">
        <f>IF(IV.1!M116=0,0,1)</f>
        <v>0</v>
      </c>
    </row>
    <row r="116" spans="1:2">
      <c r="A116" s="489" t="s">
        <v>1044</v>
      </c>
      <c r="B116" s="2">
        <f>IF(IV.1!M117=0,0,1)</f>
        <v>0</v>
      </c>
    </row>
    <row r="117" spans="1:2">
      <c r="A117" s="489" t="s">
        <v>1045</v>
      </c>
      <c r="B117" s="2">
        <f>IF(IV.1!M118=0,0,1)</f>
        <v>0</v>
      </c>
    </row>
    <row r="118" spans="1:2">
      <c r="A118" s="489" t="s">
        <v>1046</v>
      </c>
      <c r="B118" s="2">
        <f>IF(IV.1!M119=0,0,1)</f>
        <v>0</v>
      </c>
    </row>
    <row r="119" spans="1:2">
      <c r="A119" s="489" t="s">
        <v>1047</v>
      </c>
      <c r="B119" s="2">
        <f>IF(IV.1!M120=0,0,1)</f>
        <v>0</v>
      </c>
    </row>
    <row r="120" spans="1:2">
      <c r="A120" s="489" t="s">
        <v>1048</v>
      </c>
      <c r="B120" s="2">
        <f>IF(IV.1!M121=0,0,1)</f>
        <v>0</v>
      </c>
    </row>
    <row r="121" spans="1:2">
      <c r="A121" s="489" t="s">
        <v>1049</v>
      </c>
      <c r="B121" s="2">
        <f>IF(IV.1!M122=0,0,1)</f>
        <v>0</v>
      </c>
    </row>
    <row r="122" spans="1:2">
      <c r="A122" s="489" t="s">
        <v>1050</v>
      </c>
      <c r="B122" s="2">
        <f>IF(IV.1!M123=0,0,1)</f>
        <v>0</v>
      </c>
    </row>
    <row r="123" spans="1:2">
      <c r="A123" s="488" t="s">
        <v>153</v>
      </c>
      <c r="B123" s="2">
        <f>IF(IV.1!M124=0,0,1)</f>
        <v>0</v>
      </c>
    </row>
    <row r="124" spans="1:2">
      <c r="A124" s="487" t="s">
        <v>155</v>
      </c>
    </row>
    <row r="125" spans="1:2">
      <c r="A125" s="488" t="s">
        <v>157</v>
      </c>
      <c r="B125" s="2">
        <f>IF(IV.1!M126=0,0,1)</f>
        <v>0</v>
      </c>
    </row>
    <row r="126" spans="1:2">
      <c r="A126" s="488" t="s">
        <v>158</v>
      </c>
      <c r="B126" s="2">
        <f>IF(IV.1!M127=0,0,1)</f>
        <v>0</v>
      </c>
    </row>
    <row r="127" spans="1:2">
      <c r="A127" s="488" t="s">
        <v>159</v>
      </c>
      <c r="B127" s="2">
        <f>IF(IV.1!M128=0,0,1)</f>
        <v>0</v>
      </c>
    </row>
    <row r="128" spans="1:2">
      <c r="A128" s="488" t="s">
        <v>160</v>
      </c>
      <c r="B128" s="2">
        <f>IF(IV.1!M129=0,0,1)</f>
        <v>0</v>
      </c>
    </row>
    <row r="129" spans="1:2">
      <c r="A129" s="488" t="s">
        <v>161</v>
      </c>
      <c r="B129" s="2">
        <f>IF(IV.1!M130=0,0,1)</f>
        <v>0</v>
      </c>
    </row>
    <row r="130" spans="1:2">
      <c r="A130" s="488" t="s">
        <v>162</v>
      </c>
      <c r="B130" s="2">
        <f>IF(IV.1!M131=0,0,1)</f>
        <v>0</v>
      </c>
    </row>
    <row r="131" spans="1:2">
      <c r="A131" s="488" t="s">
        <v>163</v>
      </c>
      <c r="B131" s="2">
        <f>IF(IV.1!M132=0,0,1)</f>
        <v>0</v>
      </c>
    </row>
    <row r="132" spans="1:2">
      <c r="A132" s="487" t="s">
        <v>165</v>
      </c>
    </row>
    <row r="133" spans="1:2">
      <c r="A133" s="488" t="s">
        <v>167</v>
      </c>
      <c r="B133" s="2">
        <f>IF(IV.1!M134=0,0,1)</f>
        <v>0</v>
      </c>
    </row>
    <row r="134" spans="1:2">
      <c r="A134" s="488" t="s">
        <v>169</v>
      </c>
      <c r="B134" s="2">
        <f>IF(IV.1!M135=0,0,1)</f>
        <v>0</v>
      </c>
    </row>
    <row r="135" spans="1:2">
      <c r="A135" s="488" t="s">
        <v>170</v>
      </c>
      <c r="B135" s="2">
        <f>IF(IV.1!M136=0,0,1)</f>
        <v>0</v>
      </c>
    </row>
    <row r="136" spans="1:2">
      <c r="A136" s="488" t="s">
        <v>171</v>
      </c>
      <c r="B136" s="2">
        <f>IF(IV.1!M137=0,0,1)</f>
        <v>0</v>
      </c>
    </row>
    <row r="137" spans="1:2">
      <c r="A137" s="488" t="s">
        <v>172</v>
      </c>
      <c r="B137" s="2">
        <f>IF(IV.1!M138=0,0,1)</f>
        <v>0</v>
      </c>
    </row>
    <row r="138" spans="1:2">
      <c r="A138" s="488" t="s">
        <v>174</v>
      </c>
      <c r="B138" s="2">
        <f>IF(IV.1!M139=0,0,1)</f>
        <v>0</v>
      </c>
    </row>
    <row r="139" spans="1:2">
      <c r="A139" s="488" t="s">
        <v>175</v>
      </c>
      <c r="B139" s="2">
        <f>IF(IV.1!M140=0,0,1)</f>
        <v>0</v>
      </c>
    </row>
    <row r="140" spans="1:2">
      <c r="A140" s="488" t="s">
        <v>176</v>
      </c>
      <c r="B140" s="2">
        <f>IF(IV.1!M141=0,0,1)</f>
        <v>0</v>
      </c>
    </row>
    <row r="141" spans="1:2">
      <c r="A141" s="488" t="s">
        <v>177</v>
      </c>
      <c r="B141" s="2">
        <f>IF(IV.1!M142=0,0,1)</f>
        <v>0</v>
      </c>
    </row>
    <row r="142" spans="1:2">
      <c r="A142" s="488" t="s">
        <v>178</v>
      </c>
      <c r="B142" s="2">
        <f>IF(IV.1!M143=0,0,1)</f>
        <v>0</v>
      </c>
    </row>
    <row r="143" spans="1:2">
      <c r="A143" s="488" t="s">
        <v>179</v>
      </c>
      <c r="B143" s="2">
        <f>IF(IV.1!M144=0,0,1)</f>
        <v>0</v>
      </c>
    </row>
    <row r="144" spans="1:2">
      <c r="A144" s="488" t="s">
        <v>180</v>
      </c>
      <c r="B144" s="2">
        <f>IF(IV.1!M145=0,0,1)</f>
        <v>0</v>
      </c>
    </row>
    <row r="145" spans="1:2">
      <c r="A145" s="488" t="s">
        <v>653</v>
      </c>
      <c r="B145" s="2">
        <f>IF(IV.1!M146=0,0,1)</f>
        <v>0</v>
      </c>
    </row>
    <row r="146" spans="1:2">
      <c r="A146" s="488" t="s">
        <v>727</v>
      </c>
      <c r="B146" s="2">
        <f>IF(IV.1!M147=0,0,1)</f>
        <v>0</v>
      </c>
    </row>
    <row r="147" spans="1:2">
      <c r="A147" s="489" t="s">
        <v>1051</v>
      </c>
      <c r="B147" s="2">
        <f>IF(IV.1!M148=0,0,1)</f>
        <v>0</v>
      </c>
    </row>
    <row r="148" spans="1:2">
      <c r="A148" s="489" t="s">
        <v>1052</v>
      </c>
      <c r="B148" s="2">
        <f>IF(IV.1!M149=0,0,1)</f>
        <v>0</v>
      </c>
    </row>
    <row r="149" spans="1:2">
      <c r="A149" s="489" t="s">
        <v>1053</v>
      </c>
      <c r="B149" s="2">
        <f>IF(IV.1!M150=0,0,1)</f>
        <v>0</v>
      </c>
    </row>
    <row r="150" spans="1:2">
      <c r="A150" s="489" t="s">
        <v>1054</v>
      </c>
      <c r="B150" s="2">
        <f>IF(IV.1!M151=0,0,1)</f>
        <v>0</v>
      </c>
    </row>
    <row r="151" spans="1:2">
      <c r="A151" s="489" t="s">
        <v>1055</v>
      </c>
      <c r="B151" s="2">
        <f>IF(IV.1!M152=0,0,1)</f>
        <v>0</v>
      </c>
    </row>
    <row r="152" spans="1:2">
      <c r="A152" s="489" t="s">
        <v>1056</v>
      </c>
      <c r="B152" s="2">
        <f>IF(IV.1!M153=0,0,1)</f>
        <v>0</v>
      </c>
    </row>
    <row r="153" spans="1:2">
      <c r="A153" s="489" t="s">
        <v>1057</v>
      </c>
      <c r="B153" s="2">
        <f>IF(IV.1!M154=0,0,1)</f>
        <v>0</v>
      </c>
    </row>
    <row r="154" spans="1:2">
      <c r="A154" s="489" t="s">
        <v>169</v>
      </c>
      <c r="B154" s="2">
        <f>IF(IV.1!M155=0,0,1)</f>
        <v>0</v>
      </c>
    </row>
    <row r="155" spans="1:2">
      <c r="A155" s="489" t="s">
        <v>1058</v>
      </c>
      <c r="B155" s="2">
        <f>IF(IV.1!M156=0,0,1)</f>
        <v>0</v>
      </c>
    </row>
    <row r="156" spans="1:2">
      <c r="A156" s="488" t="s">
        <v>181</v>
      </c>
      <c r="B156" s="2">
        <f>IF(IV.1!M157=0,0,1)</f>
        <v>0</v>
      </c>
    </row>
    <row r="157" spans="1:2">
      <c r="A157" s="487" t="s">
        <v>183</v>
      </c>
    </row>
    <row r="158" spans="1:2">
      <c r="A158" s="488" t="s">
        <v>185</v>
      </c>
      <c r="B158" s="2">
        <f>IF(IV.1!M159=0,0,1)</f>
        <v>0</v>
      </c>
    </row>
    <row r="159" spans="1:2">
      <c r="A159" s="488" t="s">
        <v>187</v>
      </c>
      <c r="B159" s="2">
        <f>IF(IV.1!M160=0,0,1)</f>
        <v>0</v>
      </c>
    </row>
    <row r="160" spans="1:2">
      <c r="A160" s="488" t="s">
        <v>189</v>
      </c>
      <c r="B160" s="2">
        <f>IF(IV.1!M161=0,0,1)</f>
        <v>0</v>
      </c>
    </row>
    <row r="161" spans="1:2">
      <c r="A161" s="488" t="s">
        <v>191</v>
      </c>
      <c r="B161" s="2">
        <f>IF(IV.1!M162=0,0,1)</f>
        <v>0</v>
      </c>
    </row>
    <row r="162" spans="1:2" s="9" customFormat="1">
      <c r="A162" s="487" t="s">
        <v>192</v>
      </c>
      <c r="B162" s="2"/>
    </row>
    <row r="163" spans="1:2">
      <c r="A163" s="488" t="s">
        <v>194</v>
      </c>
      <c r="B163" s="2">
        <f>IF(IV.1!M164=0,0,1)</f>
        <v>0</v>
      </c>
    </row>
    <row r="164" spans="1:2">
      <c r="A164" s="488" t="s">
        <v>195</v>
      </c>
      <c r="B164" s="2">
        <f>IF(IV.1!M165=0,0,1)</f>
        <v>0</v>
      </c>
    </row>
    <row r="165" spans="1:2">
      <c r="A165" s="488" t="s">
        <v>197</v>
      </c>
      <c r="B165" s="2">
        <f>IF(IV.1!M166=0,0,1)</f>
        <v>0</v>
      </c>
    </row>
    <row r="166" spans="1:2">
      <c r="A166" s="490" t="s">
        <v>1064</v>
      </c>
      <c r="B166" s="2">
        <f>IF(IV.1!M167=0,0,1)</f>
        <v>0</v>
      </c>
    </row>
    <row r="167" spans="1:2">
      <c r="A167" s="488" t="s">
        <v>201</v>
      </c>
      <c r="B167" s="2">
        <f>IF(IV.1!M168=0,0,1)</f>
        <v>0</v>
      </c>
    </row>
    <row r="168" spans="1:2">
      <c r="A168" s="490" t="s">
        <v>1065</v>
      </c>
      <c r="B168" s="2">
        <f>IF(IV.1!M169=0,0,1)</f>
        <v>0</v>
      </c>
    </row>
    <row r="169" spans="1:2">
      <c r="A169" s="488" t="s">
        <v>205</v>
      </c>
      <c r="B169" s="2">
        <f>IF(IV.1!M170=0,0,1)</f>
        <v>0</v>
      </c>
    </row>
    <row r="170" spans="1:2">
      <c r="A170" s="487" t="s">
        <v>207</v>
      </c>
    </row>
    <row r="171" spans="1:2">
      <c r="A171" s="488" t="s">
        <v>209</v>
      </c>
      <c r="B171" s="2">
        <f>IF(IV.1!M172=0,0,1)</f>
        <v>0</v>
      </c>
    </row>
    <row r="172" spans="1:2">
      <c r="A172" s="488" t="s">
        <v>211</v>
      </c>
      <c r="B172" s="2">
        <f>IF(IV.1!M173=0,0,1)</f>
        <v>0</v>
      </c>
    </row>
    <row r="173" spans="1:2">
      <c r="A173" s="488" t="s">
        <v>212</v>
      </c>
      <c r="B173" s="2">
        <f>IF(IV.1!M174=0,0,1)</f>
        <v>0</v>
      </c>
    </row>
    <row r="174" spans="1:2">
      <c r="A174" s="488" t="s">
        <v>213</v>
      </c>
      <c r="B174" s="2">
        <f>IF(IV.1!M175=0,0,1)</f>
        <v>0</v>
      </c>
    </row>
    <row r="175" spans="1:2">
      <c r="A175" s="488" t="s">
        <v>655</v>
      </c>
      <c r="B175" s="2">
        <f>IF(IV.1!M176=0,0,1)</f>
        <v>0</v>
      </c>
    </row>
    <row r="176" spans="1:2">
      <c r="A176" s="488" t="s">
        <v>656</v>
      </c>
      <c r="B176" s="2">
        <f>IF(IV.1!M177=0,0,1)</f>
        <v>0</v>
      </c>
    </row>
    <row r="177" spans="1:15">
      <c r="A177" s="488" t="s">
        <v>214</v>
      </c>
      <c r="B177" s="2">
        <f>IF(IV.1!M178=0,0,1)</f>
        <v>0</v>
      </c>
    </row>
    <row r="178" spans="1:15">
      <c r="A178" s="488" t="s">
        <v>215</v>
      </c>
      <c r="B178" s="2">
        <f>IF(IV.1!M179=0,0,1)</f>
        <v>0</v>
      </c>
    </row>
    <row r="179" spans="1:15">
      <c r="A179" s="488" t="s">
        <v>216</v>
      </c>
      <c r="B179" s="2">
        <f>IF(IV.1!M180=0,0,1)</f>
        <v>0</v>
      </c>
    </row>
    <row r="180" spans="1:15">
      <c r="A180" s="488" t="s">
        <v>218</v>
      </c>
      <c r="B180" s="2">
        <f>IF(IV.1!M181=0,0,1)</f>
        <v>0</v>
      </c>
    </row>
    <row r="181" spans="1:15">
      <c r="A181" s="488" t="s">
        <v>219</v>
      </c>
      <c r="B181" s="2">
        <f>IF(IV.1!M182=0,0,1)</f>
        <v>0</v>
      </c>
    </row>
    <row r="182" spans="1:15">
      <c r="A182" s="488" t="s">
        <v>220</v>
      </c>
      <c r="B182" s="2">
        <f>IF(IV.1!M183=0,0,1)</f>
        <v>0</v>
      </c>
    </row>
    <row r="183" spans="1:15">
      <c r="A183" s="488" t="s">
        <v>221</v>
      </c>
      <c r="B183" s="2">
        <f>IF(IV.1!M184=0,0,1)</f>
        <v>0</v>
      </c>
    </row>
    <row r="184" spans="1:15">
      <c r="A184" s="488" t="s">
        <v>223</v>
      </c>
      <c r="B184" s="2">
        <f>IF(IV.1!M185=0,0,1)</f>
        <v>0</v>
      </c>
    </row>
    <row r="185" spans="1:15">
      <c r="A185" s="487" t="s">
        <v>224</v>
      </c>
    </row>
    <row r="186" spans="1:15">
      <c r="A186" s="488" t="s">
        <v>226</v>
      </c>
      <c r="B186" s="2">
        <f>IF(IV.1!M187=0,0,1)</f>
        <v>0</v>
      </c>
    </row>
    <row r="187" spans="1:15">
      <c r="A187" s="488" t="s">
        <v>227</v>
      </c>
      <c r="B187" s="2">
        <f>IF(IV.1!M188=0,0,1)</f>
        <v>0</v>
      </c>
    </row>
    <row r="188" spans="1:15">
      <c r="A188" s="488" t="s">
        <v>228</v>
      </c>
      <c r="B188" s="2">
        <f>IF(IV.1!M189=0,0,1)</f>
        <v>0</v>
      </c>
    </row>
    <row r="189" spans="1:15">
      <c r="A189" s="488" t="s">
        <v>229</v>
      </c>
      <c r="B189" s="2">
        <f>IF(IV.1!M190=0,0,1)</f>
        <v>0</v>
      </c>
    </row>
    <row r="190" spans="1:15">
      <c r="A190" s="491" t="s">
        <v>475</v>
      </c>
      <c r="B190" s="9">
        <f>SUM(B5:B189)</f>
        <v>0</v>
      </c>
    </row>
    <row r="192" spans="1:15">
      <c r="A192" s="492" t="s">
        <v>231</v>
      </c>
      <c r="B192" s="14" t="s">
        <v>534</v>
      </c>
      <c r="C192" s="14" t="s">
        <v>536</v>
      </c>
      <c r="D192" s="14" t="s">
        <v>537</v>
      </c>
      <c r="E192" s="14" t="s">
        <v>539</v>
      </c>
      <c r="F192" s="14" t="s">
        <v>541</v>
      </c>
      <c r="G192" s="14" t="s">
        <v>543</v>
      </c>
      <c r="H192" s="14" t="s">
        <v>544</v>
      </c>
      <c r="I192" s="14" t="s">
        <v>546</v>
      </c>
      <c r="J192" s="14" t="s">
        <v>548</v>
      </c>
      <c r="K192" s="14" t="s">
        <v>549</v>
      </c>
      <c r="L192" s="14" t="s">
        <v>550</v>
      </c>
      <c r="M192" s="14" t="s">
        <v>551</v>
      </c>
      <c r="N192" s="14" t="s">
        <v>564</v>
      </c>
      <c r="O192" s="14" t="s">
        <v>565</v>
      </c>
    </row>
    <row r="193" spans="1:15">
      <c r="A193" s="493" t="s">
        <v>233</v>
      </c>
      <c r="B193" s="2">
        <f>IF(IV.1_ART1!$M5=0,0,1)</f>
        <v>0</v>
      </c>
      <c r="C193" s="2">
        <f>IF(IV.1_ART2!$M5=0,0,1)</f>
        <v>0</v>
      </c>
      <c r="D193" s="2">
        <f>IF(IV.1_ART3!$M5=0,0,1)</f>
        <v>0</v>
      </c>
      <c r="E193" s="2">
        <f>IF(IV.1_ART4!$M5=0,0,1)</f>
        <v>0</v>
      </c>
      <c r="F193" s="2">
        <f>IF(IV.1_ART5!$M5=0,0,1)</f>
        <v>0</v>
      </c>
      <c r="G193" s="2">
        <f>IF(IV.1_ART6!$M5=0,0,1)</f>
        <v>0</v>
      </c>
      <c r="H193" s="2">
        <f>IF(IV.1_ART7!$M5=0,0,1)</f>
        <v>0</v>
      </c>
      <c r="I193" s="2">
        <f>IF(IV.1_ART8!$M5=0,0,1)</f>
        <v>0</v>
      </c>
      <c r="J193" s="2">
        <f>IF(IV.1_ART9!$M5=0,0,1)</f>
        <v>0</v>
      </c>
      <c r="K193" s="2">
        <f>IF(IV.1_ART10!$M5=0,0,1)</f>
        <v>0</v>
      </c>
      <c r="L193" s="2">
        <f>IF(IV.1_ART11!$M5=0,0,1)</f>
        <v>0</v>
      </c>
      <c r="M193" s="2">
        <f>IF(IV.1_ART12!$M5=0,0,1)</f>
        <v>0</v>
      </c>
      <c r="N193" s="2">
        <f>SUM(B193:M193)</f>
        <v>0</v>
      </c>
      <c r="O193" s="2">
        <f>IF(N193&gt;=1,1,0)</f>
        <v>0</v>
      </c>
    </row>
    <row r="194" spans="1:15">
      <c r="A194" s="493" t="s">
        <v>235</v>
      </c>
      <c r="B194" s="2">
        <f>IF(IV.1_ART1!$M6=0,0,1)</f>
        <v>0</v>
      </c>
      <c r="C194" s="2">
        <f>IF(IV.1_ART2!$M6=0,0,1)</f>
        <v>0</v>
      </c>
      <c r="D194" s="2">
        <f>IF(IV.1_ART3!$M6=0,0,1)</f>
        <v>0</v>
      </c>
      <c r="E194" s="2">
        <f>IF(IV.1_ART4!$M6=0,0,1)</f>
        <v>0</v>
      </c>
      <c r="F194" s="2">
        <f>IF(IV.1_ART5!$M6=0,0,1)</f>
        <v>0</v>
      </c>
      <c r="G194" s="2">
        <f>IF(IV.1_ART6!$M6=0,0,1)</f>
        <v>0</v>
      </c>
      <c r="H194" s="2">
        <f>IF(IV.1_ART7!$M6=0,0,1)</f>
        <v>0</v>
      </c>
      <c r="I194" s="2">
        <f>IF(IV.1_ART8!$M6=0,0,1)</f>
        <v>0</v>
      </c>
      <c r="J194" s="2">
        <f>IF(IV.1_ART9!$M6=0,0,1)</f>
        <v>0</v>
      </c>
      <c r="K194" s="2">
        <f>IF(IV.1_ART10!$M6=0,0,1)</f>
        <v>0</v>
      </c>
      <c r="L194" s="2">
        <f>IF(IV.1_ART11!$M6=0,0,1)</f>
        <v>0</v>
      </c>
      <c r="M194" s="2">
        <f>IF(IV.1_ART12!$M6=0,0,1)</f>
        <v>0</v>
      </c>
      <c r="N194" s="2">
        <f t="shared" ref="N194:N230" si="0">SUM(B194:M194)</f>
        <v>0</v>
      </c>
      <c r="O194" s="2">
        <f t="shared" ref="O194:O230" si="1">IF(N194&gt;=1,1,0)</f>
        <v>0</v>
      </c>
    </row>
    <row r="195" spans="1:15">
      <c r="A195" s="493" t="s">
        <v>237</v>
      </c>
      <c r="B195" s="2">
        <f>IF(IV.1_ART1!$M7=0,0,1)</f>
        <v>0</v>
      </c>
      <c r="C195" s="2">
        <f>IF(IV.1_ART2!$M7=0,0,1)</f>
        <v>0</v>
      </c>
      <c r="D195" s="2">
        <f>IF(IV.1_ART3!$M7=0,0,1)</f>
        <v>0</v>
      </c>
      <c r="E195" s="2">
        <f>IF(IV.1_ART4!$M7=0,0,1)</f>
        <v>0</v>
      </c>
      <c r="F195" s="2">
        <f>IF(IV.1_ART5!$M7=0,0,1)</f>
        <v>0</v>
      </c>
      <c r="G195" s="2">
        <f>IF(IV.1_ART6!$M7=0,0,1)</f>
        <v>0</v>
      </c>
      <c r="H195" s="2">
        <f>IF(IV.1_ART7!$M7=0,0,1)</f>
        <v>0</v>
      </c>
      <c r="I195" s="2">
        <f>IF(IV.1_ART8!$M7=0,0,1)</f>
        <v>0</v>
      </c>
      <c r="J195" s="2">
        <f>IF(IV.1_ART9!$M7=0,0,1)</f>
        <v>0</v>
      </c>
      <c r="K195" s="2">
        <f>IF(IV.1_ART10!$M7=0,0,1)</f>
        <v>0</v>
      </c>
      <c r="L195" s="2">
        <f>IF(IV.1_ART11!$M7=0,0,1)</f>
        <v>0</v>
      </c>
      <c r="M195" s="2">
        <f>IF(IV.1_ART12!$M7=0,0,1)</f>
        <v>0</v>
      </c>
      <c r="N195" s="2">
        <f t="shared" si="0"/>
        <v>0</v>
      </c>
      <c r="O195" s="2">
        <f t="shared" si="1"/>
        <v>0</v>
      </c>
    </row>
    <row r="196" spans="1:15">
      <c r="A196" s="493" t="s">
        <v>239</v>
      </c>
      <c r="B196" s="2">
        <f>IF(IV.1_ART1!$M8=0,0,1)</f>
        <v>0</v>
      </c>
      <c r="C196" s="2">
        <f>IF(IV.1_ART2!$M8=0,0,1)</f>
        <v>0</v>
      </c>
      <c r="D196" s="2">
        <f>IF(IV.1_ART3!$M8=0,0,1)</f>
        <v>0</v>
      </c>
      <c r="E196" s="2">
        <f>IF(IV.1_ART4!$M8=0,0,1)</f>
        <v>0</v>
      </c>
      <c r="F196" s="2">
        <f>IF(IV.1_ART5!$M8=0,0,1)</f>
        <v>0</v>
      </c>
      <c r="G196" s="2">
        <f>IF(IV.1_ART6!$M8=0,0,1)</f>
        <v>0</v>
      </c>
      <c r="H196" s="2">
        <f>IF(IV.1_ART7!$M8=0,0,1)</f>
        <v>0</v>
      </c>
      <c r="I196" s="2">
        <f>IF(IV.1_ART8!$M8=0,0,1)</f>
        <v>0</v>
      </c>
      <c r="J196" s="2">
        <f>IF(IV.1_ART9!$M8=0,0,1)</f>
        <v>0</v>
      </c>
      <c r="K196" s="2">
        <f>IF(IV.1_ART10!$M8=0,0,1)</f>
        <v>0</v>
      </c>
      <c r="L196" s="2">
        <f>IF(IV.1_ART11!$M8=0,0,1)</f>
        <v>0</v>
      </c>
      <c r="M196" s="2">
        <f>IF(IV.1_ART12!$M8=0,0,1)</f>
        <v>0</v>
      </c>
      <c r="N196" s="2">
        <f t="shared" si="0"/>
        <v>0</v>
      </c>
      <c r="O196" s="2">
        <f t="shared" si="1"/>
        <v>0</v>
      </c>
    </row>
    <row r="197" spans="1:15">
      <c r="A197" s="493" t="s">
        <v>657</v>
      </c>
      <c r="B197" s="2">
        <f>IF(IV.1_ART1!$M9=0,0,1)</f>
        <v>0</v>
      </c>
      <c r="C197" s="2">
        <f>IF(IV.1_ART2!$M9=0,0,1)</f>
        <v>0</v>
      </c>
      <c r="D197" s="2">
        <f>IF(IV.1_ART3!$M9=0,0,1)</f>
        <v>0</v>
      </c>
      <c r="E197" s="2">
        <f>IF(IV.1_ART4!$M9=0,0,1)</f>
        <v>0</v>
      </c>
      <c r="F197" s="2">
        <f>IF(IV.1_ART5!$M9=0,0,1)</f>
        <v>0</v>
      </c>
      <c r="G197" s="2">
        <f>IF(IV.1_ART6!$M9=0,0,1)</f>
        <v>0</v>
      </c>
      <c r="H197" s="2">
        <f>IF(IV.1_ART7!$M9=0,0,1)</f>
        <v>0</v>
      </c>
      <c r="I197" s="2">
        <f>IF(IV.1_ART8!$M9=0,0,1)</f>
        <v>0</v>
      </c>
      <c r="J197" s="2">
        <f>IF(IV.1_ART9!$M9=0,0,1)</f>
        <v>0</v>
      </c>
      <c r="K197" s="2">
        <f>IF(IV.1_ART10!$M9=0,0,1)</f>
        <v>0</v>
      </c>
      <c r="L197" s="2">
        <f>IF(IV.1_ART11!$M9=0,0,1)</f>
        <v>0</v>
      </c>
      <c r="M197" s="2">
        <f>IF(IV.1_ART12!$M9=0,0,1)</f>
        <v>0</v>
      </c>
      <c r="N197" s="2">
        <f t="shared" si="0"/>
        <v>0</v>
      </c>
      <c r="O197" s="2">
        <f t="shared" si="1"/>
        <v>0</v>
      </c>
    </row>
    <row r="198" spans="1:15">
      <c r="A198" s="493" t="s">
        <v>658</v>
      </c>
      <c r="B198" s="2">
        <f>IF(IV.1_ART1!$M10=0,0,1)</f>
        <v>0</v>
      </c>
      <c r="C198" s="2">
        <f>IF(IV.1_ART2!$M10=0,0,1)</f>
        <v>0</v>
      </c>
      <c r="D198" s="2">
        <f>IF(IV.1_ART3!$M10=0,0,1)</f>
        <v>0</v>
      </c>
      <c r="E198" s="2">
        <f>IF(IV.1_ART4!$M10=0,0,1)</f>
        <v>0</v>
      </c>
      <c r="F198" s="2">
        <f>IF(IV.1_ART5!$M10=0,0,1)</f>
        <v>0</v>
      </c>
      <c r="G198" s="2">
        <f>IF(IV.1_ART6!$M10=0,0,1)</f>
        <v>0</v>
      </c>
      <c r="H198" s="2">
        <f>IF(IV.1_ART7!$M10=0,0,1)</f>
        <v>0</v>
      </c>
      <c r="I198" s="2">
        <f>IF(IV.1_ART8!$M10=0,0,1)</f>
        <v>0</v>
      </c>
      <c r="J198" s="2">
        <f>IF(IV.1_ART9!$M10=0,0,1)</f>
        <v>0</v>
      </c>
      <c r="K198" s="2">
        <f>IF(IV.1_ART10!$M10=0,0,1)</f>
        <v>0</v>
      </c>
      <c r="L198" s="2">
        <f>IF(IV.1_ART11!$M10=0,0,1)</f>
        <v>0</v>
      </c>
      <c r="M198" s="2">
        <f>IF(IV.1_ART12!$M10=0,0,1)</f>
        <v>0</v>
      </c>
      <c r="N198" s="2">
        <f t="shared" ref="N198" si="2">SUM(B198:M198)</f>
        <v>0</v>
      </c>
      <c r="O198" s="2">
        <f t="shared" ref="O198" si="3">IF(N198&gt;=1,1,0)</f>
        <v>0</v>
      </c>
    </row>
    <row r="199" spans="1:15">
      <c r="A199" s="493" t="s">
        <v>243</v>
      </c>
      <c r="B199" s="2">
        <f>IF(IV.1_ART1!$M11=0,0,1)</f>
        <v>0</v>
      </c>
      <c r="C199" s="2">
        <f>IF(IV.1_ART2!$M11=0,0,1)</f>
        <v>0</v>
      </c>
      <c r="D199" s="2">
        <f>IF(IV.1_ART3!$M11=0,0,1)</f>
        <v>0</v>
      </c>
      <c r="E199" s="2">
        <f>IF(IV.1_ART4!$M11=0,0,1)</f>
        <v>0</v>
      </c>
      <c r="F199" s="2">
        <f>IF(IV.1_ART5!$M11=0,0,1)</f>
        <v>0</v>
      </c>
      <c r="G199" s="2">
        <f>IF(IV.1_ART6!$M11=0,0,1)</f>
        <v>0</v>
      </c>
      <c r="H199" s="2">
        <f>IF(IV.1_ART7!$M11=0,0,1)</f>
        <v>0</v>
      </c>
      <c r="I199" s="2">
        <f>IF(IV.1_ART8!$M11=0,0,1)</f>
        <v>0</v>
      </c>
      <c r="J199" s="2">
        <f>IF(IV.1_ART9!$M11=0,0,1)</f>
        <v>0</v>
      </c>
      <c r="K199" s="2">
        <f>IF(IV.1_ART10!$M11=0,0,1)</f>
        <v>0</v>
      </c>
      <c r="L199" s="2">
        <f>IF(IV.1_ART11!$M11=0,0,1)</f>
        <v>0</v>
      </c>
      <c r="M199" s="2">
        <f>IF(IV.1_ART12!$M11=0,0,1)</f>
        <v>0</v>
      </c>
      <c r="N199" s="2">
        <f t="shared" si="0"/>
        <v>0</v>
      </c>
      <c r="O199" s="2">
        <f t="shared" si="1"/>
        <v>0</v>
      </c>
    </row>
    <row r="200" spans="1:15">
      <c r="A200" s="493" t="s">
        <v>245</v>
      </c>
      <c r="B200" s="2">
        <f>IF(IV.1_ART1!$M12=0,0,1)</f>
        <v>0</v>
      </c>
      <c r="C200" s="2">
        <f>IF(IV.1_ART2!$M12=0,0,1)</f>
        <v>0</v>
      </c>
      <c r="D200" s="2">
        <f>IF(IV.1_ART3!$M12=0,0,1)</f>
        <v>0</v>
      </c>
      <c r="E200" s="2">
        <f>IF(IV.1_ART4!$M12=0,0,1)</f>
        <v>0</v>
      </c>
      <c r="F200" s="2">
        <f>IF(IV.1_ART5!$M12=0,0,1)</f>
        <v>0</v>
      </c>
      <c r="G200" s="2">
        <f>IF(IV.1_ART6!$M12=0,0,1)</f>
        <v>0</v>
      </c>
      <c r="H200" s="2">
        <f>IF(IV.1_ART7!$M12=0,0,1)</f>
        <v>0</v>
      </c>
      <c r="I200" s="2">
        <f>IF(IV.1_ART8!$M12=0,0,1)</f>
        <v>0</v>
      </c>
      <c r="J200" s="2">
        <f>IF(IV.1_ART9!$M12=0,0,1)</f>
        <v>0</v>
      </c>
      <c r="K200" s="2">
        <f>IF(IV.1_ART10!$M12=0,0,1)</f>
        <v>0</v>
      </c>
      <c r="L200" s="2">
        <f>IF(IV.1_ART11!$M12=0,0,1)</f>
        <v>0</v>
      </c>
      <c r="M200" s="2">
        <f>IF(IV.1_ART12!$M12=0,0,1)</f>
        <v>0</v>
      </c>
      <c r="N200" s="2">
        <f t="shared" si="0"/>
        <v>0</v>
      </c>
      <c r="O200" s="2">
        <f t="shared" si="1"/>
        <v>0</v>
      </c>
    </row>
    <row r="201" spans="1:15">
      <c r="A201" s="493" t="s">
        <v>247</v>
      </c>
      <c r="B201" s="2">
        <f>IF(IV.1_ART1!$M13=0,0,1)</f>
        <v>0</v>
      </c>
      <c r="C201" s="2">
        <f>IF(IV.1_ART2!$M13=0,0,1)</f>
        <v>0</v>
      </c>
      <c r="D201" s="2">
        <f>IF(IV.1_ART3!$M13=0,0,1)</f>
        <v>0</v>
      </c>
      <c r="E201" s="2">
        <f>IF(IV.1_ART4!$M13=0,0,1)</f>
        <v>0</v>
      </c>
      <c r="F201" s="2">
        <f>IF(IV.1_ART5!$M13=0,0,1)</f>
        <v>0</v>
      </c>
      <c r="G201" s="2">
        <f>IF(IV.1_ART6!$M13=0,0,1)</f>
        <v>0</v>
      </c>
      <c r="H201" s="2">
        <f>IF(IV.1_ART7!$M13=0,0,1)</f>
        <v>0</v>
      </c>
      <c r="I201" s="2">
        <f>IF(IV.1_ART8!$M13=0,0,1)</f>
        <v>0</v>
      </c>
      <c r="J201" s="2">
        <f>IF(IV.1_ART9!$M13=0,0,1)</f>
        <v>0</v>
      </c>
      <c r="K201" s="2">
        <f>IF(IV.1_ART10!$M13=0,0,1)</f>
        <v>0</v>
      </c>
      <c r="L201" s="2">
        <f>IF(IV.1_ART11!$M13=0,0,1)</f>
        <v>0</v>
      </c>
      <c r="M201" s="2">
        <f>IF(IV.1_ART12!$M13=0,0,1)</f>
        <v>0</v>
      </c>
      <c r="N201" s="2">
        <f t="shared" si="0"/>
        <v>0</v>
      </c>
      <c r="O201" s="2">
        <f t="shared" si="1"/>
        <v>0</v>
      </c>
    </row>
    <row r="202" spans="1:15">
      <c r="A202" s="493" t="s">
        <v>248</v>
      </c>
      <c r="B202" s="2">
        <f>IF(IV.1_ART1!$M14=0,0,1)</f>
        <v>0</v>
      </c>
      <c r="C202" s="2">
        <f>IF(IV.1_ART2!$M14=0,0,1)</f>
        <v>0</v>
      </c>
      <c r="D202" s="2">
        <f>IF(IV.1_ART3!$M14=0,0,1)</f>
        <v>0</v>
      </c>
      <c r="E202" s="2">
        <f>IF(IV.1_ART4!$M14=0,0,1)</f>
        <v>0</v>
      </c>
      <c r="F202" s="2">
        <f>IF(IV.1_ART5!$M14=0,0,1)</f>
        <v>0</v>
      </c>
      <c r="G202" s="2">
        <f>IF(IV.1_ART6!$M14=0,0,1)</f>
        <v>0</v>
      </c>
      <c r="H202" s="2">
        <f>IF(IV.1_ART7!$M14=0,0,1)</f>
        <v>0</v>
      </c>
      <c r="I202" s="2">
        <f>IF(IV.1_ART8!$M14=0,0,1)</f>
        <v>0</v>
      </c>
      <c r="J202" s="2">
        <f>IF(IV.1_ART9!$M14=0,0,1)</f>
        <v>0</v>
      </c>
      <c r="K202" s="2">
        <f>IF(IV.1_ART10!$M14=0,0,1)</f>
        <v>0</v>
      </c>
      <c r="L202" s="2">
        <f>IF(IV.1_ART11!$M14=0,0,1)</f>
        <v>0</v>
      </c>
      <c r="M202" s="2">
        <f>IF(IV.1_ART12!$M14=0,0,1)</f>
        <v>0</v>
      </c>
      <c r="N202" s="2">
        <f t="shared" si="0"/>
        <v>0</v>
      </c>
      <c r="O202" s="2">
        <f t="shared" si="1"/>
        <v>0</v>
      </c>
    </row>
    <row r="203" spans="1:15" s="9" customFormat="1">
      <c r="A203" s="493" t="s">
        <v>249</v>
      </c>
      <c r="B203" s="2">
        <f>IF(IV.1_ART1!$M15=0,0,1)</f>
        <v>0</v>
      </c>
      <c r="C203" s="2">
        <f>IF(IV.1_ART2!$M15=0,0,1)</f>
        <v>0</v>
      </c>
      <c r="D203" s="2">
        <f>IF(IV.1_ART3!$M15=0,0,1)</f>
        <v>0</v>
      </c>
      <c r="E203" s="2">
        <f>IF(IV.1_ART4!$M15=0,0,1)</f>
        <v>0</v>
      </c>
      <c r="F203" s="2">
        <f>IF(IV.1_ART5!$M15=0,0,1)</f>
        <v>0</v>
      </c>
      <c r="G203" s="2">
        <f>IF(IV.1_ART6!$M15=0,0,1)</f>
        <v>0</v>
      </c>
      <c r="H203" s="2">
        <f>IF(IV.1_ART7!$M15=0,0,1)</f>
        <v>0</v>
      </c>
      <c r="I203" s="2">
        <f>IF(IV.1_ART8!$M15=0,0,1)</f>
        <v>0</v>
      </c>
      <c r="J203" s="2">
        <f>IF(IV.1_ART9!$M15=0,0,1)</f>
        <v>0</v>
      </c>
      <c r="K203" s="2">
        <f>IF(IV.1_ART10!$M15=0,0,1)</f>
        <v>0</v>
      </c>
      <c r="L203" s="2">
        <f>IF(IV.1_ART11!$M15=0,0,1)</f>
        <v>0</v>
      </c>
      <c r="M203" s="2">
        <f>IF(IV.1_ART12!$M15=0,0,1)</f>
        <v>0</v>
      </c>
      <c r="N203" s="2">
        <f t="shared" si="0"/>
        <v>0</v>
      </c>
      <c r="O203" s="2">
        <f t="shared" si="1"/>
        <v>0</v>
      </c>
    </row>
    <row r="204" spans="1:15">
      <c r="A204" s="493" t="s">
        <v>250</v>
      </c>
      <c r="B204" s="2">
        <f>IF(IV.1_ART1!$M16=0,0,1)</f>
        <v>0</v>
      </c>
      <c r="C204" s="2">
        <f>IF(IV.1_ART2!$M16=0,0,1)</f>
        <v>0</v>
      </c>
      <c r="D204" s="2">
        <f>IF(IV.1_ART3!$M16=0,0,1)</f>
        <v>0</v>
      </c>
      <c r="E204" s="2">
        <f>IF(IV.1_ART4!$M16=0,0,1)</f>
        <v>0</v>
      </c>
      <c r="F204" s="2">
        <f>IF(IV.1_ART5!$M16=0,0,1)</f>
        <v>0</v>
      </c>
      <c r="G204" s="2">
        <f>IF(IV.1_ART6!$M16=0,0,1)</f>
        <v>0</v>
      </c>
      <c r="H204" s="2">
        <f>IF(IV.1_ART7!$M16=0,0,1)</f>
        <v>0</v>
      </c>
      <c r="I204" s="2">
        <f>IF(IV.1_ART8!$M16=0,0,1)</f>
        <v>0</v>
      </c>
      <c r="J204" s="2">
        <f>IF(IV.1_ART9!$M16=0,0,1)</f>
        <v>0</v>
      </c>
      <c r="K204" s="2">
        <f>IF(IV.1_ART10!$M16=0,0,1)</f>
        <v>0</v>
      </c>
      <c r="L204" s="2">
        <f>IF(IV.1_ART11!$M16=0,0,1)</f>
        <v>0</v>
      </c>
      <c r="M204" s="2">
        <f>IF(IV.1_ART12!$M16=0,0,1)</f>
        <v>0</v>
      </c>
      <c r="N204" s="2">
        <f t="shared" si="0"/>
        <v>0</v>
      </c>
      <c r="O204" s="2">
        <f t="shared" si="1"/>
        <v>0</v>
      </c>
    </row>
    <row r="205" spans="1:15">
      <c r="A205" s="493" t="s">
        <v>251</v>
      </c>
      <c r="B205" s="2">
        <f>IF(IV.1_ART1!$M17=0,0,1)</f>
        <v>0</v>
      </c>
      <c r="C205" s="2">
        <f>IF(IV.1_ART2!$M17=0,0,1)</f>
        <v>0</v>
      </c>
      <c r="D205" s="2">
        <f>IF(IV.1_ART3!$M17=0,0,1)</f>
        <v>0</v>
      </c>
      <c r="E205" s="2">
        <f>IF(IV.1_ART4!$M17=0,0,1)</f>
        <v>0</v>
      </c>
      <c r="F205" s="2">
        <f>IF(IV.1_ART5!$M17=0,0,1)</f>
        <v>0</v>
      </c>
      <c r="G205" s="2">
        <f>IF(IV.1_ART6!$M17=0,0,1)</f>
        <v>0</v>
      </c>
      <c r="H205" s="2">
        <f>IF(IV.1_ART7!$M17=0,0,1)</f>
        <v>0</v>
      </c>
      <c r="I205" s="2">
        <f>IF(IV.1_ART8!$M17=0,0,1)</f>
        <v>0</v>
      </c>
      <c r="J205" s="2">
        <f>IF(IV.1_ART9!$M17=0,0,1)</f>
        <v>0</v>
      </c>
      <c r="K205" s="2">
        <f>IF(IV.1_ART10!$M17=0,0,1)</f>
        <v>0</v>
      </c>
      <c r="L205" s="2">
        <f>IF(IV.1_ART11!$M17=0,0,1)</f>
        <v>0</v>
      </c>
      <c r="M205" s="2">
        <f>IF(IV.1_ART12!$M17=0,0,1)</f>
        <v>0</v>
      </c>
      <c r="N205" s="2">
        <f t="shared" si="0"/>
        <v>0</v>
      </c>
      <c r="O205" s="2">
        <f t="shared" si="1"/>
        <v>0</v>
      </c>
    </row>
    <row r="206" spans="1:15">
      <c r="A206" s="493" t="s">
        <v>253</v>
      </c>
      <c r="B206" s="2">
        <f>IF(IV.1_ART1!$M18=0,0,1)</f>
        <v>0</v>
      </c>
      <c r="C206" s="2">
        <f>IF(IV.1_ART2!$M18=0,0,1)</f>
        <v>0</v>
      </c>
      <c r="D206" s="2">
        <f>IF(IV.1_ART3!$M18=0,0,1)</f>
        <v>0</v>
      </c>
      <c r="E206" s="2">
        <f>IF(IV.1_ART4!$M18=0,0,1)</f>
        <v>0</v>
      </c>
      <c r="F206" s="2">
        <f>IF(IV.1_ART5!$M18=0,0,1)</f>
        <v>0</v>
      </c>
      <c r="G206" s="2">
        <f>IF(IV.1_ART6!$M18=0,0,1)</f>
        <v>0</v>
      </c>
      <c r="H206" s="2">
        <f>IF(IV.1_ART7!$M18=0,0,1)</f>
        <v>0</v>
      </c>
      <c r="I206" s="2">
        <f>IF(IV.1_ART8!$M18=0,0,1)</f>
        <v>0</v>
      </c>
      <c r="J206" s="2">
        <f>IF(IV.1_ART9!$M18=0,0,1)</f>
        <v>0</v>
      </c>
      <c r="K206" s="2">
        <f>IF(IV.1_ART10!$M18=0,0,1)</f>
        <v>0</v>
      </c>
      <c r="L206" s="2">
        <f>IF(IV.1_ART11!$M18=0,0,1)</f>
        <v>0</v>
      </c>
      <c r="M206" s="2">
        <f>IF(IV.1_ART12!$M18=0,0,1)</f>
        <v>0</v>
      </c>
      <c r="N206" s="2">
        <f t="shared" si="0"/>
        <v>0</v>
      </c>
      <c r="O206" s="2">
        <f t="shared" si="1"/>
        <v>0</v>
      </c>
    </row>
    <row r="207" spans="1:15">
      <c r="A207" s="493" t="s">
        <v>255</v>
      </c>
      <c r="B207" s="2">
        <f>IF(IV.1_ART1!$M19=0,0,1)</f>
        <v>0</v>
      </c>
      <c r="C207" s="2">
        <f>IF(IV.1_ART2!$M19=0,0,1)</f>
        <v>0</v>
      </c>
      <c r="D207" s="2">
        <f>IF(IV.1_ART3!$M19=0,0,1)</f>
        <v>0</v>
      </c>
      <c r="E207" s="2">
        <f>IF(IV.1_ART4!$M19=0,0,1)</f>
        <v>0</v>
      </c>
      <c r="F207" s="2">
        <f>IF(IV.1_ART5!$M19=0,0,1)</f>
        <v>0</v>
      </c>
      <c r="G207" s="2">
        <f>IF(IV.1_ART6!$M19=0,0,1)</f>
        <v>0</v>
      </c>
      <c r="H207" s="2">
        <f>IF(IV.1_ART7!$M19=0,0,1)</f>
        <v>0</v>
      </c>
      <c r="I207" s="2">
        <f>IF(IV.1_ART8!$M19=0,0,1)</f>
        <v>0</v>
      </c>
      <c r="J207" s="2">
        <f>IF(IV.1_ART9!$M19=0,0,1)</f>
        <v>0</v>
      </c>
      <c r="K207" s="2">
        <f>IF(IV.1_ART10!$M19=0,0,1)</f>
        <v>0</v>
      </c>
      <c r="L207" s="2">
        <f>IF(IV.1_ART11!$M19=0,0,1)</f>
        <v>0</v>
      </c>
      <c r="M207" s="2">
        <f>IF(IV.1_ART12!$M19=0,0,1)</f>
        <v>0</v>
      </c>
      <c r="N207" s="2">
        <f t="shared" si="0"/>
        <v>0</v>
      </c>
      <c r="O207" s="2">
        <f t="shared" si="1"/>
        <v>0</v>
      </c>
    </row>
    <row r="208" spans="1:15">
      <c r="A208" s="493" t="s">
        <v>257</v>
      </c>
      <c r="B208" s="2">
        <f>IF(IV.1_ART1!$M20=0,0,1)</f>
        <v>0</v>
      </c>
      <c r="C208" s="2">
        <f>IF(IV.1_ART2!$M20=0,0,1)</f>
        <v>0</v>
      </c>
      <c r="D208" s="2">
        <f>IF(IV.1_ART3!$M20=0,0,1)</f>
        <v>0</v>
      </c>
      <c r="E208" s="2">
        <f>IF(IV.1_ART4!$M20=0,0,1)</f>
        <v>0</v>
      </c>
      <c r="F208" s="2">
        <f>IF(IV.1_ART5!$M20=0,0,1)</f>
        <v>0</v>
      </c>
      <c r="G208" s="2">
        <f>IF(IV.1_ART6!$M20=0,0,1)</f>
        <v>0</v>
      </c>
      <c r="H208" s="2">
        <f>IF(IV.1_ART7!$M20=0,0,1)</f>
        <v>0</v>
      </c>
      <c r="I208" s="2">
        <f>IF(IV.1_ART8!$M20=0,0,1)</f>
        <v>0</v>
      </c>
      <c r="J208" s="2">
        <f>IF(IV.1_ART9!$M20=0,0,1)</f>
        <v>0</v>
      </c>
      <c r="K208" s="2">
        <f>IF(IV.1_ART10!$M20=0,0,1)</f>
        <v>0</v>
      </c>
      <c r="L208" s="2">
        <f>IF(IV.1_ART11!$M20=0,0,1)</f>
        <v>0</v>
      </c>
      <c r="M208" s="2">
        <f>IF(IV.1_ART12!$M20=0,0,1)</f>
        <v>0</v>
      </c>
      <c r="N208" s="2">
        <f t="shared" si="0"/>
        <v>0</v>
      </c>
      <c r="O208" s="2">
        <f t="shared" si="1"/>
        <v>0</v>
      </c>
    </row>
    <row r="209" spans="1:15">
      <c r="A209" s="493" t="s">
        <v>226</v>
      </c>
      <c r="B209" s="2">
        <f>IF(IV.1_ART1!$M21=0,0,1)</f>
        <v>0</v>
      </c>
      <c r="C209" s="2">
        <f>IF(IV.1_ART2!$M21=0,0,1)</f>
        <v>0</v>
      </c>
      <c r="D209" s="2">
        <f>IF(IV.1_ART3!$M21=0,0,1)</f>
        <v>0</v>
      </c>
      <c r="E209" s="2">
        <f>IF(IV.1_ART4!$M21=0,0,1)</f>
        <v>0</v>
      </c>
      <c r="F209" s="2">
        <f>IF(IV.1_ART5!$M21=0,0,1)</f>
        <v>0</v>
      </c>
      <c r="G209" s="2">
        <f>IF(IV.1_ART6!$M21=0,0,1)</f>
        <v>0</v>
      </c>
      <c r="H209" s="2">
        <f>IF(IV.1_ART7!$M21=0,0,1)</f>
        <v>0</v>
      </c>
      <c r="I209" s="2">
        <f>IF(IV.1_ART8!$M21=0,0,1)</f>
        <v>0</v>
      </c>
      <c r="J209" s="2">
        <f>IF(IV.1_ART9!$M21=0,0,1)</f>
        <v>0</v>
      </c>
      <c r="K209" s="2">
        <f>IF(IV.1_ART10!$M21=0,0,1)</f>
        <v>0</v>
      </c>
      <c r="L209" s="2">
        <f>IF(IV.1_ART11!$M21=0,0,1)</f>
        <v>0</v>
      </c>
      <c r="M209" s="2">
        <f>IF(IV.1_ART12!$M21=0,0,1)</f>
        <v>0</v>
      </c>
      <c r="N209" s="2">
        <f t="shared" si="0"/>
        <v>0</v>
      </c>
      <c r="O209" s="2">
        <f t="shared" si="1"/>
        <v>0</v>
      </c>
    </row>
    <row r="210" spans="1:15">
      <c r="A210" s="493" t="s">
        <v>259</v>
      </c>
      <c r="B210" s="2">
        <f>IF(IV.1_ART1!$M22=0,0,1)</f>
        <v>0</v>
      </c>
      <c r="C210" s="2">
        <f>IF(IV.1_ART2!$M22=0,0,1)</f>
        <v>0</v>
      </c>
      <c r="D210" s="2">
        <f>IF(IV.1_ART3!$M22=0,0,1)</f>
        <v>0</v>
      </c>
      <c r="E210" s="2">
        <f>IF(IV.1_ART4!$M22=0,0,1)</f>
        <v>0</v>
      </c>
      <c r="F210" s="2">
        <f>IF(IV.1_ART5!$M22=0,0,1)</f>
        <v>0</v>
      </c>
      <c r="G210" s="2">
        <f>IF(IV.1_ART6!$M22=0,0,1)</f>
        <v>0</v>
      </c>
      <c r="H210" s="2">
        <f>IF(IV.1_ART7!$M22=0,0,1)</f>
        <v>0</v>
      </c>
      <c r="I210" s="2">
        <f>IF(IV.1_ART8!$M22=0,0,1)</f>
        <v>0</v>
      </c>
      <c r="J210" s="2">
        <f>IF(IV.1_ART9!$M22=0,0,1)</f>
        <v>0</v>
      </c>
      <c r="K210" s="2">
        <f>IF(IV.1_ART10!$M22=0,0,1)</f>
        <v>0</v>
      </c>
      <c r="L210" s="2">
        <f>IF(IV.1_ART11!$M22=0,0,1)</f>
        <v>0</v>
      </c>
      <c r="M210" s="2">
        <f>IF(IV.1_ART12!$M22=0,0,1)</f>
        <v>0</v>
      </c>
      <c r="N210" s="2">
        <f t="shared" si="0"/>
        <v>0</v>
      </c>
      <c r="O210" s="2">
        <f t="shared" si="1"/>
        <v>0</v>
      </c>
    </row>
    <row r="211" spans="1:15">
      <c r="A211" s="493" t="s">
        <v>261</v>
      </c>
      <c r="B211" s="2">
        <f>IF(IV.1_ART1!$M23=0,0,1)</f>
        <v>0</v>
      </c>
      <c r="C211" s="2">
        <f>IF(IV.1_ART2!$M23=0,0,1)</f>
        <v>0</v>
      </c>
      <c r="D211" s="2">
        <f>IF(IV.1_ART3!$M23=0,0,1)</f>
        <v>0</v>
      </c>
      <c r="E211" s="2">
        <f>IF(IV.1_ART4!$M23=0,0,1)</f>
        <v>0</v>
      </c>
      <c r="F211" s="2">
        <f>IF(IV.1_ART5!$M23=0,0,1)</f>
        <v>0</v>
      </c>
      <c r="G211" s="2">
        <f>IF(IV.1_ART6!$M23=0,0,1)</f>
        <v>0</v>
      </c>
      <c r="H211" s="2">
        <f>IF(IV.1_ART7!$M23=0,0,1)</f>
        <v>0</v>
      </c>
      <c r="I211" s="2">
        <f>IF(IV.1_ART8!$M23=0,0,1)</f>
        <v>0</v>
      </c>
      <c r="J211" s="2">
        <f>IF(IV.1_ART9!$M23=0,0,1)</f>
        <v>0</v>
      </c>
      <c r="K211" s="2">
        <f>IF(IV.1_ART10!$M23=0,0,1)</f>
        <v>0</v>
      </c>
      <c r="L211" s="2">
        <f>IF(IV.1_ART11!$M23=0,0,1)</f>
        <v>0</v>
      </c>
      <c r="M211" s="2">
        <f>IF(IV.1_ART12!$M23=0,0,1)</f>
        <v>0</v>
      </c>
      <c r="N211" s="2">
        <f t="shared" si="0"/>
        <v>0</v>
      </c>
      <c r="O211" s="2">
        <f t="shared" si="1"/>
        <v>0</v>
      </c>
    </row>
    <row r="212" spans="1:15">
      <c r="A212" s="493" t="s">
        <v>262</v>
      </c>
      <c r="B212" s="2">
        <f>IF(IV.1_ART1!$M24=0,0,1)</f>
        <v>0</v>
      </c>
      <c r="C212" s="2">
        <f>IF(IV.1_ART2!$M24=0,0,1)</f>
        <v>0</v>
      </c>
      <c r="D212" s="2">
        <f>IF(IV.1_ART3!$M24=0,0,1)</f>
        <v>0</v>
      </c>
      <c r="E212" s="2">
        <f>IF(IV.1_ART4!$M24=0,0,1)</f>
        <v>0</v>
      </c>
      <c r="F212" s="2">
        <f>IF(IV.1_ART5!$M24=0,0,1)</f>
        <v>0</v>
      </c>
      <c r="G212" s="2">
        <f>IF(IV.1_ART6!$M24=0,0,1)</f>
        <v>0</v>
      </c>
      <c r="H212" s="2">
        <f>IF(IV.1_ART7!$M24=0,0,1)</f>
        <v>0</v>
      </c>
      <c r="I212" s="2">
        <f>IF(IV.1_ART8!$M24=0,0,1)</f>
        <v>0</v>
      </c>
      <c r="J212" s="2">
        <f>IF(IV.1_ART9!$M24=0,0,1)</f>
        <v>0</v>
      </c>
      <c r="K212" s="2">
        <f>IF(IV.1_ART10!$M24=0,0,1)</f>
        <v>0</v>
      </c>
      <c r="L212" s="2">
        <f>IF(IV.1_ART11!$M24=0,0,1)</f>
        <v>0</v>
      </c>
      <c r="M212" s="2">
        <f>IF(IV.1_ART12!$M24=0,0,1)</f>
        <v>0</v>
      </c>
      <c r="N212" s="2">
        <f t="shared" si="0"/>
        <v>0</v>
      </c>
      <c r="O212" s="2">
        <f t="shared" si="1"/>
        <v>0</v>
      </c>
    </row>
    <row r="213" spans="1:15" ht="28.8">
      <c r="A213" s="493" t="s">
        <v>264</v>
      </c>
      <c r="B213" s="2">
        <f>IF(IV.1_ART1!$M25=0,0,1)</f>
        <v>0</v>
      </c>
      <c r="C213" s="2">
        <f>IF(IV.1_ART2!$M25=0,0,1)</f>
        <v>0</v>
      </c>
      <c r="D213" s="2">
        <f>IF(IV.1_ART3!$M25=0,0,1)</f>
        <v>0</v>
      </c>
      <c r="E213" s="2">
        <f>IF(IV.1_ART4!$M25=0,0,1)</f>
        <v>0</v>
      </c>
      <c r="F213" s="2">
        <f>IF(IV.1_ART5!$M25=0,0,1)</f>
        <v>0</v>
      </c>
      <c r="G213" s="2">
        <f>IF(IV.1_ART6!$M25=0,0,1)</f>
        <v>0</v>
      </c>
      <c r="H213" s="2">
        <f>IF(IV.1_ART7!$M25=0,0,1)</f>
        <v>0</v>
      </c>
      <c r="I213" s="2">
        <f>IF(IV.1_ART8!$M25=0,0,1)</f>
        <v>0</v>
      </c>
      <c r="J213" s="2">
        <f>IF(IV.1_ART9!$M25=0,0,1)</f>
        <v>0</v>
      </c>
      <c r="K213" s="2">
        <f>IF(IV.1_ART10!$M25=0,0,1)</f>
        <v>0</v>
      </c>
      <c r="L213" s="2">
        <f>IF(IV.1_ART11!$M25=0,0,1)</f>
        <v>0</v>
      </c>
      <c r="M213" s="2">
        <f>IF(IV.1_ART12!$M25=0,0,1)</f>
        <v>0</v>
      </c>
      <c r="N213" s="2">
        <f t="shared" si="0"/>
        <v>0</v>
      </c>
      <c r="O213" s="2">
        <f t="shared" si="1"/>
        <v>0</v>
      </c>
    </row>
    <row r="214" spans="1:15">
      <c r="A214" s="493" t="s">
        <v>266</v>
      </c>
      <c r="B214" s="2">
        <f>IF(IV.1_ART1!$M26=0,0,1)</f>
        <v>0</v>
      </c>
      <c r="C214" s="2">
        <f>IF(IV.1_ART2!$M26=0,0,1)</f>
        <v>0</v>
      </c>
      <c r="D214" s="2">
        <f>IF(IV.1_ART3!$M26=0,0,1)</f>
        <v>0</v>
      </c>
      <c r="E214" s="2">
        <f>IF(IV.1_ART4!$M26=0,0,1)</f>
        <v>0</v>
      </c>
      <c r="F214" s="2">
        <f>IF(IV.1_ART5!$M26=0,0,1)</f>
        <v>0</v>
      </c>
      <c r="G214" s="2">
        <f>IF(IV.1_ART6!$M26=0,0,1)</f>
        <v>0</v>
      </c>
      <c r="H214" s="2">
        <f>IF(IV.1_ART7!$M26=0,0,1)</f>
        <v>0</v>
      </c>
      <c r="I214" s="2">
        <f>IF(IV.1_ART8!$M26=0,0,1)</f>
        <v>0</v>
      </c>
      <c r="J214" s="2">
        <f>IF(IV.1_ART9!$M26=0,0,1)</f>
        <v>0</v>
      </c>
      <c r="K214" s="2">
        <f>IF(IV.1_ART10!$M26=0,0,1)</f>
        <v>0</v>
      </c>
      <c r="L214" s="2">
        <f>IF(IV.1_ART11!$M26=0,0,1)</f>
        <v>0</v>
      </c>
      <c r="M214" s="2">
        <f>IF(IV.1_ART12!$M26=0,0,1)</f>
        <v>0</v>
      </c>
      <c r="N214" s="2">
        <f t="shared" si="0"/>
        <v>0</v>
      </c>
      <c r="O214" s="2">
        <f t="shared" si="1"/>
        <v>0</v>
      </c>
    </row>
    <row r="215" spans="1:15">
      <c r="A215" s="493" t="s">
        <v>267</v>
      </c>
      <c r="B215" s="2">
        <f>IF(IV.1_ART1!$M27=0,0,1)</f>
        <v>0</v>
      </c>
      <c r="C215" s="2">
        <f>IF(IV.1_ART2!$M27=0,0,1)</f>
        <v>0</v>
      </c>
      <c r="D215" s="2">
        <f>IF(IV.1_ART3!$M27=0,0,1)</f>
        <v>0</v>
      </c>
      <c r="E215" s="2">
        <f>IF(IV.1_ART4!$M27=0,0,1)</f>
        <v>0</v>
      </c>
      <c r="F215" s="2">
        <f>IF(IV.1_ART5!$M27=0,0,1)</f>
        <v>0</v>
      </c>
      <c r="G215" s="2">
        <f>IF(IV.1_ART6!$M27=0,0,1)</f>
        <v>0</v>
      </c>
      <c r="H215" s="2">
        <f>IF(IV.1_ART7!$M27=0,0,1)</f>
        <v>0</v>
      </c>
      <c r="I215" s="2">
        <f>IF(IV.1_ART8!$M27=0,0,1)</f>
        <v>0</v>
      </c>
      <c r="J215" s="2">
        <f>IF(IV.1_ART9!$M27=0,0,1)</f>
        <v>0</v>
      </c>
      <c r="K215" s="2">
        <f>IF(IV.1_ART10!$M27=0,0,1)</f>
        <v>0</v>
      </c>
      <c r="L215" s="2">
        <f>IF(IV.1_ART11!$M27=0,0,1)</f>
        <v>0</v>
      </c>
      <c r="M215" s="2">
        <f>IF(IV.1_ART12!$M27=0,0,1)</f>
        <v>0</v>
      </c>
      <c r="N215" s="2">
        <f t="shared" si="0"/>
        <v>0</v>
      </c>
      <c r="O215" s="2">
        <f t="shared" si="1"/>
        <v>0</v>
      </c>
    </row>
    <row r="216" spans="1:15">
      <c r="A216" s="493" t="s">
        <v>269</v>
      </c>
      <c r="B216" s="2">
        <f>IF(IV.1_ART1!$M28=0,0,1)</f>
        <v>0</v>
      </c>
      <c r="C216" s="2">
        <f>IF(IV.1_ART2!$M28=0,0,1)</f>
        <v>0</v>
      </c>
      <c r="D216" s="2">
        <f>IF(IV.1_ART3!$M28=0,0,1)</f>
        <v>0</v>
      </c>
      <c r="E216" s="2">
        <f>IF(IV.1_ART4!$M28=0,0,1)</f>
        <v>0</v>
      </c>
      <c r="F216" s="2">
        <f>IF(IV.1_ART5!$M28=0,0,1)</f>
        <v>0</v>
      </c>
      <c r="G216" s="2">
        <f>IF(IV.1_ART6!$M28=0,0,1)</f>
        <v>0</v>
      </c>
      <c r="H216" s="2">
        <f>IF(IV.1_ART7!$M28=0,0,1)</f>
        <v>0</v>
      </c>
      <c r="I216" s="2">
        <f>IF(IV.1_ART8!$M28=0,0,1)</f>
        <v>0</v>
      </c>
      <c r="J216" s="2">
        <f>IF(IV.1_ART9!$M28=0,0,1)</f>
        <v>0</v>
      </c>
      <c r="K216" s="2">
        <f>IF(IV.1_ART10!$M28=0,0,1)</f>
        <v>0</v>
      </c>
      <c r="L216" s="2">
        <f>IF(IV.1_ART11!$M28=0,0,1)</f>
        <v>0</v>
      </c>
      <c r="M216" s="2">
        <f>IF(IV.1_ART12!$M28=0,0,1)</f>
        <v>0</v>
      </c>
      <c r="N216" s="2">
        <f t="shared" si="0"/>
        <v>0</v>
      </c>
      <c r="O216" s="2">
        <f t="shared" si="1"/>
        <v>0</v>
      </c>
    </row>
    <row r="217" spans="1:15">
      <c r="A217" s="493" t="s">
        <v>270</v>
      </c>
      <c r="B217" s="2">
        <f>IF(IV.1_ART1!$M29=0,0,1)</f>
        <v>0</v>
      </c>
      <c r="C217" s="2">
        <f>IF(IV.1_ART2!$M29=0,0,1)</f>
        <v>0</v>
      </c>
      <c r="D217" s="2">
        <f>IF(IV.1_ART3!$M29=0,0,1)</f>
        <v>0</v>
      </c>
      <c r="E217" s="2">
        <f>IF(IV.1_ART4!$M29=0,0,1)</f>
        <v>0</v>
      </c>
      <c r="F217" s="2">
        <f>IF(IV.1_ART5!$M29=0,0,1)</f>
        <v>0</v>
      </c>
      <c r="G217" s="2">
        <f>IF(IV.1_ART6!$M29=0,0,1)</f>
        <v>0</v>
      </c>
      <c r="H217" s="2">
        <f>IF(IV.1_ART7!$M29=0,0,1)</f>
        <v>0</v>
      </c>
      <c r="I217" s="2">
        <f>IF(IV.1_ART8!$M29=0,0,1)</f>
        <v>0</v>
      </c>
      <c r="J217" s="2">
        <f>IF(IV.1_ART9!$M29=0,0,1)</f>
        <v>0</v>
      </c>
      <c r="K217" s="2">
        <f>IF(IV.1_ART10!$M29=0,0,1)</f>
        <v>0</v>
      </c>
      <c r="L217" s="2">
        <f>IF(IV.1_ART11!$M29=0,0,1)</f>
        <v>0</v>
      </c>
      <c r="M217" s="2">
        <f>IF(IV.1_ART12!$M29=0,0,1)</f>
        <v>0</v>
      </c>
      <c r="N217" s="2">
        <f t="shared" si="0"/>
        <v>0</v>
      </c>
      <c r="O217" s="2">
        <f t="shared" si="1"/>
        <v>0</v>
      </c>
    </row>
    <row r="218" spans="1:15">
      <c r="A218" s="493" t="s">
        <v>271</v>
      </c>
      <c r="B218" s="2">
        <f>IF(IV.1_ART1!$M30=0,0,1)</f>
        <v>0</v>
      </c>
      <c r="C218" s="2">
        <f>IF(IV.1_ART2!$M30=0,0,1)</f>
        <v>0</v>
      </c>
      <c r="D218" s="2">
        <f>IF(IV.1_ART3!$M30=0,0,1)</f>
        <v>0</v>
      </c>
      <c r="E218" s="2">
        <f>IF(IV.1_ART4!$M30=0,0,1)</f>
        <v>0</v>
      </c>
      <c r="F218" s="2">
        <f>IF(IV.1_ART5!$M30=0,0,1)</f>
        <v>0</v>
      </c>
      <c r="G218" s="2">
        <f>IF(IV.1_ART6!$M30=0,0,1)</f>
        <v>0</v>
      </c>
      <c r="H218" s="2">
        <f>IF(IV.1_ART7!$M30=0,0,1)</f>
        <v>0</v>
      </c>
      <c r="I218" s="2">
        <f>IF(IV.1_ART8!$M30=0,0,1)</f>
        <v>0</v>
      </c>
      <c r="J218" s="2">
        <f>IF(IV.1_ART9!$M30=0,0,1)</f>
        <v>0</v>
      </c>
      <c r="K218" s="2">
        <f>IF(IV.1_ART10!$M30=0,0,1)</f>
        <v>0</v>
      </c>
      <c r="L218" s="2">
        <f>IF(IV.1_ART11!$M30=0,0,1)</f>
        <v>0</v>
      </c>
      <c r="M218" s="2">
        <f>IF(IV.1_ART12!$M30=0,0,1)</f>
        <v>0</v>
      </c>
      <c r="N218" s="2">
        <f t="shared" si="0"/>
        <v>0</v>
      </c>
      <c r="O218" s="2">
        <f t="shared" si="1"/>
        <v>0</v>
      </c>
    </row>
    <row r="219" spans="1:15">
      <c r="A219" s="493" t="s">
        <v>273</v>
      </c>
      <c r="B219" s="2">
        <f>IF(IV.1_ART1!$M31=0,0,1)</f>
        <v>0</v>
      </c>
      <c r="C219" s="2">
        <f>IF(IV.1_ART2!$M31=0,0,1)</f>
        <v>0</v>
      </c>
      <c r="D219" s="2">
        <f>IF(IV.1_ART3!$M31=0,0,1)</f>
        <v>0</v>
      </c>
      <c r="E219" s="2">
        <f>IF(IV.1_ART4!$M31=0,0,1)</f>
        <v>0</v>
      </c>
      <c r="F219" s="2">
        <f>IF(IV.1_ART5!$M31=0,0,1)</f>
        <v>0</v>
      </c>
      <c r="G219" s="2">
        <f>IF(IV.1_ART6!$M31=0,0,1)</f>
        <v>0</v>
      </c>
      <c r="H219" s="2">
        <f>IF(IV.1_ART7!$M31=0,0,1)</f>
        <v>0</v>
      </c>
      <c r="I219" s="2">
        <f>IF(IV.1_ART8!$M31=0,0,1)</f>
        <v>0</v>
      </c>
      <c r="J219" s="2">
        <f>IF(IV.1_ART9!$M31=0,0,1)</f>
        <v>0</v>
      </c>
      <c r="K219" s="2">
        <f>IF(IV.1_ART10!$M31=0,0,1)</f>
        <v>0</v>
      </c>
      <c r="L219" s="2">
        <f>IF(IV.1_ART11!$M31=0,0,1)</f>
        <v>0</v>
      </c>
      <c r="M219" s="2">
        <f>IF(IV.1_ART12!$M31=0,0,1)</f>
        <v>0</v>
      </c>
      <c r="N219" s="2">
        <f t="shared" si="0"/>
        <v>0</v>
      </c>
      <c r="O219" s="2">
        <f t="shared" si="1"/>
        <v>0</v>
      </c>
    </row>
    <row r="220" spans="1:15">
      <c r="A220" s="493" t="s">
        <v>276</v>
      </c>
      <c r="B220" s="2">
        <f>IF(IV.1_ART1!$M32=0,0,1)</f>
        <v>0</v>
      </c>
      <c r="C220" s="2">
        <f>IF(IV.1_ART2!$M32=0,0,1)</f>
        <v>0</v>
      </c>
      <c r="D220" s="2">
        <f>IF(IV.1_ART3!$M32=0,0,1)</f>
        <v>0</v>
      </c>
      <c r="E220" s="2">
        <f>IF(IV.1_ART4!$M32=0,0,1)</f>
        <v>0</v>
      </c>
      <c r="F220" s="2">
        <f>IF(IV.1_ART5!$M32=0,0,1)</f>
        <v>0</v>
      </c>
      <c r="G220" s="2">
        <f>IF(IV.1_ART6!$M32=0,0,1)</f>
        <v>0</v>
      </c>
      <c r="H220" s="2">
        <f>IF(IV.1_ART7!$M32=0,0,1)</f>
        <v>0</v>
      </c>
      <c r="I220" s="2">
        <f>IF(IV.1_ART8!$M32=0,0,1)</f>
        <v>0</v>
      </c>
      <c r="J220" s="2">
        <f>IF(IV.1_ART9!$M32=0,0,1)</f>
        <v>0</v>
      </c>
      <c r="K220" s="2">
        <f>IF(IV.1_ART10!$M32=0,0,1)</f>
        <v>0</v>
      </c>
      <c r="L220" s="2">
        <f>IF(IV.1_ART11!$M32=0,0,1)</f>
        <v>0</v>
      </c>
      <c r="M220" s="2">
        <f>IF(IV.1_ART12!$M32=0,0,1)</f>
        <v>0</v>
      </c>
      <c r="N220" s="2">
        <f t="shared" si="0"/>
        <v>0</v>
      </c>
      <c r="O220" s="2">
        <f t="shared" si="1"/>
        <v>0</v>
      </c>
    </row>
    <row r="221" spans="1:15">
      <c r="A221" s="493" t="s">
        <v>279</v>
      </c>
      <c r="B221" s="2">
        <f>IF(IV.1_ART1!$M33=0,0,1)</f>
        <v>0</v>
      </c>
      <c r="C221" s="2">
        <f>IF(IV.1_ART2!$M33=0,0,1)</f>
        <v>0</v>
      </c>
      <c r="D221" s="2">
        <f>IF(IV.1_ART3!$M33=0,0,1)</f>
        <v>0</v>
      </c>
      <c r="E221" s="2">
        <f>IF(IV.1_ART4!$M33=0,0,1)</f>
        <v>0</v>
      </c>
      <c r="F221" s="2">
        <f>IF(IV.1_ART5!$M33=0,0,1)</f>
        <v>0</v>
      </c>
      <c r="G221" s="2">
        <f>IF(IV.1_ART6!$M33=0,0,1)</f>
        <v>0</v>
      </c>
      <c r="H221" s="2">
        <f>IF(IV.1_ART7!$M33=0,0,1)</f>
        <v>0</v>
      </c>
      <c r="I221" s="2">
        <f>IF(IV.1_ART8!$M33=0,0,1)</f>
        <v>0</v>
      </c>
      <c r="J221" s="2">
        <f>IF(IV.1_ART9!$M33=0,0,1)</f>
        <v>0</v>
      </c>
      <c r="K221" s="2">
        <f>IF(IV.1_ART10!$M33=0,0,1)</f>
        <v>0</v>
      </c>
      <c r="L221" s="2">
        <f>IF(IV.1_ART11!$M33=0,0,1)</f>
        <v>0</v>
      </c>
      <c r="M221" s="2">
        <f>IF(IV.1_ART12!$M33=0,0,1)</f>
        <v>0</v>
      </c>
      <c r="N221" s="2">
        <f t="shared" si="0"/>
        <v>0</v>
      </c>
      <c r="O221" s="2">
        <f t="shared" si="1"/>
        <v>0</v>
      </c>
    </row>
    <row r="222" spans="1:15">
      <c r="A222" s="493" t="s">
        <v>282</v>
      </c>
      <c r="B222" s="2">
        <f>IF(IV.1_ART1!$M34=0,0,1)</f>
        <v>0</v>
      </c>
      <c r="C222" s="2">
        <f>IF(IV.1_ART2!$M34=0,0,1)</f>
        <v>0</v>
      </c>
      <c r="D222" s="2">
        <f>IF(IV.1_ART3!$M34=0,0,1)</f>
        <v>0</v>
      </c>
      <c r="E222" s="2">
        <f>IF(IV.1_ART4!$M34=0,0,1)</f>
        <v>0</v>
      </c>
      <c r="F222" s="2">
        <f>IF(IV.1_ART5!$M34=0,0,1)</f>
        <v>0</v>
      </c>
      <c r="G222" s="2">
        <f>IF(IV.1_ART6!$M34=0,0,1)</f>
        <v>0</v>
      </c>
      <c r="H222" s="2">
        <f>IF(IV.1_ART7!$M34=0,0,1)</f>
        <v>0</v>
      </c>
      <c r="I222" s="2">
        <f>IF(IV.1_ART8!$M34=0,0,1)</f>
        <v>0</v>
      </c>
      <c r="J222" s="2">
        <f>IF(IV.1_ART9!$M34=0,0,1)</f>
        <v>0</v>
      </c>
      <c r="K222" s="2">
        <f>IF(IV.1_ART10!$M34=0,0,1)</f>
        <v>0</v>
      </c>
      <c r="L222" s="2">
        <f>IF(IV.1_ART11!$M34=0,0,1)</f>
        <v>0</v>
      </c>
      <c r="M222" s="2">
        <f>IF(IV.1_ART12!$M34=0,0,1)</f>
        <v>0</v>
      </c>
      <c r="N222" s="2">
        <f t="shared" si="0"/>
        <v>0</v>
      </c>
      <c r="O222" s="2">
        <f t="shared" si="1"/>
        <v>0</v>
      </c>
    </row>
    <row r="223" spans="1:15">
      <c r="A223" s="493" t="s">
        <v>284</v>
      </c>
      <c r="B223" s="2">
        <f>IF(IV.1_ART1!$M35=0,0,1)</f>
        <v>0</v>
      </c>
      <c r="C223" s="2">
        <f>IF(IV.1_ART2!$M35=0,0,1)</f>
        <v>0</v>
      </c>
      <c r="D223" s="2">
        <f>IF(IV.1_ART3!$M35=0,0,1)</f>
        <v>0</v>
      </c>
      <c r="E223" s="2">
        <f>IF(IV.1_ART4!$M35=0,0,1)</f>
        <v>0</v>
      </c>
      <c r="F223" s="2">
        <f>IF(IV.1_ART5!$M35=0,0,1)</f>
        <v>0</v>
      </c>
      <c r="G223" s="2">
        <f>IF(IV.1_ART6!$M35=0,0,1)</f>
        <v>0</v>
      </c>
      <c r="H223" s="2">
        <f>IF(IV.1_ART7!$M35=0,0,1)</f>
        <v>0</v>
      </c>
      <c r="I223" s="2">
        <f>IF(IV.1_ART8!$M35=0,0,1)</f>
        <v>0</v>
      </c>
      <c r="J223" s="2">
        <f>IF(IV.1_ART9!$M35=0,0,1)</f>
        <v>0</v>
      </c>
      <c r="K223" s="2">
        <f>IF(IV.1_ART10!$M35=0,0,1)</f>
        <v>0</v>
      </c>
      <c r="L223" s="2">
        <f>IF(IV.1_ART11!$M35=0,0,1)</f>
        <v>0</v>
      </c>
      <c r="M223" s="2">
        <f>IF(IV.1_ART12!$M35=0,0,1)</f>
        <v>0</v>
      </c>
      <c r="N223" s="2">
        <f t="shared" si="0"/>
        <v>0</v>
      </c>
      <c r="O223" s="2">
        <f t="shared" si="1"/>
        <v>0</v>
      </c>
    </row>
    <row r="224" spans="1:15">
      <c r="A224" s="493" t="s">
        <v>285</v>
      </c>
      <c r="B224" s="2">
        <f>IF(IV.1_ART1!$M36=0,0,1)</f>
        <v>0</v>
      </c>
      <c r="C224" s="2">
        <f>IF(IV.1_ART2!$M36=0,0,1)</f>
        <v>0</v>
      </c>
      <c r="D224" s="2">
        <f>IF(IV.1_ART3!$M36=0,0,1)</f>
        <v>0</v>
      </c>
      <c r="E224" s="2">
        <f>IF(IV.1_ART4!$M36=0,0,1)</f>
        <v>0</v>
      </c>
      <c r="F224" s="2">
        <f>IF(IV.1_ART5!$M36=0,0,1)</f>
        <v>0</v>
      </c>
      <c r="G224" s="2">
        <f>IF(IV.1_ART6!$M36=0,0,1)</f>
        <v>0</v>
      </c>
      <c r="H224" s="2">
        <f>IF(IV.1_ART7!$M36=0,0,1)</f>
        <v>0</v>
      </c>
      <c r="I224" s="2">
        <f>IF(IV.1_ART8!$M36=0,0,1)</f>
        <v>0</v>
      </c>
      <c r="J224" s="2">
        <f>IF(IV.1_ART9!$M36=0,0,1)</f>
        <v>0</v>
      </c>
      <c r="K224" s="2">
        <f>IF(IV.1_ART10!$M36=0,0,1)</f>
        <v>0</v>
      </c>
      <c r="L224" s="2">
        <f>IF(IV.1_ART11!$M36=0,0,1)</f>
        <v>0</v>
      </c>
      <c r="M224" s="2">
        <f>IF(IV.1_ART12!$M36=0,0,1)</f>
        <v>0</v>
      </c>
      <c r="N224" s="2">
        <f t="shared" si="0"/>
        <v>0</v>
      </c>
      <c r="O224" s="2">
        <f t="shared" si="1"/>
        <v>0</v>
      </c>
    </row>
    <row r="225" spans="1:15">
      <c r="A225" s="492" t="s">
        <v>287</v>
      </c>
      <c r="O225" s="2">
        <f t="shared" si="1"/>
        <v>0</v>
      </c>
    </row>
    <row r="226" spans="1:15">
      <c r="A226" s="493" t="s">
        <v>289</v>
      </c>
      <c r="B226" s="2">
        <f>IF(IV.1_ART1!$M38=0,0,1)</f>
        <v>0</v>
      </c>
      <c r="C226" s="2">
        <f>IF(IV.1_ART2!$M38=0,0,1)</f>
        <v>0</v>
      </c>
      <c r="D226" s="2">
        <f>IF(IV.1_ART3!$M38=0,0,1)</f>
        <v>0</v>
      </c>
      <c r="E226" s="2">
        <f>IF(IV.1_ART4!$M38=0,0,1)</f>
        <v>0</v>
      </c>
      <c r="F226" s="2">
        <f>IF(IV.1_ART5!$M38=0,0,1)</f>
        <v>0</v>
      </c>
      <c r="G226" s="2">
        <f>IF(IV.1_ART6!$M38=0,0,1)</f>
        <v>0</v>
      </c>
      <c r="H226" s="2">
        <f>IF(IV.1_ART7!$M38=0,0,1)</f>
        <v>0</v>
      </c>
      <c r="I226" s="2">
        <f>IF(IV.1_ART8!$M38=0,0,1)</f>
        <v>0</v>
      </c>
      <c r="J226" s="2">
        <f>IF(IV.1_ART9!$M38=0,0,1)</f>
        <v>0</v>
      </c>
      <c r="K226" s="2">
        <f>IF(IV.1_ART10!$M38=0,0,1)</f>
        <v>0</v>
      </c>
      <c r="L226" s="2">
        <f>IF(IV.1_ART11!$M38=0,0,1)</f>
        <v>0</v>
      </c>
      <c r="M226" s="2">
        <f>IF(IV.1_ART12!$M38=0,0,1)</f>
        <v>0</v>
      </c>
      <c r="N226" s="2">
        <f t="shared" si="0"/>
        <v>0</v>
      </c>
      <c r="O226" s="2">
        <f t="shared" si="1"/>
        <v>0</v>
      </c>
    </row>
    <row r="227" spans="1:15">
      <c r="A227" s="493" t="s">
        <v>291</v>
      </c>
      <c r="B227" s="2">
        <f>IF(IV.1_ART1!$M39=0,0,1)</f>
        <v>0</v>
      </c>
      <c r="C227" s="2">
        <f>IF(IV.1_ART2!$M39=0,0,1)</f>
        <v>0</v>
      </c>
      <c r="D227" s="2">
        <f>IF(IV.1_ART3!$M39=0,0,1)</f>
        <v>0</v>
      </c>
      <c r="E227" s="2">
        <f>IF(IV.1_ART4!$M39=0,0,1)</f>
        <v>0</v>
      </c>
      <c r="F227" s="2">
        <f>IF(IV.1_ART5!$M39=0,0,1)</f>
        <v>0</v>
      </c>
      <c r="G227" s="2">
        <f>IF(IV.1_ART6!$M39=0,0,1)</f>
        <v>0</v>
      </c>
      <c r="H227" s="2">
        <f>IF(IV.1_ART7!$M39=0,0,1)</f>
        <v>0</v>
      </c>
      <c r="I227" s="2">
        <f>IF(IV.1_ART8!$M39=0,0,1)</f>
        <v>0</v>
      </c>
      <c r="J227" s="2">
        <f>IF(IV.1_ART9!$M39=0,0,1)</f>
        <v>0</v>
      </c>
      <c r="K227" s="2">
        <f>IF(IV.1_ART10!$M39=0,0,1)</f>
        <v>0</v>
      </c>
      <c r="L227" s="2">
        <f>IF(IV.1_ART11!$M39=0,0,1)</f>
        <v>0</v>
      </c>
      <c r="M227" s="2">
        <f>IF(IV.1_ART12!$M39=0,0,1)</f>
        <v>0</v>
      </c>
      <c r="N227" s="2">
        <f t="shared" si="0"/>
        <v>0</v>
      </c>
      <c r="O227" s="2">
        <f t="shared" si="1"/>
        <v>0</v>
      </c>
    </row>
    <row r="228" spans="1:15">
      <c r="A228" s="493" t="s">
        <v>292</v>
      </c>
      <c r="B228" s="2">
        <f>IF(IV.1_ART1!$M40=0,0,1)</f>
        <v>0</v>
      </c>
      <c r="C228" s="2">
        <f>IF(IV.1_ART2!$M40=0,0,1)</f>
        <v>0</v>
      </c>
      <c r="D228" s="2">
        <f>IF(IV.1_ART3!$M40=0,0,1)</f>
        <v>0</v>
      </c>
      <c r="E228" s="2">
        <f>IF(IV.1_ART4!$M40=0,0,1)</f>
        <v>0</v>
      </c>
      <c r="F228" s="2">
        <f>IF(IV.1_ART5!$M40=0,0,1)</f>
        <v>0</v>
      </c>
      <c r="G228" s="2">
        <f>IF(IV.1_ART6!$M40=0,0,1)</f>
        <v>0</v>
      </c>
      <c r="H228" s="2">
        <f>IF(IV.1_ART7!$M40=0,0,1)</f>
        <v>0</v>
      </c>
      <c r="I228" s="2">
        <f>IF(IV.1_ART8!$M40=0,0,1)</f>
        <v>0</v>
      </c>
      <c r="J228" s="2">
        <f>IF(IV.1_ART9!$M40=0,0,1)</f>
        <v>0</v>
      </c>
      <c r="K228" s="2">
        <f>IF(IV.1_ART10!$M40=0,0,1)</f>
        <v>0</v>
      </c>
      <c r="L228" s="2">
        <f>IF(IV.1_ART11!$M40=0,0,1)</f>
        <v>0</v>
      </c>
      <c r="M228" s="2">
        <f>IF(IV.1_ART12!$M40=0,0,1)</f>
        <v>0</v>
      </c>
      <c r="N228" s="2">
        <f t="shared" si="0"/>
        <v>0</v>
      </c>
      <c r="O228" s="2">
        <f t="shared" si="1"/>
        <v>0</v>
      </c>
    </row>
    <row r="229" spans="1:15">
      <c r="A229" s="493" t="s">
        <v>293</v>
      </c>
      <c r="B229" s="2">
        <f>IF(IV.1_ART1!$M41=0,0,1)</f>
        <v>0</v>
      </c>
      <c r="C229" s="2">
        <f>IF(IV.1_ART2!$M41=0,0,1)</f>
        <v>0</v>
      </c>
      <c r="D229" s="2">
        <f>IF(IV.1_ART3!$M41=0,0,1)</f>
        <v>0</v>
      </c>
      <c r="E229" s="2">
        <f>IF(IV.1_ART4!$M41=0,0,1)</f>
        <v>0</v>
      </c>
      <c r="F229" s="2">
        <f>IF(IV.1_ART5!$M41=0,0,1)</f>
        <v>0</v>
      </c>
      <c r="G229" s="2">
        <f>IF(IV.1_ART6!$M41=0,0,1)</f>
        <v>0</v>
      </c>
      <c r="H229" s="2">
        <f>IF(IV.1_ART7!$M41=0,0,1)</f>
        <v>0</v>
      </c>
      <c r="I229" s="2">
        <f>IF(IV.1_ART8!$M41=0,0,1)</f>
        <v>0</v>
      </c>
      <c r="J229" s="2">
        <f>IF(IV.1_ART9!$M41=0,0,1)</f>
        <v>0</v>
      </c>
      <c r="K229" s="2">
        <f>IF(IV.1_ART10!$M41=0,0,1)</f>
        <v>0</v>
      </c>
      <c r="L229" s="2">
        <f>IF(IV.1_ART11!$M41=0,0,1)</f>
        <v>0</v>
      </c>
      <c r="M229" s="2">
        <f>IF(IV.1_ART12!$M41=0,0,1)</f>
        <v>0</v>
      </c>
      <c r="N229" s="2">
        <f t="shared" si="0"/>
        <v>0</v>
      </c>
      <c r="O229" s="2">
        <f t="shared" si="1"/>
        <v>0</v>
      </c>
    </row>
    <row r="230" spans="1:15">
      <c r="A230" s="493" t="s">
        <v>294</v>
      </c>
      <c r="B230" s="2">
        <f>IF(IV.1_ART1!$M42=0,0,1)</f>
        <v>0</v>
      </c>
      <c r="C230" s="2">
        <f>IF(IV.1_ART2!$M42=0,0,1)</f>
        <v>0</v>
      </c>
      <c r="D230" s="2">
        <f>IF(IV.1_ART3!$M42=0,0,1)</f>
        <v>0</v>
      </c>
      <c r="E230" s="2">
        <f>IF(IV.1_ART4!$M42=0,0,1)</f>
        <v>0</v>
      </c>
      <c r="F230" s="2">
        <f>IF(IV.1_ART5!$M42=0,0,1)</f>
        <v>0</v>
      </c>
      <c r="G230" s="2">
        <f>IF(IV.1_ART6!$M42=0,0,1)</f>
        <v>0</v>
      </c>
      <c r="H230" s="2">
        <f>IF(IV.1_ART7!$M42=0,0,1)</f>
        <v>0</v>
      </c>
      <c r="I230" s="2">
        <f>IF(IV.1_ART8!$M42=0,0,1)</f>
        <v>0</v>
      </c>
      <c r="J230" s="2">
        <f>IF(IV.1_ART9!$M42=0,0,1)</f>
        <v>0</v>
      </c>
      <c r="K230" s="2">
        <f>IF(IV.1_ART10!$M42=0,0,1)</f>
        <v>0</v>
      </c>
      <c r="L230" s="2">
        <f>IF(IV.1_ART11!$M42=0,0,1)</f>
        <v>0</v>
      </c>
      <c r="M230" s="2">
        <f>IF(IV.1_ART12!$M42=0,0,1)</f>
        <v>0</v>
      </c>
      <c r="N230" s="2">
        <f t="shared" si="0"/>
        <v>0</v>
      </c>
      <c r="O230" s="2">
        <f t="shared" si="1"/>
        <v>0</v>
      </c>
    </row>
    <row r="231" spans="1:15">
      <c r="A231" s="9"/>
      <c r="B231" s="9">
        <f>SUM(B193:B230)</f>
        <v>0</v>
      </c>
      <c r="C231" s="9">
        <f t="shared" ref="C231:O231" si="4">SUM(C193:C230)</f>
        <v>0</v>
      </c>
      <c r="D231" s="9">
        <f t="shared" si="4"/>
        <v>0</v>
      </c>
      <c r="E231" s="9">
        <f t="shared" si="4"/>
        <v>0</v>
      </c>
      <c r="F231" s="9">
        <f t="shared" si="4"/>
        <v>0</v>
      </c>
      <c r="G231" s="9">
        <f t="shared" si="4"/>
        <v>0</v>
      </c>
      <c r="H231" s="9">
        <f t="shared" si="4"/>
        <v>0</v>
      </c>
      <c r="I231" s="9">
        <f t="shared" si="4"/>
        <v>0</v>
      </c>
      <c r="J231" s="9">
        <f t="shared" si="4"/>
        <v>0</v>
      </c>
      <c r="K231" s="9">
        <f t="shared" si="4"/>
        <v>0</v>
      </c>
      <c r="L231" s="9">
        <f t="shared" si="4"/>
        <v>0</v>
      </c>
      <c r="M231" s="9">
        <f t="shared" si="4"/>
        <v>0</v>
      </c>
      <c r="N231" s="9">
        <f t="shared" si="4"/>
        <v>0</v>
      </c>
      <c r="O231" s="9">
        <f t="shared" si="4"/>
        <v>0</v>
      </c>
    </row>
    <row r="233" spans="1:15">
      <c r="A233" s="494" t="s">
        <v>357</v>
      </c>
    </row>
    <row r="234" spans="1:15">
      <c r="A234" s="495" t="s">
        <v>297</v>
      </c>
      <c r="B234" s="2">
        <f>IF(IV.2!D5=0,0,1)</f>
        <v>0</v>
      </c>
      <c r="C234" s="2">
        <f>IF(IV.2!E5=0,0,1)</f>
        <v>0</v>
      </c>
      <c r="E234" s="2" t="s">
        <v>566</v>
      </c>
      <c r="F234" s="2">
        <f>SUM(B234:C244)</f>
        <v>0</v>
      </c>
    </row>
    <row r="235" spans="1:15">
      <c r="A235" s="495" t="s">
        <v>299</v>
      </c>
      <c r="B235" s="2">
        <f>IF(IV.2!D6=0,0,1)</f>
        <v>0</v>
      </c>
      <c r="C235" s="2">
        <f>IF(IV.2!E6=0,0,1)</f>
        <v>0</v>
      </c>
      <c r="E235" s="2" t="s">
        <v>567</v>
      </c>
      <c r="F235" s="2">
        <f>SUM(B246:C264)</f>
        <v>0</v>
      </c>
    </row>
    <row r="236" spans="1:15">
      <c r="A236" s="495" t="s">
        <v>303</v>
      </c>
      <c r="B236" s="2">
        <f>IF(IV.2!D7=0,0,1)</f>
        <v>0</v>
      </c>
      <c r="C236" s="2">
        <f>IF(IV.2!E7=0,0,1)</f>
        <v>0</v>
      </c>
      <c r="E236" s="2" t="s">
        <v>568</v>
      </c>
      <c r="F236" s="2">
        <f>SUM(B266:C277)</f>
        <v>0</v>
      </c>
    </row>
    <row r="237" spans="1:15">
      <c r="A237" s="495" t="s">
        <v>306</v>
      </c>
      <c r="B237" s="2">
        <f>IF(IV.2!D8=0,0,1)</f>
        <v>0</v>
      </c>
      <c r="C237" s="2">
        <f>IF(IV.2!E8=0,0,1)</f>
        <v>0</v>
      </c>
      <c r="E237" s="2" t="s">
        <v>569</v>
      </c>
      <c r="F237" s="2">
        <f>SUM(B278:C291)</f>
        <v>0</v>
      </c>
    </row>
    <row r="238" spans="1:15">
      <c r="A238" s="495" t="s">
        <v>358</v>
      </c>
      <c r="B238" s="2">
        <f>IF(IV.2!D9=0,0,1)</f>
        <v>0</v>
      </c>
      <c r="C238" s="2">
        <f>IF(IV.2!E9=0,0,1)</f>
        <v>0</v>
      </c>
      <c r="E238" s="2" t="s">
        <v>570</v>
      </c>
      <c r="F238" s="2">
        <f>SUM(B293:C317)</f>
        <v>0</v>
      </c>
    </row>
    <row r="239" spans="1:15">
      <c r="A239" s="495" t="s">
        <v>309</v>
      </c>
      <c r="B239" s="2">
        <f>IF(IV.2!D10=0,0,1)</f>
        <v>0</v>
      </c>
      <c r="C239" s="2">
        <f>IF(IV.2!E10=0,0,1)</f>
        <v>0</v>
      </c>
      <c r="E239" s="2" t="s">
        <v>756</v>
      </c>
      <c r="F239" s="2">
        <f>SUM(B319:C342)</f>
        <v>0</v>
      </c>
    </row>
    <row r="240" spans="1:15">
      <c r="A240" s="495" t="s">
        <v>313</v>
      </c>
      <c r="B240" s="2">
        <f>IF(IV.2!D11=0,0,1)</f>
        <v>0</v>
      </c>
      <c r="C240" s="2">
        <f>IF(IV.2!E11=0,0,1)</f>
        <v>0</v>
      </c>
      <c r="E240" s="2" t="s">
        <v>757</v>
      </c>
      <c r="F240" s="2">
        <f>SUM(B344:C349)</f>
        <v>0</v>
      </c>
    </row>
    <row r="241" spans="1:3">
      <c r="A241" s="494" t="s">
        <v>359</v>
      </c>
    </row>
    <row r="242" spans="1:3">
      <c r="A242" s="495" t="s">
        <v>360</v>
      </c>
      <c r="B242" s="2">
        <f>IF(IV.2!D13=0,0,1)</f>
        <v>0</v>
      </c>
      <c r="C242" s="2">
        <f>IF(IV.2!E13=0,0,1)</f>
        <v>0</v>
      </c>
    </row>
    <row r="243" spans="1:3">
      <c r="A243" s="495" t="s">
        <v>322</v>
      </c>
      <c r="B243" s="2">
        <f>IF(IV.2!D14=0,0,1)</f>
        <v>0</v>
      </c>
      <c r="C243" s="2">
        <f>IF(IV.2!E14=0,0,1)</f>
        <v>0</v>
      </c>
    </row>
    <row r="244" spans="1:3">
      <c r="A244" s="495" t="s">
        <v>361</v>
      </c>
      <c r="B244" s="2">
        <f>IF(IV.2!D15=0,0,1)</f>
        <v>0</v>
      </c>
      <c r="C244" s="2">
        <f>IF(IV.2!E15=0,0,1)</f>
        <v>0</v>
      </c>
    </row>
    <row r="245" spans="1:3">
      <c r="A245" s="494" t="s">
        <v>362</v>
      </c>
    </row>
    <row r="246" spans="1:3">
      <c r="A246" s="495" t="s">
        <v>316</v>
      </c>
      <c r="B246" s="2">
        <f>IF(IV.2!D17=0,0,1)</f>
        <v>0</v>
      </c>
      <c r="C246" s="2">
        <f>IF(IV.2!E17=0,0,1)</f>
        <v>0</v>
      </c>
    </row>
    <row r="247" spans="1:3">
      <c r="A247" s="495" t="s">
        <v>319</v>
      </c>
      <c r="B247" s="2">
        <f>IF(IV.2!D18=0,0,1)</f>
        <v>0</v>
      </c>
      <c r="C247" s="2">
        <f>IF(IV.2!E18=0,0,1)</f>
        <v>0</v>
      </c>
    </row>
    <row r="248" spans="1:3">
      <c r="A248" s="495" t="s">
        <v>330</v>
      </c>
      <c r="B248" s="2">
        <f>IF(IV.2!D19=0,0,1)</f>
        <v>0</v>
      </c>
      <c r="C248" s="2">
        <f>IF(IV.2!E19=0,0,1)</f>
        <v>0</v>
      </c>
    </row>
    <row r="249" spans="1:3">
      <c r="A249" s="495" t="s">
        <v>363</v>
      </c>
      <c r="B249" s="2">
        <f>IF(IV.2!D20=0,0,1)</f>
        <v>0</v>
      </c>
      <c r="C249" s="2">
        <f>IF(IV.2!E20=0,0,1)</f>
        <v>0</v>
      </c>
    </row>
    <row r="250" spans="1:3">
      <c r="A250" s="495" t="s">
        <v>364</v>
      </c>
      <c r="B250" s="2">
        <f>IF(IV.2!D21=0,0,1)</f>
        <v>0</v>
      </c>
      <c r="C250" s="2">
        <f>IF(IV.2!E21=0,0,1)</f>
        <v>0</v>
      </c>
    </row>
    <row r="251" spans="1:3">
      <c r="A251" s="494" t="s">
        <v>365</v>
      </c>
    </row>
    <row r="252" spans="1:3">
      <c r="A252" s="495" t="s">
        <v>325</v>
      </c>
      <c r="B252" s="2">
        <f>IF(IV.2!D23=0,0,1)</f>
        <v>0</v>
      </c>
      <c r="C252" s="2">
        <f>IF(IV.2!E23=0,0,1)</f>
        <v>0</v>
      </c>
    </row>
    <row r="253" spans="1:3">
      <c r="A253" s="495" t="s">
        <v>327</v>
      </c>
      <c r="B253" s="2">
        <f>IF(IV.2!D24=0,0,1)</f>
        <v>0</v>
      </c>
      <c r="C253" s="2">
        <f>IF(IV.2!E24=0,0,1)</f>
        <v>0</v>
      </c>
    </row>
    <row r="254" spans="1:3">
      <c r="A254" s="495" t="s">
        <v>330</v>
      </c>
      <c r="B254" s="2">
        <f>IF(IV.2!D25=0,0,1)</f>
        <v>0</v>
      </c>
      <c r="C254" s="2">
        <f>IF(IV.2!E25=0,0,1)</f>
        <v>0</v>
      </c>
    </row>
    <row r="255" spans="1:3">
      <c r="A255" s="495" t="s">
        <v>366</v>
      </c>
      <c r="B255" s="2">
        <f>IF(IV.2!D26=0,0,1)</f>
        <v>0</v>
      </c>
      <c r="C255" s="2">
        <f>IF(IV.2!E26=0,0,1)</f>
        <v>0</v>
      </c>
    </row>
    <row r="256" spans="1:3">
      <c r="A256" s="495" t="s">
        <v>367</v>
      </c>
      <c r="B256" s="2">
        <f>IF(IV.2!D27=0,0,1)</f>
        <v>0</v>
      </c>
      <c r="C256" s="2">
        <f>IF(IV.2!E27=0,0,1)</f>
        <v>0</v>
      </c>
    </row>
    <row r="257" spans="1:3">
      <c r="A257" s="495" t="s">
        <v>368</v>
      </c>
      <c r="B257" s="2">
        <f>IF(IV.2!D28=0,0,1)</f>
        <v>0</v>
      </c>
      <c r="C257" s="2">
        <f>IF(IV.2!E28=0,0,1)</f>
        <v>0</v>
      </c>
    </row>
    <row r="258" spans="1:3">
      <c r="A258" s="495" t="s">
        <v>369</v>
      </c>
      <c r="B258" s="2">
        <f>IF(IV.2!D29=0,0,1)</f>
        <v>0</v>
      </c>
      <c r="C258" s="2">
        <f>IF(IV.2!E29=0,0,1)</f>
        <v>0</v>
      </c>
    </row>
    <row r="259" spans="1:3">
      <c r="A259" s="494" t="s">
        <v>370</v>
      </c>
    </row>
    <row r="260" spans="1:3">
      <c r="A260" s="495" t="s">
        <v>371</v>
      </c>
      <c r="B260" s="2">
        <f>IF(IV.2!D31=0,0,1)</f>
        <v>0</v>
      </c>
      <c r="C260" s="2">
        <f>IF(IV.2!E31=0,0,1)</f>
        <v>0</v>
      </c>
    </row>
    <row r="261" spans="1:3">
      <c r="A261" s="495" t="s">
        <v>372</v>
      </c>
      <c r="B261" s="2">
        <f>IF(IV.2!D32=0,0,1)</f>
        <v>0</v>
      </c>
      <c r="C261" s="2">
        <f>IF(IV.2!E32=0,0,1)</f>
        <v>0</v>
      </c>
    </row>
    <row r="262" spans="1:3">
      <c r="A262" s="495" t="s">
        <v>373</v>
      </c>
      <c r="B262" s="2">
        <f>IF(IV.2!D33=0,0,1)</f>
        <v>0</v>
      </c>
      <c r="C262" s="2">
        <f>IF(IV.2!E33=0,0,1)</f>
        <v>0</v>
      </c>
    </row>
    <row r="263" spans="1:3">
      <c r="A263" s="495" t="s">
        <v>374</v>
      </c>
      <c r="B263" s="2">
        <f>IF(IV.2!D34=0,0,1)</f>
        <v>0</v>
      </c>
      <c r="C263" s="2">
        <f>IF(IV.2!E34=0,0,1)</f>
        <v>0</v>
      </c>
    </row>
    <row r="264" spans="1:3">
      <c r="A264" s="495" t="s">
        <v>375</v>
      </c>
      <c r="B264" s="2">
        <f>IF(IV.2!D35=0,0,1)</f>
        <v>0</v>
      </c>
      <c r="C264" s="2">
        <f>IF(IV.2!E35=0,0,1)</f>
        <v>0</v>
      </c>
    </row>
    <row r="265" spans="1:3">
      <c r="A265" s="494" t="s">
        <v>376</v>
      </c>
    </row>
    <row r="266" spans="1:3">
      <c r="A266" s="495" t="s">
        <v>377</v>
      </c>
      <c r="B266" s="2">
        <f>IF(IV.2!D37=0,0,1)</f>
        <v>0</v>
      </c>
      <c r="C266" s="2">
        <f>IF(IV.2!E37=0,0,1)</f>
        <v>0</v>
      </c>
    </row>
    <row r="267" spans="1:3">
      <c r="A267" s="495" t="s">
        <v>378</v>
      </c>
      <c r="B267" s="2">
        <f>IF(IV.2!D38=0,0,1)</f>
        <v>0</v>
      </c>
      <c r="C267" s="2">
        <f>IF(IV.2!E38=0,0,1)</f>
        <v>0</v>
      </c>
    </row>
    <row r="268" spans="1:3">
      <c r="A268" s="495" t="s">
        <v>379</v>
      </c>
      <c r="B268" s="2">
        <f>IF(IV.2!D39=0,0,1)</f>
        <v>0</v>
      </c>
      <c r="C268" s="2">
        <f>IF(IV.2!E39=0,0,1)</f>
        <v>0</v>
      </c>
    </row>
    <row r="269" spans="1:3">
      <c r="A269" s="495" t="s">
        <v>380</v>
      </c>
      <c r="B269" s="2">
        <f>IF(IV.2!D40=0,0,1)</f>
        <v>0</v>
      </c>
      <c r="C269" s="2">
        <f>IF(IV.2!E40=0,0,1)</f>
        <v>0</v>
      </c>
    </row>
    <row r="270" spans="1:3">
      <c r="A270" s="495" t="s">
        <v>381</v>
      </c>
      <c r="B270" s="2">
        <f>IF(IV.2!D41=0,0,1)</f>
        <v>0</v>
      </c>
      <c r="C270" s="2">
        <f>IF(IV.2!E41=0,0,1)</f>
        <v>0</v>
      </c>
    </row>
    <row r="271" spans="1:3">
      <c r="A271" s="486" t="s">
        <v>382</v>
      </c>
      <c r="B271" s="2">
        <f>IF(IV.2!D42=0,0,1)</f>
        <v>0</v>
      </c>
      <c r="C271" s="2">
        <f>IF(IV.2!E42=0,0,1)</f>
        <v>0</v>
      </c>
    </row>
    <row r="272" spans="1:3">
      <c r="A272" s="486" t="s">
        <v>383</v>
      </c>
      <c r="B272" s="2">
        <f>IF(IV.2!D43=0,0,1)</f>
        <v>0</v>
      </c>
      <c r="C272" s="2">
        <f>IF(IV.2!E43=0,0,1)</f>
        <v>0</v>
      </c>
    </row>
    <row r="273" spans="1:3">
      <c r="A273" s="22" t="s">
        <v>384</v>
      </c>
    </row>
    <row r="274" spans="1:3">
      <c r="A274" s="486" t="s">
        <v>385</v>
      </c>
      <c r="B274" s="2">
        <f>IF(IV.2!D45=0,0,1)</f>
        <v>0</v>
      </c>
      <c r="C274" s="2">
        <f>IF(IV.2!E45=0,0,1)</f>
        <v>0</v>
      </c>
    </row>
    <row r="275" spans="1:3">
      <c r="A275" s="486" t="s">
        <v>386</v>
      </c>
      <c r="B275" s="2">
        <f>IF(IV.2!D46=0,0,1)</f>
        <v>0</v>
      </c>
      <c r="C275" s="2">
        <f>IF(IV.2!E46=0,0,1)</f>
        <v>0</v>
      </c>
    </row>
    <row r="276" spans="1:3">
      <c r="A276" s="486" t="s">
        <v>387</v>
      </c>
      <c r="B276" s="2">
        <f>IF(IV.2!D47=0,0,1)</f>
        <v>0</v>
      </c>
      <c r="C276" s="2">
        <f>IF(IV.2!E47=0,0,1)</f>
        <v>0</v>
      </c>
    </row>
    <row r="277" spans="1:3">
      <c r="A277" s="486" t="s">
        <v>388</v>
      </c>
      <c r="B277" s="2">
        <f>IF(IV.2!D48=0,0,1)</f>
        <v>0</v>
      </c>
      <c r="C277" s="2">
        <f>IF(IV.2!E48=0,0,1)</f>
        <v>0</v>
      </c>
    </row>
    <row r="278" spans="1:3">
      <c r="A278" s="486" t="s">
        <v>389</v>
      </c>
      <c r="B278" s="2">
        <f>IF(IV.2!D49=0,0,1)</f>
        <v>0</v>
      </c>
      <c r="C278" s="2">
        <f>IF(IV.2!E49=0,0,1)</f>
        <v>0</v>
      </c>
    </row>
    <row r="279" spans="1:3">
      <c r="A279" s="486" t="s">
        <v>390</v>
      </c>
      <c r="B279" s="2">
        <f>IF(IV.2!D50=0,0,1)</f>
        <v>0</v>
      </c>
      <c r="C279" s="2">
        <f>IF(IV.2!E50=0,0,1)</f>
        <v>0</v>
      </c>
    </row>
    <row r="280" spans="1:3">
      <c r="A280" s="486" t="s">
        <v>391</v>
      </c>
      <c r="B280" s="2">
        <f>IF(IV.2!D51=0,0,1)</f>
        <v>0</v>
      </c>
      <c r="C280" s="2">
        <f>IF(IV.2!E51=0,0,1)</f>
        <v>0</v>
      </c>
    </row>
    <row r="281" spans="1:3">
      <c r="A281" s="22" t="s">
        <v>392</v>
      </c>
    </row>
    <row r="282" spans="1:3">
      <c r="A282" s="486" t="s">
        <v>393</v>
      </c>
      <c r="B282" s="2">
        <f>IF(IV.2!D53=0,0,1)</f>
        <v>0</v>
      </c>
      <c r="C282" s="2">
        <f>IF(IV.2!E53=0,0,1)</f>
        <v>0</v>
      </c>
    </row>
    <row r="283" spans="1:3">
      <c r="A283" s="486" t="s">
        <v>394</v>
      </c>
      <c r="B283" s="2">
        <f>IF(IV.2!D54=0,0,1)</f>
        <v>0</v>
      </c>
      <c r="C283" s="2">
        <f>IF(IV.2!E54=0,0,1)</f>
        <v>0</v>
      </c>
    </row>
    <row r="284" spans="1:3">
      <c r="A284" s="486" t="s">
        <v>395</v>
      </c>
      <c r="B284" s="2">
        <f>IF(IV.2!D55=0,0,1)</f>
        <v>0</v>
      </c>
      <c r="C284" s="2">
        <f>IF(IV.2!E55=0,0,1)</f>
        <v>0</v>
      </c>
    </row>
    <row r="285" spans="1:3">
      <c r="A285" s="486" t="s">
        <v>396</v>
      </c>
      <c r="B285" s="2">
        <f>IF(IV.2!D56=0,0,1)</f>
        <v>0</v>
      </c>
      <c r="C285" s="2">
        <f>IF(IV.2!E56=0,0,1)</f>
        <v>0</v>
      </c>
    </row>
    <row r="286" spans="1:3">
      <c r="A286" s="22" t="s">
        <v>397</v>
      </c>
    </row>
    <row r="287" spans="1:3">
      <c r="A287" s="486" t="s">
        <v>398</v>
      </c>
      <c r="B287" s="2">
        <f>IF(IV.2!D58=0,0,1)</f>
        <v>0</v>
      </c>
      <c r="C287" s="2">
        <f>IF(IV.2!E58=0,0,1)</f>
        <v>0</v>
      </c>
    </row>
    <row r="288" spans="1:3">
      <c r="A288" s="486" t="s">
        <v>399</v>
      </c>
      <c r="B288" s="2">
        <f>IF(IV.2!D59=0,0,1)</f>
        <v>0</v>
      </c>
      <c r="C288" s="2">
        <f>IF(IV.2!E59=0,0,1)</f>
        <v>0</v>
      </c>
    </row>
    <row r="289" spans="1:3">
      <c r="A289" s="486" t="s">
        <v>400</v>
      </c>
      <c r="B289" s="2">
        <f>IF(IV.2!D60=0,0,1)</f>
        <v>0</v>
      </c>
      <c r="C289" s="2">
        <f>IF(IV.2!E60=0,0,1)</f>
        <v>0</v>
      </c>
    </row>
    <row r="290" spans="1:3">
      <c r="A290" s="486" t="s">
        <v>401</v>
      </c>
      <c r="B290" s="2">
        <f>IF(IV.2!D61=0,0,1)</f>
        <v>0</v>
      </c>
      <c r="C290" s="2">
        <f>IF(IV.2!E61=0,0,1)</f>
        <v>0</v>
      </c>
    </row>
    <row r="291" spans="1:3">
      <c r="A291" s="486" t="s">
        <v>402</v>
      </c>
      <c r="B291" s="2">
        <f>IF(IV.2!D62=0,0,1)</f>
        <v>0</v>
      </c>
      <c r="C291" s="2">
        <f>IF(IV.2!E62=0,0,1)</f>
        <v>0</v>
      </c>
    </row>
    <row r="292" spans="1:3">
      <c r="A292" s="22" t="s">
        <v>403</v>
      </c>
    </row>
    <row r="293" spans="1:3">
      <c r="A293" s="486" t="s">
        <v>404</v>
      </c>
      <c r="B293" s="2">
        <f>IF(IV.2!D64=0,0,1)</f>
        <v>0</v>
      </c>
      <c r="C293" s="2">
        <f>IF(IV.2!E64=0,0,1)</f>
        <v>0</v>
      </c>
    </row>
    <row r="294" spans="1:3">
      <c r="A294" s="486" t="s">
        <v>405</v>
      </c>
      <c r="B294" s="2">
        <f>IF(IV.2!D65=0,0,1)</f>
        <v>0</v>
      </c>
      <c r="C294" s="2">
        <f>IF(IV.2!E65=0,0,1)</f>
        <v>0</v>
      </c>
    </row>
    <row r="295" spans="1:3">
      <c r="A295" s="486" t="s">
        <v>406</v>
      </c>
      <c r="B295" s="2">
        <f>IF(IV.2!D66=0,0,1)</f>
        <v>0</v>
      </c>
      <c r="C295" s="2">
        <f>IF(IV.2!E66=0,0,1)</f>
        <v>0</v>
      </c>
    </row>
    <row r="296" spans="1:3">
      <c r="A296" s="486" t="s">
        <v>407</v>
      </c>
      <c r="B296" s="2">
        <f>IF(IV.2!D67=0,0,1)</f>
        <v>0</v>
      </c>
      <c r="C296" s="2">
        <f>IF(IV.2!E67=0,0,1)</f>
        <v>0</v>
      </c>
    </row>
    <row r="297" spans="1:3">
      <c r="A297" s="486" t="s">
        <v>408</v>
      </c>
      <c r="B297" s="2">
        <f>IF(IV.2!D68=0,0,1)</f>
        <v>0</v>
      </c>
      <c r="C297" s="2">
        <f>IF(IV.2!E68=0,0,1)</f>
        <v>0</v>
      </c>
    </row>
    <row r="298" spans="1:3">
      <c r="A298" s="486" t="s">
        <v>409</v>
      </c>
      <c r="B298" s="2">
        <f>IF(IV.2!D69=0,0,1)</f>
        <v>0</v>
      </c>
      <c r="C298" s="2">
        <f>IF(IV.2!E69=0,0,1)</f>
        <v>0</v>
      </c>
    </row>
    <row r="299" spans="1:3">
      <c r="A299" s="22" t="s">
        <v>410</v>
      </c>
    </row>
    <row r="300" spans="1:3">
      <c r="A300" s="486" t="s">
        <v>411</v>
      </c>
      <c r="B300" s="2">
        <f>IF(IV.2!D71=0,0,1)</f>
        <v>0</v>
      </c>
      <c r="C300" s="2">
        <f>IF(IV.2!E71=0,0,1)</f>
        <v>0</v>
      </c>
    </row>
    <row r="301" spans="1:3">
      <c r="A301" s="486" t="s">
        <v>412</v>
      </c>
      <c r="B301" s="2">
        <f>IF(IV.2!D72=0,0,1)</f>
        <v>0</v>
      </c>
      <c r="C301" s="2">
        <f>IF(IV.2!E72=0,0,1)</f>
        <v>0</v>
      </c>
    </row>
    <row r="302" spans="1:3">
      <c r="A302" s="486" t="s">
        <v>413</v>
      </c>
      <c r="B302" s="2">
        <f>IF(IV.2!D73=0,0,1)</f>
        <v>0</v>
      </c>
      <c r="C302" s="2">
        <f>IF(IV.2!E73=0,0,1)</f>
        <v>0</v>
      </c>
    </row>
    <row r="303" spans="1:3">
      <c r="A303" s="486" t="s">
        <v>414</v>
      </c>
      <c r="B303" s="2">
        <f>IF(IV.2!D74=0,0,1)</f>
        <v>0</v>
      </c>
      <c r="C303" s="2">
        <f>IF(IV.2!E74=0,0,1)</f>
        <v>0</v>
      </c>
    </row>
    <row r="304" spans="1:3">
      <c r="A304" s="486" t="s">
        <v>415</v>
      </c>
      <c r="B304" s="2">
        <f>IF(IV.2!D75=0,0,1)</f>
        <v>0</v>
      </c>
      <c r="C304" s="2">
        <f>IF(IV.2!E75=0,0,1)</f>
        <v>0</v>
      </c>
    </row>
    <row r="305" spans="1:3">
      <c r="A305" s="486" t="s">
        <v>416</v>
      </c>
      <c r="B305" s="2">
        <f>IF(IV.2!D76=0,0,1)</f>
        <v>0</v>
      </c>
      <c r="C305" s="2">
        <f>IF(IV.2!E76=0,0,1)</f>
        <v>0</v>
      </c>
    </row>
    <row r="306" spans="1:3">
      <c r="A306" s="486" t="s">
        <v>417</v>
      </c>
      <c r="B306" s="2">
        <f>IF(IV.2!D77=0,0,1)</f>
        <v>0</v>
      </c>
      <c r="C306" s="2">
        <f>IF(IV.2!E77=0,0,1)</f>
        <v>0</v>
      </c>
    </row>
    <row r="307" spans="1:3">
      <c r="A307" s="486" t="s">
        <v>418</v>
      </c>
      <c r="B307" s="2">
        <f>IF(IV.2!D78=0,0,1)</f>
        <v>0</v>
      </c>
      <c r="C307" s="2">
        <f>IF(IV.2!E78=0,0,1)</f>
        <v>0</v>
      </c>
    </row>
    <row r="308" spans="1:3">
      <c r="A308" s="486" t="s">
        <v>419</v>
      </c>
      <c r="B308" s="2">
        <f>IF(IV.2!D79=0,0,1)</f>
        <v>0</v>
      </c>
      <c r="C308" s="2">
        <f>IF(IV.2!E79=0,0,1)</f>
        <v>0</v>
      </c>
    </row>
    <row r="309" spans="1:3">
      <c r="A309" s="22" t="s">
        <v>420</v>
      </c>
    </row>
    <row r="310" spans="1:3">
      <c r="A310" s="486" t="s">
        <v>421</v>
      </c>
      <c r="B310" s="2">
        <f>IF(IV.2!D81=0,0,1)</f>
        <v>0</v>
      </c>
      <c r="C310" s="2">
        <f>IF(IV.2!E81=0,0,1)</f>
        <v>0</v>
      </c>
    </row>
    <row r="311" spans="1:3">
      <c r="A311" s="486" t="s">
        <v>422</v>
      </c>
      <c r="B311" s="2">
        <f>IF(IV.2!D82=0,0,1)</f>
        <v>0</v>
      </c>
      <c r="C311" s="2">
        <f>IF(IV.2!E82=0,0,1)</f>
        <v>0</v>
      </c>
    </row>
    <row r="312" spans="1:3">
      <c r="A312" s="486" t="s">
        <v>423</v>
      </c>
      <c r="B312" s="2">
        <f>IF(IV.2!D83=0,0,1)</f>
        <v>0</v>
      </c>
      <c r="C312" s="2">
        <f>IF(IV.2!E83=0,0,1)</f>
        <v>0</v>
      </c>
    </row>
    <row r="313" spans="1:3">
      <c r="A313" s="486" t="s">
        <v>424</v>
      </c>
      <c r="B313" s="2">
        <f>IF(IV.2!D84=0,0,1)</f>
        <v>0</v>
      </c>
      <c r="C313" s="2">
        <f>IF(IV.2!E84=0,0,1)</f>
        <v>0</v>
      </c>
    </row>
    <row r="314" spans="1:3">
      <c r="A314" s="486" t="s">
        <v>425</v>
      </c>
      <c r="B314" s="2">
        <f>IF(IV.2!D85=0,0,1)</f>
        <v>0</v>
      </c>
      <c r="C314" s="2">
        <f>IF(IV.2!E85=0,0,1)</f>
        <v>0</v>
      </c>
    </row>
    <row r="315" spans="1:3">
      <c r="A315" s="486" t="s">
        <v>426</v>
      </c>
      <c r="B315" s="2">
        <f>IF(IV.2!D86=0,0,1)</f>
        <v>0</v>
      </c>
      <c r="C315" s="2">
        <f>IF(IV.2!E86=0,0,1)</f>
        <v>0</v>
      </c>
    </row>
    <row r="316" spans="1:3">
      <c r="A316" s="486" t="s">
        <v>427</v>
      </c>
      <c r="B316" s="2">
        <f>IF(IV.2!D87=0,0,1)</f>
        <v>0</v>
      </c>
      <c r="C316" s="2">
        <f>IF(IV.2!E87=0,0,1)</f>
        <v>0</v>
      </c>
    </row>
    <row r="317" spans="1:3">
      <c r="A317" s="486" t="s">
        <v>428</v>
      </c>
      <c r="B317" s="2">
        <f>IF(IV.2!D88=0,0,1)</f>
        <v>0</v>
      </c>
      <c r="C317" s="2">
        <f>IF(IV.2!E88=0,0,1)</f>
        <v>0</v>
      </c>
    </row>
    <row r="318" spans="1:3">
      <c r="A318" s="22" t="s">
        <v>429</v>
      </c>
    </row>
    <row r="319" spans="1:3">
      <c r="A319" s="486" t="s">
        <v>430</v>
      </c>
      <c r="B319" s="2">
        <f>IF(IV.2!D90=0,0,1)</f>
        <v>0</v>
      </c>
      <c r="C319" s="2">
        <f>IF(IV.2!E90=0,0,1)</f>
        <v>0</v>
      </c>
    </row>
    <row r="320" spans="1:3">
      <c r="A320" s="486" t="s">
        <v>431</v>
      </c>
      <c r="B320" s="2">
        <f>IF(IV.2!D91=0,0,1)</f>
        <v>0</v>
      </c>
      <c r="C320" s="2">
        <f>IF(IV.2!E91=0,0,1)</f>
        <v>0</v>
      </c>
    </row>
    <row r="321" spans="1:3">
      <c r="A321" s="486" t="s">
        <v>432</v>
      </c>
      <c r="B321" s="2">
        <f>IF(IV.2!D92=0,0,1)</f>
        <v>0</v>
      </c>
      <c r="C321" s="2">
        <f>IF(IV.2!E92=0,0,1)</f>
        <v>0</v>
      </c>
    </row>
    <row r="322" spans="1:3">
      <c r="A322" s="486" t="s">
        <v>433</v>
      </c>
      <c r="B322" s="2">
        <f>IF(IV.2!D93=0,0,1)</f>
        <v>0</v>
      </c>
      <c r="C322" s="2">
        <f>IF(IV.2!E93=0,0,1)</f>
        <v>0</v>
      </c>
    </row>
    <row r="323" spans="1:3">
      <c r="A323" s="486" t="s">
        <v>434</v>
      </c>
      <c r="B323" s="2">
        <f>IF(IV.2!D94=0,0,1)</f>
        <v>0</v>
      </c>
      <c r="C323" s="2">
        <f>IF(IV.2!E94=0,0,1)</f>
        <v>0</v>
      </c>
    </row>
    <row r="324" spans="1:3">
      <c r="A324" s="486" t="s">
        <v>435</v>
      </c>
      <c r="B324" s="2">
        <f>IF(IV.2!D95=0,0,1)</f>
        <v>0</v>
      </c>
      <c r="C324" s="2">
        <f>IF(IV.2!E95=0,0,1)</f>
        <v>0</v>
      </c>
    </row>
    <row r="325" spans="1:3">
      <c r="A325" s="486" t="s">
        <v>436</v>
      </c>
      <c r="B325" s="2">
        <f>IF(IV.2!D96=0,0,1)</f>
        <v>0</v>
      </c>
      <c r="C325" s="2">
        <f>IF(IV.2!E96=0,0,1)</f>
        <v>0</v>
      </c>
    </row>
    <row r="326" spans="1:3">
      <c r="A326" s="486" t="s">
        <v>437</v>
      </c>
      <c r="B326" s="2">
        <f>IF(IV.2!D97=0,0,1)</f>
        <v>0</v>
      </c>
      <c r="C326" s="2">
        <f>IF(IV.2!E97=0,0,1)</f>
        <v>0</v>
      </c>
    </row>
    <row r="327" spans="1:3">
      <c r="A327" s="486" t="s">
        <v>438</v>
      </c>
      <c r="B327" s="2">
        <f>IF(IV.2!D98=0,0,1)</f>
        <v>0</v>
      </c>
      <c r="C327" s="2">
        <f>IF(IV.2!E98=0,0,1)</f>
        <v>0</v>
      </c>
    </row>
    <row r="328" spans="1:3">
      <c r="A328" s="486" t="s">
        <v>439</v>
      </c>
      <c r="B328" s="2">
        <f>IF(IV.2!D99=0,0,1)</f>
        <v>0</v>
      </c>
      <c r="C328" s="2">
        <f>IF(IV.2!E99=0,0,1)</f>
        <v>0</v>
      </c>
    </row>
    <row r="329" spans="1:3">
      <c r="A329" s="486" t="s">
        <v>440</v>
      </c>
      <c r="B329" s="2">
        <f>IF(IV.2!D100=0,0,1)</f>
        <v>0</v>
      </c>
      <c r="C329" s="2">
        <f>IF(IV.2!E100=0,0,1)</f>
        <v>0</v>
      </c>
    </row>
    <row r="330" spans="1:3">
      <c r="A330" s="486" t="s">
        <v>441</v>
      </c>
      <c r="B330" s="2">
        <f>IF(IV.2!D101=0,0,1)</f>
        <v>0</v>
      </c>
      <c r="C330" s="2">
        <f>IF(IV.2!E101=0,0,1)</f>
        <v>0</v>
      </c>
    </row>
    <row r="331" spans="1:3">
      <c r="A331" s="486" t="s">
        <v>442</v>
      </c>
      <c r="B331" s="2">
        <f>IF(IV.2!D102=0,0,1)</f>
        <v>0</v>
      </c>
      <c r="C331" s="2">
        <f>IF(IV.2!E102=0,0,1)</f>
        <v>0</v>
      </c>
    </row>
    <row r="332" spans="1:3">
      <c r="A332" s="486" t="s">
        <v>443</v>
      </c>
      <c r="B332" s="2">
        <f>IF(IV.2!D103=0,0,1)</f>
        <v>0</v>
      </c>
      <c r="C332" s="2">
        <f>IF(IV.2!E103=0,0,1)</f>
        <v>0</v>
      </c>
    </row>
    <row r="333" spans="1:3">
      <c r="A333" s="486" t="s">
        <v>444</v>
      </c>
      <c r="B333" s="2">
        <f>IF(IV.2!D104=0,0,1)</f>
        <v>0</v>
      </c>
      <c r="C333" s="2">
        <f>IF(IV.2!E104=0,0,1)</f>
        <v>0</v>
      </c>
    </row>
    <row r="334" spans="1:3">
      <c r="A334" s="486" t="s">
        <v>445</v>
      </c>
      <c r="B334" s="2">
        <f>IF(IV.2!D105=0,0,1)</f>
        <v>0</v>
      </c>
      <c r="C334" s="2">
        <f>IF(IV.2!E105=0,0,1)</f>
        <v>0</v>
      </c>
    </row>
    <row r="335" spans="1:3">
      <c r="A335" s="486" t="s">
        <v>446</v>
      </c>
      <c r="B335" s="2">
        <f>IF(IV.2!D106=0,0,1)</f>
        <v>0</v>
      </c>
      <c r="C335" s="2">
        <f>IF(IV.2!E106=0,0,1)</f>
        <v>0</v>
      </c>
    </row>
    <row r="336" spans="1:3">
      <c r="A336" s="22" t="s">
        <v>447</v>
      </c>
    </row>
    <row r="337" spans="1:4">
      <c r="A337" s="486" t="s">
        <v>448</v>
      </c>
      <c r="B337" s="2">
        <f>IF(IV.2!D108=0,0,1)</f>
        <v>0</v>
      </c>
      <c r="C337" s="2">
        <f>IF(IV.2!E108=0,0,1)</f>
        <v>0</v>
      </c>
    </row>
    <row r="338" spans="1:4">
      <c r="A338" s="486" t="s">
        <v>449</v>
      </c>
      <c r="B338" s="2">
        <f>IF(IV.2!D109=0,0,1)</f>
        <v>0</v>
      </c>
      <c r="C338" s="2">
        <f>IF(IV.2!E109=0,0,1)</f>
        <v>0</v>
      </c>
    </row>
    <row r="339" spans="1:4">
      <c r="A339" s="486" t="s">
        <v>450</v>
      </c>
      <c r="B339" s="2">
        <f>IF(IV.2!D110=0,0,1)</f>
        <v>0</v>
      </c>
      <c r="C339" s="2">
        <f>IF(IV.2!E110=0,0,1)</f>
        <v>0</v>
      </c>
    </row>
    <row r="340" spans="1:4">
      <c r="A340" s="486" t="s">
        <v>451</v>
      </c>
      <c r="B340" s="2">
        <f>IF(IV.2!D111=0,0,1)</f>
        <v>0</v>
      </c>
      <c r="C340" s="2">
        <f>IF(IV.2!E111=0,0,1)</f>
        <v>0</v>
      </c>
    </row>
    <row r="341" spans="1:4">
      <c r="A341" s="486" t="s">
        <v>452</v>
      </c>
      <c r="B341" s="2">
        <f>IF(IV.2!D112=0,0,1)</f>
        <v>0</v>
      </c>
      <c r="C341" s="2">
        <f>IF(IV.2!E112=0,0,1)</f>
        <v>0</v>
      </c>
    </row>
    <row r="342" spans="1:4">
      <c r="A342" s="486" t="s">
        <v>453</v>
      </c>
      <c r="B342" s="2">
        <f>IF(IV.2!D113=0,0,1)</f>
        <v>0</v>
      </c>
      <c r="C342" s="2">
        <f>IF(IV.2!E113=0,0,1)</f>
        <v>0</v>
      </c>
    </row>
    <row r="343" spans="1:4">
      <c r="A343" s="22" t="s">
        <v>454</v>
      </c>
    </row>
    <row r="344" spans="1:4">
      <c r="A344" s="486" t="s">
        <v>455</v>
      </c>
      <c r="B344" s="2">
        <f>IF(IV.2!D115=0,0,1)</f>
        <v>0</v>
      </c>
      <c r="C344" s="2">
        <f>IF(IV.2!E115=0,0,1)</f>
        <v>0</v>
      </c>
    </row>
    <row r="345" spans="1:4">
      <c r="A345" s="486" t="s">
        <v>456</v>
      </c>
      <c r="B345" s="2">
        <f>IF(IV.2!D116=0,0,1)</f>
        <v>0</v>
      </c>
      <c r="C345" s="2">
        <f>IF(IV.2!E116=0,0,1)</f>
        <v>0</v>
      </c>
    </row>
    <row r="346" spans="1:4">
      <c r="A346" s="486" t="s">
        <v>457</v>
      </c>
      <c r="B346" s="2">
        <f>IF(IV.2!D117=0,0,1)</f>
        <v>0</v>
      </c>
      <c r="C346" s="2">
        <f>IF(IV.2!E117=0,0,1)</f>
        <v>0</v>
      </c>
    </row>
    <row r="347" spans="1:4">
      <c r="A347" s="486" t="s">
        <v>458</v>
      </c>
      <c r="B347" s="2">
        <f>IF(IV.2!D118=0,0,1)</f>
        <v>0</v>
      </c>
      <c r="C347" s="2">
        <f>IF(IV.2!E118=0,0,1)</f>
        <v>0</v>
      </c>
    </row>
    <row r="348" spans="1:4">
      <c r="A348" s="486" t="s">
        <v>459</v>
      </c>
      <c r="B348" s="2">
        <f>IF(IV.2!D119=0,0,1)</f>
        <v>0</v>
      </c>
      <c r="C348" s="2">
        <f>IF(IV.2!E119=0,0,1)</f>
        <v>0</v>
      </c>
    </row>
    <row r="349" spans="1:4">
      <c r="A349" s="486" t="s">
        <v>460</v>
      </c>
      <c r="B349" s="2">
        <f>IF(IV.2!D120=0,0,1)</f>
        <v>0</v>
      </c>
      <c r="C349" s="2">
        <f>IF(IV.2!E120=0,0,1)</f>
        <v>0</v>
      </c>
    </row>
    <row r="350" spans="1:4">
      <c r="B350" s="2">
        <f>SUM(B234:B349)</f>
        <v>0</v>
      </c>
      <c r="C350" s="2">
        <f>SUM(C234:C349)</f>
        <v>0</v>
      </c>
      <c r="D350" s="2">
        <f>SUM(B350:C350)</f>
        <v>0</v>
      </c>
    </row>
  </sheetData>
  <sheetProtection algorithmName="SHA-512" hashValue="ZwS7VkCD0yQ5kNkRCtlX3kC/78U9wkOXaJ8DvXdYEYh/sJfMYAO8NURItY4uOnc/8sUHmqKu9Pe3BadDnreBFg==" saltValue="TZ6zntOn6sLf959BZwsViA==" spinCount="100000" sheet="1" selectLockedCells="1" selectUnlockedCells="1"/>
  <mergeCells count="1">
    <mergeCell ref="A1:A2"/>
  </mergeCells>
  <phoneticPr fontId="2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09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I83" sqref="I83"/>
    </sheetView>
  </sheetViews>
  <sheetFormatPr defaultColWidth="0" defaultRowHeight="14.4" zeroHeight="1"/>
  <cols>
    <col min="1" max="1" width="4.77734375" style="52" customWidth="1"/>
    <col min="2" max="2" width="45.44140625" style="49" customWidth="1"/>
    <col min="3" max="3" width="6.5546875" style="49" customWidth="1"/>
    <col min="4" max="4" width="7.77734375" style="49" customWidth="1"/>
    <col min="5" max="5" width="10" style="49" customWidth="1"/>
    <col min="6" max="6" width="4.44140625" style="49" customWidth="1"/>
    <col min="7" max="7" width="8.88671875" style="187" customWidth="1"/>
    <col min="8" max="8" width="7.77734375" style="49" customWidth="1"/>
    <col min="9" max="9" width="10" style="49" customWidth="1"/>
    <col min="10" max="10" width="4.44140625" style="49" customWidth="1"/>
    <col min="11" max="11" width="8.88671875" style="187" customWidth="1"/>
    <col min="12" max="12" width="7.77734375" style="53" customWidth="1"/>
    <col min="13" max="13" width="10" style="53" customWidth="1"/>
    <col min="14" max="14" width="10.33203125" style="51" customWidth="1"/>
    <col min="15" max="15" width="6.88671875" style="51" customWidth="1"/>
    <col min="16" max="16" width="17.5546875" style="187" customWidth="1"/>
    <col min="17" max="17" width="18.109375" style="90" customWidth="1"/>
    <col min="18" max="18" width="9.109375" style="90" hidden="1" customWidth="1"/>
    <col min="19" max="20" width="0" style="49" hidden="1" customWidth="1"/>
    <col min="21" max="16384" width="9.109375" style="49" hidden="1"/>
  </cols>
  <sheetData>
    <row r="1" spans="1:18" s="480" customFormat="1" ht="25.8" customHeight="1">
      <c r="B1" s="484" t="s">
        <v>1060</v>
      </c>
      <c r="C1" s="634">
        <f>INPUT_AWAL!H4</f>
        <v>0</v>
      </c>
      <c r="D1" s="634"/>
      <c r="E1" s="484" t="s">
        <v>792</v>
      </c>
      <c r="F1" s="634">
        <f>INPUT_AWAL!H5</f>
        <v>0</v>
      </c>
      <c r="G1" s="634"/>
      <c r="H1" s="484" t="s">
        <v>1066</v>
      </c>
      <c r="I1" s="499">
        <f>INPUT_AWAL!H6</f>
        <v>0</v>
      </c>
      <c r="R1" s="481"/>
    </row>
    <row r="2" spans="1:18" s="52" customFormat="1">
      <c r="A2" s="635" t="s">
        <v>476</v>
      </c>
      <c r="B2" s="635" t="s">
        <v>660</v>
      </c>
      <c r="C2" s="635" t="s">
        <v>763</v>
      </c>
      <c r="D2" s="637" t="s">
        <v>764</v>
      </c>
      <c r="E2" s="638"/>
      <c r="F2" s="638"/>
      <c r="G2" s="639"/>
      <c r="H2" s="637" t="s">
        <v>767</v>
      </c>
      <c r="I2" s="638"/>
      <c r="J2" s="638"/>
      <c r="K2" s="639"/>
      <c r="L2" s="637" t="s">
        <v>768</v>
      </c>
      <c r="M2" s="639"/>
      <c r="N2" s="637" t="s">
        <v>769</v>
      </c>
      <c r="O2" s="639"/>
      <c r="P2" s="640" t="s">
        <v>772</v>
      </c>
      <c r="Q2" s="100"/>
      <c r="R2" s="91"/>
    </row>
    <row r="3" spans="1:18" s="52" customFormat="1">
      <c r="A3" s="636"/>
      <c r="B3" s="636"/>
      <c r="C3" s="636"/>
      <c r="D3" s="248" t="s">
        <v>765</v>
      </c>
      <c r="E3" s="248" t="s">
        <v>522</v>
      </c>
      <c r="F3" s="248" t="s">
        <v>766</v>
      </c>
      <c r="G3" s="248" t="s">
        <v>662</v>
      </c>
      <c r="H3" s="248" t="s">
        <v>765</v>
      </c>
      <c r="I3" s="248" t="s">
        <v>522</v>
      </c>
      <c r="J3" s="248" t="s">
        <v>766</v>
      </c>
      <c r="K3" s="248" t="s">
        <v>662</v>
      </c>
      <c r="L3" s="248" t="s">
        <v>765</v>
      </c>
      <c r="M3" s="248" t="s">
        <v>522</v>
      </c>
      <c r="N3" s="248" t="s">
        <v>770</v>
      </c>
      <c r="O3" s="248" t="s">
        <v>771</v>
      </c>
      <c r="P3" s="641"/>
      <c r="Q3" s="102"/>
      <c r="R3" s="91"/>
    </row>
    <row r="4" spans="1:18" ht="15" customHeight="1">
      <c r="A4" s="81" t="s">
        <v>11</v>
      </c>
      <c r="B4" s="81" t="s">
        <v>12</v>
      </c>
      <c r="C4" s="81" t="s">
        <v>13</v>
      </c>
      <c r="D4" s="249" t="s">
        <v>14</v>
      </c>
      <c r="E4" s="249" t="s">
        <v>342</v>
      </c>
      <c r="F4" s="250" t="s">
        <v>343</v>
      </c>
      <c r="G4" s="251" t="s">
        <v>344</v>
      </c>
      <c r="H4" s="249" t="s">
        <v>345</v>
      </c>
      <c r="I4" s="249" t="s">
        <v>346</v>
      </c>
      <c r="J4" s="250" t="s">
        <v>347</v>
      </c>
      <c r="K4" s="251" t="s">
        <v>348</v>
      </c>
      <c r="L4" s="249" t="s">
        <v>349</v>
      </c>
      <c r="M4" s="249" t="s">
        <v>350</v>
      </c>
      <c r="N4" s="252"/>
      <c r="O4" s="253"/>
      <c r="P4" s="254"/>
      <c r="Q4" s="255"/>
      <c r="R4" s="92"/>
    </row>
    <row r="5" spans="1:18" ht="15" customHeight="1">
      <c r="A5" s="80">
        <v>1</v>
      </c>
      <c r="B5" s="256" t="s">
        <v>773</v>
      </c>
      <c r="C5" s="106"/>
      <c r="D5" s="107"/>
      <c r="E5" s="108">
        <f>SUM(E6:E11)</f>
        <v>0</v>
      </c>
      <c r="F5" s="107"/>
      <c r="G5" s="257"/>
      <c r="H5" s="107"/>
      <c r="I5" s="108">
        <f>SUM(I6:I11)</f>
        <v>0</v>
      </c>
      <c r="J5" s="107"/>
      <c r="K5" s="257"/>
      <c r="L5" s="107"/>
      <c r="M5" s="108">
        <f>SUM(M6:M11)</f>
        <v>0</v>
      </c>
      <c r="N5" s="107"/>
      <c r="O5" s="107"/>
      <c r="P5" s="257"/>
      <c r="Q5" s="101" t="s">
        <v>793</v>
      </c>
    </row>
    <row r="6" spans="1:18" ht="15" customHeight="1">
      <c r="A6" s="276">
        <v>2</v>
      </c>
      <c r="B6" s="525" t="s">
        <v>774</v>
      </c>
      <c r="C6" s="276" t="s">
        <v>22</v>
      </c>
      <c r="D6" s="93"/>
      <c r="E6" s="94"/>
      <c r="F6" s="95">
        <v>1</v>
      </c>
      <c r="G6" s="258" t="str">
        <f>IF(AND(D6=0,E6=0)," ",(IF(AND(D6&gt;0,E6=0),"ISI (6)",(IF(AND(D6=0,E6&gt;0),"ISI (5)",((IF(RH!E6&lt;RH!$C6,"&lt;RH",IF(RH!E6&gt;RH!$D6,"&gt;RH"," ")))))))))</f>
        <v xml:space="preserve"> </v>
      </c>
      <c r="H6" s="93"/>
      <c r="I6" s="94"/>
      <c r="J6" s="95">
        <v>5</v>
      </c>
      <c r="K6" s="258" t="str">
        <f>IF(AND(H6=0,I6=0)," ",(IF(AND(H6&gt;0,I6=0),"ISI (8)",(IF(AND(H6=0,I6&gt;0),"ISI (7)",((IF(RH!F6&lt;RH!$C6,"&lt;RH",IF(RH!F6&gt;RH!$D6,"&gt;RH"," ")))))))))</f>
        <v xml:space="preserve"> </v>
      </c>
      <c r="L6" s="526">
        <f>D6+H6</f>
        <v>0</v>
      </c>
      <c r="M6" s="527">
        <f>E6+I6</f>
        <v>0</v>
      </c>
      <c r="N6" s="94"/>
      <c r="O6" s="94">
        <v>1</v>
      </c>
      <c r="P6" s="258" t="str">
        <f>IF(L6=0," ",IF((L6/INPUT_AWAL!$C$5)&gt;KALORI!D5,"&gt; MAX KONSUMSI KAPITA"," "))</f>
        <v xml:space="preserve"> </v>
      </c>
      <c r="Q6" s="259" t="s">
        <v>791</v>
      </c>
    </row>
    <row r="7" spans="1:18" ht="15" customHeight="1">
      <c r="A7" s="276">
        <v>3</v>
      </c>
      <c r="B7" s="525" t="s">
        <v>23</v>
      </c>
      <c r="C7" s="276" t="s">
        <v>22</v>
      </c>
      <c r="D7" s="93"/>
      <c r="E7" s="94"/>
      <c r="F7" s="95">
        <v>1</v>
      </c>
      <c r="G7" s="258" t="str">
        <f>IF(AND(D7=0,E7=0)," ",(IF(AND(D7&gt;0,E7=0),"ISI (6)",(IF(AND(D7=0,E7&gt;0),"ISI (5)",((IF(RH!E7&lt;RH!$C7,"&lt;RH",IF(RH!E7&gt;RH!$D7,"&gt;RH"," ")))))))))</f>
        <v xml:space="preserve"> </v>
      </c>
      <c r="H7" s="93"/>
      <c r="I7" s="94"/>
      <c r="J7" s="95">
        <v>5</v>
      </c>
      <c r="K7" s="258" t="str">
        <f>IF(AND(H7=0,I7=0)," ",(IF(AND(H7&gt;0,I7=0),"ISI (8)",(IF(AND(H7=0,I7&gt;0),"ISI (7)",((IF(RH!F7&lt;RH!$C7,"&lt;RH",IF(RH!F7&gt;RH!$D7,"&gt;RH"," ")))))))))</f>
        <v xml:space="preserve"> </v>
      </c>
      <c r="L7" s="526">
        <f t="shared" ref="L7:L39" si="0">D7+H7</f>
        <v>0</v>
      </c>
      <c r="M7" s="527">
        <f t="shared" ref="M7:M39" si="1">E7+I7</f>
        <v>0</v>
      </c>
      <c r="N7" s="94"/>
      <c r="O7" s="94">
        <v>1</v>
      </c>
      <c r="P7" s="258" t="str">
        <f>IF(L7=0," ",IF((L7/INPUT_AWAL!$C$5)&gt;KALORI!D6,"&gt; MAX KONSUMSI KAPITA"," "))</f>
        <v xml:space="preserve"> </v>
      </c>
      <c r="Q7" s="260">
        <f>KOMODITAS!E5</f>
        <v>0</v>
      </c>
    </row>
    <row r="8" spans="1:18" ht="15" customHeight="1">
      <c r="A8" s="276">
        <v>4</v>
      </c>
      <c r="B8" s="525" t="s">
        <v>25</v>
      </c>
      <c r="C8" s="276" t="s">
        <v>22</v>
      </c>
      <c r="D8" s="93"/>
      <c r="E8" s="94"/>
      <c r="F8" s="95">
        <v>1</v>
      </c>
      <c r="G8" s="258" t="str">
        <f>IF(AND(D8=0,E8=0)," ",(IF(AND(D8&gt;0,E8=0),"ISI (6)",(IF(AND(D8=0,E8&gt;0),"ISI (5)",((IF(RH!E8&lt;RH!$C8,"&lt;RH",IF(RH!E8&gt;RH!$D8,"&gt;RH"," ")))))))))</f>
        <v xml:space="preserve"> </v>
      </c>
      <c r="H8" s="93"/>
      <c r="I8" s="94"/>
      <c r="J8" s="95">
        <v>5</v>
      </c>
      <c r="K8" s="258" t="str">
        <f>IF(AND(H8=0,I8=0)," ",(IF(AND(H8&gt;0,I8=0),"ISI (8)",(IF(AND(H8=0,I8&gt;0),"ISI (7)",((IF(RH!F8&lt;RH!$C8,"&lt;RH",IF(RH!F8&gt;RH!$D8,"&gt;RH"," ")))))))))</f>
        <v xml:space="preserve"> </v>
      </c>
      <c r="L8" s="526">
        <f t="shared" si="0"/>
        <v>0</v>
      </c>
      <c r="M8" s="527">
        <f t="shared" si="1"/>
        <v>0</v>
      </c>
      <c r="N8" s="94"/>
      <c r="O8" s="94">
        <v>1</v>
      </c>
      <c r="P8" s="258" t="str">
        <f>IF(L8=0," ",IF((L8/INPUT_AWAL!$C$5)&gt;KALORI!D7,"&gt; MAX KONSUMSI KAPITA"," "))</f>
        <v xml:space="preserve"> </v>
      </c>
      <c r="Q8" s="99"/>
    </row>
    <row r="9" spans="1:18" ht="15" customHeight="1">
      <c r="A9" s="276">
        <v>5</v>
      </c>
      <c r="B9" s="525" t="s">
        <v>27</v>
      </c>
      <c r="C9" s="276" t="s">
        <v>22</v>
      </c>
      <c r="D9" s="93"/>
      <c r="E9" s="94"/>
      <c r="F9" s="95">
        <v>1</v>
      </c>
      <c r="G9" s="258" t="str">
        <f>IF(AND(D9=0,E9=0)," ",(IF(AND(D9&gt;0,E9=0),"ISI (6)",(IF(AND(D9=0,E9&gt;0),"ISI (5)",((IF(RH!E9&lt;RH!$C9,"&lt;RH",IF(RH!E9&gt;RH!$D9,"&gt;RH"," ")))))))))</f>
        <v xml:space="preserve"> </v>
      </c>
      <c r="H9" s="93"/>
      <c r="I9" s="94"/>
      <c r="J9" s="95">
        <v>5</v>
      </c>
      <c r="K9" s="258" t="str">
        <f>IF(AND(H9=0,I9=0)," ",(IF(AND(H9&gt;0,I9=0),"ISI (8)",(IF(AND(H9=0,I9&gt;0),"ISI (7)",((IF(RH!F9&lt;RH!$C9,"&lt;RH",IF(RH!F9&gt;RH!$D9,"&gt;RH"," ")))))))))</f>
        <v xml:space="preserve"> </v>
      </c>
      <c r="L9" s="526">
        <f t="shared" si="0"/>
        <v>0</v>
      </c>
      <c r="M9" s="527">
        <f t="shared" si="1"/>
        <v>0</v>
      </c>
      <c r="N9" s="94"/>
      <c r="O9" s="94">
        <v>1</v>
      </c>
      <c r="P9" s="258" t="str">
        <f>IF(L9=0," ",IF((L9/INPUT_AWAL!$C$5)&gt;KALORI!D8,"&gt; MAX KONSUMSI KAPITA"," "))</f>
        <v xml:space="preserve"> </v>
      </c>
      <c r="Q9" s="99"/>
    </row>
    <row r="10" spans="1:18" ht="15" customHeight="1">
      <c r="A10" s="276">
        <v>6</v>
      </c>
      <c r="B10" s="525" t="s">
        <v>28</v>
      </c>
      <c r="C10" s="276" t="s">
        <v>22</v>
      </c>
      <c r="D10" s="93"/>
      <c r="E10" s="94"/>
      <c r="F10" s="95">
        <v>1</v>
      </c>
      <c r="G10" s="258" t="str">
        <f>IF(AND(D10=0,E10=0)," ",(IF(AND(D10&gt;0,E10=0),"ISI (6)",(IF(AND(D10=0,E10&gt;0),"ISI (5)",((IF(RH!E10&lt;RH!$C10,"&lt;RH",IF(RH!E10&gt;RH!$D10,"&gt;RH"," ")))))))))</f>
        <v xml:space="preserve"> </v>
      </c>
      <c r="H10" s="93"/>
      <c r="I10" s="94"/>
      <c r="J10" s="95">
        <v>5</v>
      </c>
      <c r="K10" s="258" t="str">
        <f>IF(AND(H10=0,I10=0)," ",(IF(AND(H10&gt;0,I10=0),"ISI (8)",(IF(AND(H10=0,I10&gt;0),"ISI (7)",((IF(RH!F10&lt;RH!$C10,"&lt;RH",IF(RH!F10&gt;RH!$D10,"&gt;RH"," ")))))))))</f>
        <v xml:space="preserve"> </v>
      </c>
      <c r="L10" s="526">
        <f t="shared" si="0"/>
        <v>0</v>
      </c>
      <c r="M10" s="527">
        <f t="shared" si="1"/>
        <v>0</v>
      </c>
      <c r="N10" s="94"/>
      <c r="O10" s="94">
        <v>1</v>
      </c>
      <c r="P10" s="258" t="str">
        <f>IF(L10=0," ",IF((L10/INPUT_AWAL!$C$5)&gt;KALORI!D9,"&gt; MAX KONSUMSI KAPITA"," "))</f>
        <v xml:space="preserve"> </v>
      </c>
      <c r="Q10" s="99"/>
    </row>
    <row r="11" spans="1:18" ht="15" customHeight="1">
      <c r="A11" s="276">
        <v>7</v>
      </c>
      <c r="B11" s="525" t="s">
        <v>775</v>
      </c>
      <c r="C11" s="276" t="s">
        <v>22</v>
      </c>
      <c r="D11" s="93"/>
      <c r="E11" s="94"/>
      <c r="F11" s="95">
        <v>1</v>
      </c>
      <c r="G11" s="258" t="str">
        <f>IF(AND(D11=0,E11=0)," ",(IF(AND(D11&gt;0,E11=0),"ISI (6)",(IF(AND(D11=0,E11&gt;0),"ISI (5)",((IF(RH!E11&lt;RH!$C11,"&lt;RH",IF(RH!E11&gt;RH!$D11,"&gt;RH"," ")))))))))</f>
        <v xml:space="preserve"> </v>
      </c>
      <c r="H11" s="93"/>
      <c r="I11" s="94"/>
      <c r="J11" s="95">
        <v>5</v>
      </c>
      <c r="K11" s="258" t="str">
        <f>IF(AND(H11=0,I11=0)," ",(IF(AND(H11&gt;0,I11=0),"ISI (8)",(IF(AND(H11=0,I11&gt;0),"ISI (7)",((IF(RH!F11&lt;RH!$C11,"&lt;RH",IF(RH!F11&gt;RH!$D11,"&gt;RH"," ")))))))))</f>
        <v xml:space="preserve"> </v>
      </c>
      <c r="L11" s="526">
        <f t="shared" si="0"/>
        <v>0</v>
      </c>
      <c r="M11" s="527">
        <f t="shared" si="1"/>
        <v>0</v>
      </c>
      <c r="N11" s="94"/>
      <c r="O11" s="94">
        <v>1</v>
      </c>
      <c r="P11" s="258" t="str">
        <f>IF(L11=0," ",IF((L11/INPUT_AWAL!$C$5)&gt;KALORI!D10,"&gt; MAX KONSUMSI KAPITA"," "))</f>
        <v xml:space="preserve"> </v>
      </c>
      <c r="Q11" s="99"/>
    </row>
    <row r="12" spans="1:18" ht="15" customHeight="1">
      <c r="A12" s="80">
        <v>8</v>
      </c>
      <c r="B12" s="109" t="s">
        <v>776</v>
      </c>
      <c r="C12" s="106"/>
      <c r="D12" s="110"/>
      <c r="E12" s="108">
        <f>SUM(E13:E19)</f>
        <v>0</v>
      </c>
      <c r="F12" s="107"/>
      <c r="G12" s="261"/>
      <c r="H12" s="110"/>
      <c r="I12" s="108">
        <f>SUM(I13:I19)</f>
        <v>0</v>
      </c>
      <c r="J12" s="107"/>
      <c r="K12" s="261"/>
      <c r="L12" s="111"/>
      <c r="M12" s="108">
        <f>SUM(M13:M19)</f>
        <v>0</v>
      </c>
      <c r="N12" s="112"/>
      <c r="O12" s="112"/>
      <c r="P12" s="261" t="str">
        <f>IF(L12=0," ",IF((L12/INPUT_AWAL!$C$5)&gt;KALORI!D11,"&gt; MAX KONSUMSI KAPITA"," "))</f>
        <v xml:space="preserve"> </v>
      </c>
      <c r="Q12" s="99"/>
    </row>
    <row r="13" spans="1:18" ht="15" customHeight="1">
      <c r="A13" s="276">
        <v>9</v>
      </c>
      <c r="B13" s="525" t="s">
        <v>34</v>
      </c>
      <c r="C13" s="276" t="s">
        <v>22</v>
      </c>
      <c r="D13" s="93"/>
      <c r="E13" s="94"/>
      <c r="F13" s="95">
        <v>1</v>
      </c>
      <c r="G13" s="258" t="str">
        <f>IF(AND(D13=0,E13=0)," ",(IF(AND(D13&gt;0,E13=0),"ISI (6)",(IF(AND(D13=0,E13&gt;0),"ISI (5)",((IF(RH!E13&lt;RH!$C13,"&lt;RH",IF(RH!E13&gt;RH!$D13,"&gt;RH"," ")))))))))</f>
        <v xml:space="preserve"> </v>
      </c>
      <c r="H13" s="93"/>
      <c r="I13" s="94"/>
      <c r="J13" s="95">
        <v>5</v>
      </c>
      <c r="K13" s="258" t="str">
        <f>IF(AND(H13=0,I13=0)," ",(IF(AND(H13&gt;0,I13=0),"ISI (8)",(IF(AND(H13=0,I13&gt;0),"ISI (7)",((IF(RH!F13&lt;RH!$C13,"&lt;RH",IF(RH!F13&gt;RH!$D13,"&gt;RH"," ")))))))))</f>
        <v xml:space="preserve"> </v>
      </c>
      <c r="L13" s="526">
        <f t="shared" si="0"/>
        <v>0</v>
      </c>
      <c r="M13" s="527">
        <f t="shared" si="1"/>
        <v>0</v>
      </c>
      <c r="N13" s="94"/>
      <c r="O13" s="94">
        <v>1</v>
      </c>
      <c r="P13" s="258" t="str">
        <f>IF(L13=0," ",IF((L13/INPUT_AWAL!$C$5)&gt;KALORI!D12,"&gt; MAX KONSUMSI KAPITA"," "))</f>
        <v xml:space="preserve"> </v>
      </c>
      <c r="Q13" s="99"/>
    </row>
    <row r="14" spans="1:18" ht="15" customHeight="1">
      <c r="A14" s="276">
        <v>10</v>
      </c>
      <c r="B14" s="525" t="s">
        <v>35</v>
      </c>
      <c r="C14" s="276" t="s">
        <v>22</v>
      </c>
      <c r="D14" s="93"/>
      <c r="E14" s="94"/>
      <c r="F14" s="95">
        <v>1</v>
      </c>
      <c r="G14" s="258" t="str">
        <f>IF(AND(D14=0,E14=0)," ",(IF(AND(D14&gt;0,E14=0),"ISI (6)",(IF(AND(D14=0,E14&gt;0),"ISI (5)",((IF(RH!E14&lt;RH!$C14,"&lt;RH",IF(RH!E14&gt;RH!$D14,"&gt;RH"," ")))))))))</f>
        <v xml:space="preserve"> </v>
      </c>
      <c r="H14" s="93"/>
      <c r="I14" s="94"/>
      <c r="J14" s="95">
        <v>5</v>
      </c>
      <c r="K14" s="258" t="str">
        <f>IF(AND(H14=0,I14=0)," ",(IF(AND(H14&gt;0,I14=0),"ISI (8)",(IF(AND(H14=0,I14&gt;0),"ISI (7)",((IF(RH!F14&lt;RH!$C14,"&lt;RH",IF(RH!F14&gt;RH!$D14,"&gt;RH"," ")))))))))</f>
        <v xml:space="preserve"> </v>
      </c>
      <c r="L14" s="526">
        <f t="shared" si="0"/>
        <v>0</v>
      </c>
      <c r="M14" s="527">
        <f t="shared" si="1"/>
        <v>0</v>
      </c>
      <c r="N14" s="94"/>
      <c r="O14" s="94">
        <v>1</v>
      </c>
      <c r="P14" s="258" t="str">
        <f>IF(L14=0," ",IF((L14/INPUT_AWAL!$C$5)&gt;KALORI!D13,"&gt; MAX KONSUMSI KAPITA"," "))</f>
        <v xml:space="preserve"> </v>
      </c>
      <c r="Q14" s="99"/>
    </row>
    <row r="15" spans="1:18" ht="15" customHeight="1">
      <c r="A15" s="276">
        <v>11</v>
      </c>
      <c r="B15" s="525" t="s">
        <v>36</v>
      </c>
      <c r="C15" s="276" t="s">
        <v>22</v>
      </c>
      <c r="D15" s="93"/>
      <c r="E15" s="94"/>
      <c r="F15" s="95">
        <v>1</v>
      </c>
      <c r="G15" s="258" t="str">
        <f>IF(AND(D15=0,E15=0)," ",(IF(AND(D15&gt;0,E15=0),"ISI (6)",(IF(AND(D15=0,E15&gt;0),"ISI (5)",((IF(RH!E15&lt;RH!$C15,"&lt;RH",IF(RH!E15&gt;RH!$D15,"&gt;RH"," ")))))))))</f>
        <v xml:space="preserve"> </v>
      </c>
      <c r="H15" s="93"/>
      <c r="I15" s="94"/>
      <c r="J15" s="95">
        <v>5</v>
      </c>
      <c r="K15" s="258" t="str">
        <f>IF(AND(H15=0,I15=0)," ",(IF(AND(H15&gt;0,I15=0),"ISI (8)",(IF(AND(H15=0,I15&gt;0),"ISI (7)",((IF(RH!F15&lt;RH!$C15,"&lt;RH",IF(RH!F15&gt;RH!$D15,"&gt;RH"," ")))))))))</f>
        <v xml:space="preserve"> </v>
      </c>
      <c r="L15" s="526">
        <f t="shared" si="0"/>
        <v>0</v>
      </c>
      <c r="M15" s="527">
        <f t="shared" si="1"/>
        <v>0</v>
      </c>
      <c r="N15" s="94"/>
      <c r="O15" s="94">
        <v>1</v>
      </c>
      <c r="P15" s="258" t="str">
        <f>IF(L15=0," ",IF((L15/INPUT_AWAL!$C$5)&gt;KALORI!D14,"&gt; MAX KONSUMSI KAPITA"," "))</f>
        <v xml:space="preserve"> </v>
      </c>
      <c r="Q15" s="482"/>
    </row>
    <row r="16" spans="1:18">
      <c r="A16" s="276">
        <v>12</v>
      </c>
      <c r="B16" s="525" t="s">
        <v>37</v>
      </c>
      <c r="C16" s="276" t="s">
        <v>22</v>
      </c>
      <c r="D16" s="93"/>
      <c r="E16" s="94"/>
      <c r="F16" s="95">
        <v>1</v>
      </c>
      <c r="G16" s="258" t="str">
        <f>IF(AND(D16=0,E16=0)," ",(IF(AND(D16&gt;0,E16=0),"ISI (6)",(IF(AND(D16=0,E16&gt;0),"ISI (5)",((IF(RH!E16&lt;RH!$C16,"&lt;RH",IF(RH!E16&gt;RH!$D16,"&gt;RH"," ")))))))))</f>
        <v xml:space="preserve"> </v>
      </c>
      <c r="H16" s="93"/>
      <c r="I16" s="94"/>
      <c r="J16" s="95">
        <v>5</v>
      </c>
      <c r="K16" s="258" t="str">
        <f>IF(AND(H16=0,I16=0)," ",(IF(AND(H16&gt;0,I16=0),"ISI (8)",(IF(AND(H16=0,I16&gt;0),"ISI (7)",((IF(RH!F16&lt;RH!$C16,"&lt;RH",IF(RH!F16&gt;RH!$D16,"&gt;RH"," ")))))))))</f>
        <v xml:space="preserve"> </v>
      </c>
      <c r="L16" s="526">
        <f t="shared" si="0"/>
        <v>0</v>
      </c>
      <c r="M16" s="527">
        <f t="shared" si="1"/>
        <v>0</v>
      </c>
      <c r="N16" s="94"/>
      <c r="O16" s="94">
        <v>1</v>
      </c>
      <c r="P16" s="258" t="str">
        <f>IF(L16=0," ",IF((L16/INPUT_AWAL!$C$5)&gt;KALORI!D15,"&gt; MAX KONSUMSI KAPITA"," "))</f>
        <v xml:space="preserve"> </v>
      </c>
      <c r="Q16" s="99"/>
    </row>
    <row r="17" spans="1:17">
      <c r="A17" s="276">
        <v>13</v>
      </c>
      <c r="B17" s="525" t="s">
        <v>38</v>
      </c>
      <c r="C17" s="276" t="s">
        <v>22</v>
      </c>
      <c r="D17" s="93"/>
      <c r="E17" s="94"/>
      <c r="F17" s="95">
        <v>1</v>
      </c>
      <c r="G17" s="258" t="str">
        <f>IF(AND(D17=0,E17=0)," ",(IF(AND(D17&gt;0,E17=0),"ISI (6)",(IF(AND(D17=0,E17&gt;0),"ISI (5)",((IF(RH!E17&lt;RH!$C17,"&lt;RH",IF(RH!E17&gt;RH!$D17,"&gt;RH"," ")))))))))</f>
        <v xml:space="preserve"> </v>
      </c>
      <c r="H17" s="93"/>
      <c r="I17" s="94"/>
      <c r="J17" s="95">
        <v>5</v>
      </c>
      <c r="K17" s="258" t="str">
        <f>IF(AND(H17=0,I17=0)," ",(IF(AND(H17&gt;0,I17=0),"ISI (8)",(IF(AND(H17=0,I17&gt;0),"ISI (7)",((IF(RH!F17&lt;RH!$C17,"&lt;RH",IF(RH!F17&gt;RH!$D17,"&gt;RH"," ")))))))))</f>
        <v xml:space="preserve"> </v>
      </c>
      <c r="L17" s="526">
        <f t="shared" si="0"/>
        <v>0</v>
      </c>
      <c r="M17" s="527">
        <f t="shared" si="1"/>
        <v>0</v>
      </c>
      <c r="N17" s="94"/>
      <c r="O17" s="94">
        <v>1</v>
      </c>
      <c r="P17" s="258" t="str">
        <f>IF(L17=0," ",IF((L17/INPUT_AWAL!$C$5)&gt;KALORI!D16,"&gt; MAX KONSUMSI KAPITA"," "))</f>
        <v xml:space="preserve"> </v>
      </c>
      <c r="Q17" s="483"/>
    </row>
    <row r="18" spans="1:17" ht="15" customHeight="1">
      <c r="A18" s="276">
        <v>14</v>
      </c>
      <c r="B18" s="525" t="s">
        <v>39</v>
      </c>
      <c r="C18" s="276" t="s">
        <v>22</v>
      </c>
      <c r="D18" s="93"/>
      <c r="E18" s="94"/>
      <c r="F18" s="95">
        <v>1</v>
      </c>
      <c r="G18" s="258" t="str">
        <f>IF(AND(D18=0,E18=0)," ",(IF(AND(D18&gt;0,E18=0),"ISI (6)",(IF(AND(D18=0,E18&gt;0),"ISI (5)",((IF(RH!E18&lt;RH!$C18,"&lt;RH",IF(RH!E18&gt;RH!$D18,"&gt;RH"," ")))))))))</f>
        <v xml:space="preserve"> </v>
      </c>
      <c r="H18" s="93"/>
      <c r="I18" s="94"/>
      <c r="J18" s="95">
        <v>5</v>
      </c>
      <c r="K18" s="258" t="str">
        <f>IF(AND(H18=0,I18=0)," ",(IF(AND(H18&gt;0,I18=0),"ISI (8)",(IF(AND(H18=0,I18&gt;0),"ISI (7)",((IF(RH!F18&lt;RH!$C18,"&lt;RH",IF(RH!F18&gt;RH!$D18,"&gt;RH"," ")))))))))</f>
        <v xml:space="preserve"> </v>
      </c>
      <c r="L18" s="526">
        <f t="shared" si="0"/>
        <v>0</v>
      </c>
      <c r="M18" s="527">
        <f t="shared" si="1"/>
        <v>0</v>
      </c>
      <c r="N18" s="94"/>
      <c r="O18" s="94">
        <v>1</v>
      </c>
      <c r="P18" s="258" t="str">
        <f>IF(L18=0," ",IF((L18/INPUT_AWAL!$C$5)&gt;KALORI!D17,"&gt; MAX KONSUMSI KAPITA"," "))</f>
        <v xml:space="preserve"> </v>
      </c>
      <c r="Q18" s="99"/>
    </row>
    <row r="19" spans="1:17">
      <c r="A19" s="276">
        <v>15</v>
      </c>
      <c r="B19" s="525" t="s">
        <v>777</v>
      </c>
      <c r="C19" s="276" t="s">
        <v>22</v>
      </c>
      <c r="D19" s="93"/>
      <c r="E19" s="94"/>
      <c r="F19" s="95">
        <v>1</v>
      </c>
      <c r="G19" s="258" t="str">
        <f>IF(AND(D19=0,E19=0)," ",(IF(AND(D19&gt;0,E19=0),"ISI (6)",(IF(AND(D19=0,E19&gt;0),"ISI (5)",((IF(RH!E19&lt;RH!$C19,"&lt;RH",IF(RH!E19&gt;RH!$D19,"&gt;RH"," ")))))))))</f>
        <v xml:space="preserve"> </v>
      </c>
      <c r="H19" s="93"/>
      <c r="I19" s="94"/>
      <c r="J19" s="95">
        <v>5</v>
      </c>
      <c r="K19" s="258" t="str">
        <f>IF(AND(H19=0,I19=0)," ",(IF(AND(H19&gt;0,I19=0),"ISI (8)",(IF(AND(H19=0,I19&gt;0),"ISI (7)",((IF(RH!F19&lt;RH!$C19,"&lt;RH",IF(RH!F19&gt;RH!$D19,"&gt;RH"," ")))))))))</f>
        <v xml:space="preserve"> </v>
      </c>
      <c r="L19" s="526">
        <f t="shared" si="0"/>
        <v>0</v>
      </c>
      <c r="M19" s="527">
        <f t="shared" si="1"/>
        <v>0</v>
      </c>
      <c r="N19" s="94"/>
      <c r="O19" s="94">
        <v>1</v>
      </c>
      <c r="P19" s="258" t="str">
        <f>IF(L19=0," ",IF((L19/INPUT_AWAL!$C$5)&gt;KALORI!D18,"&gt; MAX KONSUMSI KAPITA"," "))</f>
        <v xml:space="preserve"> </v>
      </c>
      <c r="Q19" s="55"/>
    </row>
    <row r="20" spans="1:17" ht="15" customHeight="1">
      <c r="A20" s="80">
        <v>16</v>
      </c>
      <c r="B20" s="109" t="s">
        <v>778</v>
      </c>
      <c r="C20" s="106"/>
      <c r="D20" s="110"/>
      <c r="E20" s="108">
        <f>SUM(E21:E64)</f>
        <v>0</v>
      </c>
      <c r="F20" s="107"/>
      <c r="G20" s="261"/>
      <c r="H20" s="110"/>
      <c r="I20" s="108">
        <f>SUM(I21:I64)</f>
        <v>0</v>
      </c>
      <c r="J20" s="107"/>
      <c r="K20" s="261"/>
      <c r="L20" s="111"/>
      <c r="M20" s="108">
        <f>SUM(M21:M64)</f>
        <v>0</v>
      </c>
      <c r="N20" s="112"/>
      <c r="O20" s="113"/>
      <c r="P20" s="261" t="str">
        <f>IF(L20=0," ",IF((L20/INPUT_AWAL!$C$5)&gt;KALORI!D19,"&gt; MAX KONSUMSI KAPITA"," "))</f>
        <v xml:space="preserve"> </v>
      </c>
      <c r="Q20" s="55"/>
    </row>
    <row r="21" spans="1:17" ht="15" customHeight="1">
      <c r="A21" s="276">
        <v>17</v>
      </c>
      <c r="B21" s="525" t="s">
        <v>44</v>
      </c>
      <c r="C21" s="276" t="s">
        <v>22</v>
      </c>
      <c r="D21" s="93"/>
      <c r="E21" s="94"/>
      <c r="F21" s="95">
        <v>1</v>
      </c>
      <c r="G21" s="258" t="str">
        <f>IF(AND(D21=0,E21=0)," ",(IF(AND(D21&gt;0,E21=0),"ISI (6)",(IF(AND(D21=0,E21&gt;0),"ISI (5)",((IF(RH!E21&lt;RH!$C21,"&lt;RH",IF(RH!E21&gt;RH!$D21,"&gt;RH"," ")))))))))</f>
        <v xml:space="preserve"> </v>
      </c>
      <c r="H21" s="93"/>
      <c r="I21" s="94"/>
      <c r="J21" s="95">
        <v>5</v>
      </c>
      <c r="K21" s="258" t="str">
        <f>IF(AND(H21=0,I21=0)," ",(IF(AND(H21&gt;0,I21=0),"ISI (8)",(IF(AND(H21=0,I21&gt;0),"ISI (7)",((IF(RH!F21&lt;RH!$C21,"&lt;RH",IF(RH!F21&gt;RH!$D21,"&gt;RH"," ")))))))))</f>
        <v xml:space="preserve"> </v>
      </c>
      <c r="L21" s="526">
        <f t="shared" si="0"/>
        <v>0</v>
      </c>
      <c r="M21" s="527">
        <f t="shared" si="1"/>
        <v>0</v>
      </c>
      <c r="N21" s="94"/>
      <c r="O21" s="94">
        <v>1</v>
      </c>
      <c r="P21" s="258" t="str">
        <f>IF(L21=0," ",IF((L21/INPUT_AWAL!$C$5)&gt;KALORI!D20,"&gt; MAX KONSUMSI KAPITA"," "))</f>
        <v xml:space="preserve"> </v>
      </c>
      <c r="Q21" s="55"/>
    </row>
    <row r="22" spans="1:17" ht="15" customHeight="1">
      <c r="A22" s="276">
        <v>18</v>
      </c>
      <c r="B22" s="525" t="s">
        <v>648</v>
      </c>
      <c r="C22" s="276" t="s">
        <v>22</v>
      </c>
      <c r="D22" s="93"/>
      <c r="E22" s="94"/>
      <c r="F22" s="95">
        <v>1</v>
      </c>
      <c r="G22" s="258" t="str">
        <f>IF(AND(D22=0,E22=0)," ",(IF(AND(D22&gt;0,E22=0),"ISI (6)",(IF(AND(D22=0,E22&gt;0),"ISI (5)",((IF(RH!E22&lt;RH!$C22,"&lt;RH",IF(RH!E22&gt;RH!$D22,"&gt;RH"," ")))))))))</f>
        <v xml:space="preserve"> </v>
      </c>
      <c r="H22" s="93"/>
      <c r="I22" s="94"/>
      <c r="J22" s="95">
        <v>5</v>
      </c>
      <c r="K22" s="258" t="str">
        <f>IF(AND(H22=0,I22=0)," ",(IF(AND(H22&gt;0,I22=0),"ISI (8)",(IF(AND(H22=0,I22&gt;0),"ISI (7)",((IF(RH!F22&lt;RH!$C22,"&lt;RH",IF(RH!F22&gt;RH!$D22,"&gt;RH"," ")))))))))</f>
        <v xml:space="preserve"> </v>
      </c>
      <c r="L22" s="526">
        <f t="shared" si="0"/>
        <v>0</v>
      </c>
      <c r="M22" s="527">
        <f t="shared" si="1"/>
        <v>0</v>
      </c>
      <c r="N22" s="94"/>
      <c r="O22" s="94">
        <v>1</v>
      </c>
      <c r="P22" s="258" t="str">
        <f>IF(L22=0," ",IF((L22/INPUT_AWAL!$C$5)&gt;KALORI!D21,"&gt; MAX KONSUMSI KAPITA"," "))</f>
        <v xml:space="preserve"> </v>
      </c>
    </row>
    <row r="23" spans="1:17" ht="15" customHeight="1">
      <c r="A23" s="276">
        <v>19</v>
      </c>
      <c r="B23" s="525" t="s">
        <v>649</v>
      </c>
      <c r="C23" s="276" t="s">
        <v>22</v>
      </c>
      <c r="D23" s="93"/>
      <c r="E23" s="94"/>
      <c r="F23" s="95">
        <v>1</v>
      </c>
      <c r="G23" s="258" t="str">
        <f>IF(AND(D23=0,E23=0)," ",(IF(AND(D23&gt;0,E23=0),"ISI (6)",(IF(AND(D23=0,E23&gt;0),"ISI (5)",((IF(RH!E23&lt;RH!$C23,"&lt;RH",IF(RH!E23&gt;RH!$D23,"&gt;RH"," ")))))))))</f>
        <v xml:space="preserve"> </v>
      </c>
      <c r="H23" s="93"/>
      <c r="I23" s="94"/>
      <c r="J23" s="95">
        <v>5</v>
      </c>
      <c r="K23" s="258" t="str">
        <f>IF(AND(H23=0,I23=0)," ",(IF(AND(H23&gt;0,I23=0),"ISI (8)",(IF(AND(H23=0,I23&gt;0),"ISI (7)",((IF(RH!F23&lt;RH!$C23,"&lt;RH",IF(RH!F23&gt;RH!$D23,"&gt;RH"," ")))))))))</f>
        <v xml:space="preserve"> </v>
      </c>
      <c r="L23" s="526">
        <f t="shared" ref="L23:L24" si="2">D23+H23</f>
        <v>0</v>
      </c>
      <c r="M23" s="527">
        <f t="shared" ref="M23:M24" si="3">E23+I23</f>
        <v>0</v>
      </c>
      <c r="N23" s="94"/>
      <c r="O23" s="94">
        <v>1</v>
      </c>
      <c r="P23" s="258" t="str">
        <f>IF(L23=0," ",IF((L23/INPUT_AWAL!$C$5)&gt;KALORI!D22,"&gt; MAX KONSUMSI KAPITA"," "))</f>
        <v xml:space="preserve"> </v>
      </c>
    </row>
    <row r="24" spans="1:17">
      <c r="A24" s="276">
        <v>20</v>
      </c>
      <c r="B24" s="525" t="s">
        <v>650</v>
      </c>
      <c r="C24" s="276" t="s">
        <v>22</v>
      </c>
      <c r="D24" s="93"/>
      <c r="E24" s="94"/>
      <c r="F24" s="95">
        <v>1</v>
      </c>
      <c r="G24" s="258" t="str">
        <f>IF(AND(D24=0,E24=0)," ",(IF(AND(D24&gt;0,E24=0),"ISI (6)",(IF(AND(D24=0,E24&gt;0),"ISI (5)",((IF(RH!E24&lt;RH!$C24,"&lt;RH",IF(RH!E24&gt;RH!$D24,"&gt;RH"," ")))))))))</f>
        <v xml:space="preserve"> </v>
      </c>
      <c r="H24" s="93"/>
      <c r="I24" s="94"/>
      <c r="J24" s="95">
        <v>5</v>
      </c>
      <c r="K24" s="258" t="str">
        <f>IF(AND(H24=0,I24=0)," ",(IF(AND(H24&gt;0,I24=0),"ISI (8)",(IF(AND(H24=0,I24&gt;0),"ISI (7)",((IF(RH!F24&lt;RH!$C24,"&lt;RH",IF(RH!F24&gt;RH!$D24,"&gt;RH"," ")))))))))</f>
        <v xml:space="preserve"> </v>
      </c>
      <c r="L24" s="526">
        <f t="shared" si="2"/>
        <v>0</v>
      </c>
      <c r="M24" s="527">
        <f t="shared" si="3"/>
        <v>0</v>
      </c>
      <c r="N24" s="94"/>
      <c r="O24" s="94">
        <v>1</v>
      </c>
      <c r="P24" s="258" t="str">
        <f>IF(L24=0," ",IF((L24/INPUT_AWAL!$C$5)&gt;KALORI!D23,"&gt; MAX KONSUMSI KAPITA"," "))</f>
        <v xml:space="preserve"> </v>
      </c>
    </row>
    <row r="25" spans="1:17">
      <c r="A25" s="276">
        <v>21</v>
      </c>
      <c r="B25" s="525" t="s">
        <v>46</v>
      </c>
      <c r="C25" s="276" t="s">
        <v>22</v>
      </c>
      <c r="D25" s="93"/>
      <c r="E25" s="94"/>
      <c r="F25" s="95">
        <v>1</v>
      </c>
      <c r="G25" s="258" t="str">
        <f>IF(AND(D25=0,E25=0)," ",(IF(AND(D25&gt;0,E25=0),"ISI (6)",(IF(AND(D25=0,E25&gt;0),"ISI (5)",((IF(RH!E25&lt;RH!$C25,"&lt;RH",IF(RH!E25&gt;RH!$D25,"&gt;RH"," ")))))))))</f>
        <v xml:space="preserve"> </v>
      </c>
      <c r="H25" s="93"/>
      <c r="I25" s="94"/>
      <c r="J25" s="95">
        <v>5</v>
      </c>
      <c r="K25" s="258" t="str">
        <f>IF(AND(H25=0,I25=0)," ",(IF(AND(H25&gt;0,I25=0),"ISI (8)",(IF(AND(H25=0,I25&gt;0),"ISI (7)",((IF(RH!F25&lt;RH!$C25,"&lt;RH",IF(RH!F25&gt;RH!$D25,"&gt;RH"," ")))))))))</f>
        <v xml:space="preserve"> </v>
      </c>
      <c r="L25" s="526">
        <f t="shared" si="0"/>
        <v>0</v>
      </c>
      <c r="M25" s="527">
        <f t="shared" si="1"/>
        <v>0</v>
      </c>
      <c r="N25" s="94"/>
      <c r="O25" s="94">
        <v>1</v>
      </c>
      <c r="P25" s="258" t="str">
        <f>IF(L25=0," ",IF((L25/INPUT_AWAL!$C$5)&gt;KALORI!D24,"&gt; MAX KONSUMSI KAPITA"," "))</f>
        <v xml:space="preserve"> </v>
      </c>
    </row>
    <row r="26" spans="1:17">
      <c r="A26" s="276">
        <v>22</v>
      </c>
      <c r="B26" s="525" t="s">
        <v>47</v>
      </c>
      <c r="C26" s="276" t="s">
        <v>22</v>
      </c>
      <c r="D26" s="93"/>
      <c r="E26" s="94"/>
      <c r="F26" s="95">
        <v>1</v>
      </c>
      <c r="G26" s="258" t="str">
        <f>IF(AND(D26=0,E26=0)," ",(IF(AND(D26&gt;0,E26=0),"ISI (6)",(IF(AND(D26=0,E26&gt;0),"ISI (5)",((IF(RH!E26&lt;RH!$C26,"&lt;RH",IF(RH!E26&gt;RH!$D26,"&gt;RH"," ")))))))))</f>
        <v xml:space="preserve"> </v>
      </c>
      <c r="H26" s="93"/>
      <c r="I26" s="94"/>
      <c r="J26" s="95">
        <v>5</v>
      </c>
      <c r="K26" s="258" t="str">
        <f>IF(AND(H26=0,I26=0)," ",(IF(AND(H26&gt;0,I26=0),"ISI (8)",(IF(AND(H26=0,I26&gt;0),"ISI (7)",((IF(RH!F26&lt;RH!$C26,"&lt;RH",IF(RH!F26&gt;RH!$D26,"&gt;RH"," ")))))))))</f>
        <v xml:space="preserve"> </v>
      </c>
      <c r="L26" s="526">
        <f t="shared" si="0"/>
        <v>0</v>
      </c>
      <c r="M26" s="527">
        <f t="shared" si="1"/>
        <v>0</v>
      </c>
      <c r="N26" s="94"/>
      <c r="O26" s="94">
        <v>1</v>
      </c>
      <c r="P26" s="258" t="str">
        <f>IF(L26=0," ",IF((L26/INPUT_AWAL!$C$5)&gt;KALORI!D25,"&gt; MAX KONSUMSI KAPITA"," "))</f>
        <v xml:space="preserve"> </v>
      </c>
    </row>
    <row r="27" spans="1:17">
      <c r="A27" s="276">
        <v>23</v>
      </c>
      <c r="B27" s="525" t="s">
        <v>49</v>
      </c>
      <c r="C27" s="276" t="s">
        <v>22</v>
      </c>
      <c r="D27" s="93"/>
      <c r="E27" s="94"/>
      <c r="F27" s="95">
        <v>1</v>
      </c>
      <c r="G27" s="258" t="str">
        <f>IF(AND(D27=0,E27=0)," ",(IF(AND(D27&gt;0,E27=0),"ISI (6)",(IF(AND(D27=0,E27&gt;0),"ISI (5)",((IF(RH!E27&lt;RH!$C27,"&lt;RH",IF(RH!E27&gt;RH!$D27,"&gt;RH"," ")))))))))</f>
        <v xml:space="preserve"> </v>
      </c>
      <c r="H27" s="93"/>
      <c r="I27" s="94"/>
      <c r="J27" s="95">
        <v>5</v>
      </c>
      <c r="K27" s="258" t="str">
        <f>IF(AND(H27=0,I27=0)," ",(IF(AND(H27&gt;0,I27=0),"ISI (8)",(IF(AND(H27=0,I27&gt;0),"ISI (7)",((IF(RH!F27&lt;RH!$C27,"&lt;RH",IF(RH!F27&gt;RH!$D27,"&gt;RH"," ")))))))))</f>
        <v xml:space="preserve"> </v>
      </c>
      <c r="L27" s="526">
        <f t="shared" si="0"/>
        <v>0</v>
      </c>
      <c r="M27" s="527">
        <f t="shared" si="1"/>
        <v>0</v>
      </c>
      <c r="N27" s="94"/>
      <c r="O27" s="94">
        <v>1</v>
      </c>
      <c r="P27" s="258" t="str">
        <f>IF(L27=0," ",IF((L27/INPUT_AWAL!$C$5)&gt;KALORI!D26,"&gt; MAX KONSUMSI KAPITA"," "))</f>
        <v xml:space="preserve"> </v>
      </c>
    </row>
    <row r="28" spans="1:17">
      <c r="A28" s="276">
        <v>24</v>
      </c>
      <c r="B28" s="525" t="s">
        <v>779</v>
      </c>
      <c r="C28" s="276" t="s">
        <v>22</v>
      </c>
      <c r="D28" s="93"/>
      <c r="E28" s="94"/>
      <c r="F28" s="95">
        <v>1</v>
      </c>
      <c r="G28" s="258" t="str">
        <f>IF(AND(D28=0,E28=0)," ",(IF(AND(D28&gt;0,E28=0),"ISI (6)",(IF(AND(D28=0,E28&gt;0),"ISI (5)",((IF(RH!E28&lt;RH!$C28,"&lt;RH",IF(RH!E28&gt;RH!$D28,"&gt;RH"," ")))))))))</f>
        <v xml:space="preserve"> </v>
      </c>
      <c r="H28" s="93"/>
      <c r="I28" s="94"/>
      <c r="J28" s="95">
        <v>5</v>
      </c>
      <c r="K28" s="258" t="str">
        <f>IF(AND(H28=0,I28=0)," ",(IF(AND(H28&gt;0,I28=0),"ISI (8)",(IF(AND(H28=0,I28&gt;0),"ISI (7)",((IF(RH!F28&lt;RH!$C28,"&lt;RH",IF(RH!F28&gt;RH!$D28,"&gt;RH"," ")))))))))</f>
        <v xml:space="preserve"> </v>
      </c>
      <c r="L28" s="526">
        <f t="shared" si="0"/>
        <v>0</v>
      </c>
      <c r="M28" s="527">
        <f t="shared" si="1"/>
        <v>0</v>
      </c>
      <c r="N28" s="94"/>
      <c r="O28" s="94">
        <v>1</v>
      </c>
      <c r="P28" s="258" t="str">
        <f>IF(L28=0," ",IF((L28/INPUT_AWAL!$C$5)&gt;KALORI!D27,"&gt; MAX KONSUMSI KAPITA"," "))</f>
        <v xml:space="preserve"> </v>
      </c>
    </row>
    <row r="29" spans="1:17">
      <c r="A29" s="276">
        <v>25</v>
      </c>
      <c r="B29" s="525" t="s">
        <v>51</v>
      </c>
      <c r="C29" s="276" t="s">
        <v>22</v>
      </c>
      <c r="D29" s="93"/>
      <c r="E29" s="94"/>
      <c r="F29" s="95">
        <v>1</v>
      </c>
      <c r="G29" s="258" t="str">
        <f>IF(AND(D29=0,E29=0)," ",(IF(AND(D29&gt;0,E29=0),"ISI (6)",(IF(AND(D29=0,E29&gt;0),"ISI (5)",((IF(RH!E29&lt;RH!$C29,"&lt;RH",IF(RH!E29&gt;RH!$D29,"&gt;RH"," ")))))))))</f>
        <v xml:space="preserve"> </v>
      </c>
      <c r="H29" s="93"/>
      <c r="I29" s="94"/>
      <c r="J29" s="95">
        <v>5</v>
      </c>
      <c r="K29" s="258" t="str">
        <f>IF(AND(H29=0,I29=0)," ",(IF(AND(H29&gt;0,I29=0),"ISI (8)",(IF(AND(H29=0,I29&gt;0),"ISI (7)",((IF(RH!F29&lt;RH!$C29,"&lt;RH",IF(RH!F29&gt;RH!$D29,"&gt;RH"," ")))))))))</f>
        <v xml:space="preserve"> </v>
      </c>
      <c r="L29" s="526">
        <f t="shared" si="0"/>
        <v>0</v>
      </c>
      <c r="M29" s="527">
        <f t="shared" si="1"/>
        <v>0</v>
      </c>
      <c r="N29" s="94"/>
      <c r="O29" s="94">
        <v>1</v>
      </c>
      <c r="P29" s="258" t="str">
        <f>IF(L29=0," ",IF((L29/INPUT_AWAL!$C$5)&gt;KALORI!D28,"&gt; MAX KONSUMSI KAPITA"," "))</f>
        <v xml:space="preserve"> </v>
      </c>
    </row>
    <row r="30" spans="1:17">
      <c r="A30" s="276">
        <v>26</v>
      </c>
      <c r="B30" s="525" t="s">
        <v>52</v>
      </c>
      <c r="C30" s="276" t="s">
        <v>22</v>
      </c>
      <c r="D30" s="93"/>
      <c r="E30" s="94"/>
      <c r="F30" s="95">
        <v>1</v>
      </c>
      <c r="G30" s="258" t="str">
        <f>IF(AND(D30=0,E30=0)," ",(IF(AND(D30&gt;0,E30=0),"ISI (6)",(IF(AND(D30=0,E30&gt;0),"ISI (5)",((IF(RH!E30&lt;RH!$C30,"&lt;RH",IF(RH!E30&gt;RH!$D30,"&gt;RH"," ")))))))))</f>
        <v xml:space="preserve"> </v>
      </c>
      <c r="H30" s="93"/>
      <c r="I30" s="94"/>
      <c r="J30" s="95">
        <v>5</v>
      </c>
      <c r="K30" s="258" t="str">
        <f>IF(AND(H30=0,I30=0)," ",(IF(AND(H30&gt;0,I30=0),"ISI (8)",(IF(AND(H30=0,I30&gt;0),"ISI (7)",((IF(RH!F30&lt;RH!$C30,"&lt;RH",IF(RH!F30&gt;RH!$D30,"&gt;RH"," ")))))))))</f>
        <v xml:space="preserve"> </v>
      </c>
      <c r="L30" s="526">
        <f t="shared" si="0"/>
        <v>0</v>
      </c>
      <c r="M30" s="527">
        <f t="shared" si="1"/>
        <v>0</v>
      </c>
      <c r="N30" s="94"/>
      <c r="O30" s="94">
        <v>1</v>
      </c>
      <c r="P30" s="258" t="str">
        <f>IF(L30=0," ",IF((L30/INPUT_AWAL!$C$5)&gt;KALORI!D29,"&gt; MAX KONSUMSI KAPITA"," "))</f>
        <v xml:space="preserve"> </v>
      </c>
    </row>
    <row r="31" spans="1:17">
      <c r="A31" s="276">
        <v>27</v>
      </c>
      <c r="B31" s="525" t="s">
        <v>53</v>
      </c>
      <c r="C31" s="276" t="s">
        <v>22</v>
      </c>
      <c r="D31" s="93"/>
      <c r="E31" s="94"/>
      <c r="F31" s="95">
        <v>1</v>
      </c>
      <c r="G31" s="258" t="str">
        <f>IF(AND(D31=0,E31=0)," ",(IF(AND(D31&gt;0,E31=0),"ISI (6)",(IF(AND(D31=0,E31&gt;0),"ISI (5)",((IF(RH!E31&lt;RH!$C31,"&lt;RH",IF(RH!E31&gt;RH!$D31,"&gt;RH"," ")))))))))</f>
        <v xml:space="preserve"> </v>
      </c>
      <c r="H31" s="93"/>
      <c r="I31" s="94"/>
      <c r="J31" s="95">
        <v>5</v>
      </c>
      <c r="K31" s="258" t="str">
        <f>IF(AND(H31=0,I31=0)," ",(IF(AND(H31&gt;0,I31=0),"ISI (8)",(IF(AND(H31=0,I31&gt;0),"ISI (7)",((IF(RH!F31&lt;RH!$C31,"&lt;RH",IF(RH!F31&gt;RH!$D31,"&gt;RH"," ")))))))))</f>
        <v xml:space="preserve"> </v>
      </c>
      <c r="L31" s="526">
        <f t="shared" si="0"/>
        <v>0</v>
      </c>
      <c r="M31" s="527">
        <f t="shared" si="1"/>
        <v>0</v>
      </c>
      <c r="N31" s="94"/>
      <c r="O31" s="94">
        <v>1</v>
      </c>
      <c r="P31" s="258" t="str">
        <f>IF(L31=0," ",IF((L31/INPUT_AWAL!$C$5)&gt;KALORI!D30,"&gt; MAX KONSUMSI KAPITA"," "))</f>
        <v xml:space="preserve"> </v>
      </c>
    </row>
    <row r="32" spans="1:17">
      <c r="A32" s="276">
        <v>28</v>
      </c>
      <c r="B32" s="525" t="s">
        <v>725</v>
      </c>
      <c r="C32" s="276" t="s">
        <v>22</v>
      </c>
      <c r="D32" s="93"/>
      <c r="E32" s="94"/>
      <c r="F32" s="95">
        <v>1</v>
      </c>
      <c r="G32" s="258" t="str">
        <f>IF(AND(D32=0,E32=0)," ",(IF(AND(D32&gt;0,E32=0),"ISI (6)",(IF(AND(D32=0,E32&gt;0),"ISI (5)",((IF(RH!E32&lt;RH!$C32,"&lt;RH",IF(RH!E32&gt;RH!$D32,"&gt;RH"," ")))))))))</f>
        <v xml:space="preserve"> </v>
      </c>
      <c r="H32" s="93"/>
      <c r="I32" s="94"/>
      <c r="J32" s="95">
        <v>5</v>
      </c>
      <c r="K32" s="258" t="str">
        <f>IF(AND(H32=0,I32=0)," ",(IF(AND(H32&gt;0,I32=0),"ISI (8)",(IF(AND(H32=0,I32&gt;0),"ISI (7)",((IF(RH!F32&lt;RH!$C32,"&lt;RH",IF(RH!F32&gt;RH!$D32,"&gt;RH"," ")))))))))</f>
        <v xml:space="preserve"> </v>
      </c>
      <c r="L32" s="526">
        <f t="shared" ref="L32" si="4">D32+H32</f>
        <v>0</v>
      </c>
      <c r="M32" s="527">
        <f t="shared" ref="M32" si="5">E32+I32</f>
        <v>0</v>
      </c>
      <c r="N32" s="94"/>
      <c r="O32" s="94">
        <v>1</v>
      </c>
      <c r="P32" s="258" t="str">
        <f>IF(L32=0," ",IF((L32/INPUT_AWAL!$C$5)&gt;KALORI!D31,"&gt; MAX KONSUMSI KAPITA"," "))</f>
        <v xml:space="preserve"> </v>
      </c>
    </row>
    <row r="33" spans="1:17">
      <c r="A33" s="276">
        <v>29</v>
      </c>
      <c r="B33" s="525" t="s">
        <v>651</v>
      </c>
      <c r="C33" s="276" t="s">
        <v>22</v>
      </c>
      <c r="D33" s="93"/>
      <c r="E33" s="94"/>
      <c r="F33" s="95">
        <v>1</v>
      </c>
      <c r="G33" s="258" t="str">
        <f>IF(AND(D33=0,E33=0)," ",(IF(AND(D33&gt;0,E33=0),"ISI (6)",(IF(AND(D33=0,E33&gt;0),"ISI (5)",((IF(RH!E33&lt;RH!$C33,"&lt;RH",IF(RH!E33&gt;RH!$D33,"&gt;RH"," ")))))))))</f>
        <v xml:space="preserve"> </v>
      </c>
      <c r="H33" s="93"/>
      <c r="I33" s="94"/>
      <c r="J33" s="95">
        <v>5</v>
      </c>
      <c r="K33" s="258" t="str">
        <f>IF(AND(H33=0,I33=0)," ",(IF(AND(H33&gt;0,I33=0),"ISI (8)",(IF(AND(H33=0,I33&gt;0),"ISI (7)",((IF(RH!F33&lt;RH!$C33,"&lt;RH",IF(RH!F33&gt;RH!$D33,"&gt;RH"," ")))))))))</f>
        <v xml:space="preserve"> </v>
      </c>
      <c r="L33" s="526">
        <f t="shared" si="0"/>
        <v>0</v>
      </c>
      <c r="M33" s="527">
        <f t="shared" si="1"/>
        <v>0</v>
      </c>
      <c r="N33" s="94"/>
      <c r="O33" s="94">
        <v>1</v>
      </c>
      <c r="P33" s="258" t="str">
        <f>IF(L33=0," ",IF((L33/INPUT_AWAL!$C$5)&gt;KALORI!D32,"&gt; MAX KONSUMSI KAPITA"," "))</f>
        <v xml:space="preserve"> </v>
      </c>
    </row>
    <row r="34" spans="1:17">
      <c r="A34" s="276">
        <v>30</v>
      </c>
      <c r="B34" s="525" t="s">
        <v>56</v>
      </c>
      <c r="C34" s="276" t="s">
        <v>22</v>
      </c>
      <c r="D34" s="93"/>
      <c r="E34" s="94"/>
      <c r="F34" s="95">
        <v>1</v>
      </c>
      <c r="G34" s="258" t="str">
        <f>IF(AND(D34=0,E34=0)," ",(IF(AND(D34&gt;0,E34=0),"ISI (6)",(IF(AND(D34=0,E34&gt;0),"ISI (5)",((IF(RH!E34&lt;RH!$C34,"&lt;RH",IF(RH!E34&gt;RH!$D34,"&gt;RH"," ")))))))))</f>
        <v xml:space="preserve"> </v>
      </c>
      <c r="H34" s="93"/>
      <c r="I34" s="94"/>
      <c r="J34" s="95">
        <v>5</v>
      </c>
      <c r="K34" s="258" t="str">
        <f>IF(AND(H34=0,I34=0)," ",(IF(AND(H34&gt;0,I34=0),"ISI (8)",(IF(AND(H34=0,I34&gt;0),"ISI (7)",((IF(RH!F34&lt;RH!$C34,"&lt;RH",IF(RH!F34&gt;RH!$D34,"&gt;RH"," ")))))))))</f>
        <v xml:space="preserve"> </v>
      </c>
      <c r="L34" s="526">
        <f t="shared" si="0"/>
        <v>0</v>
      </c>
      <c r="M34" s="527">
        <f t="shared" si="1"/>
        <v>0</v>
      </c>
      <c r="N34" s="94"/>
      <c r="O34" s="94">
        <v>1</v>
      </c>
      <c r="P34" s="258" t="str">
        <f>IF(L34=0," ",IF((L34/INPUT_AWAL!$C$5)&gt;KALORI!D33,"&gt; MAX KONSUMSI KAPITA"," "))</f>
        <v xml:space="preserve"> </v>
      </c>
    </row>
    <row r="35" spans="1:17">
      <c r="A35" s="276">
        <v>31</v>
      </c>
      <c r="B35" s="525" t="s">
        <v>57</v>
      </c>
      <c r="C35" s="276" t="s">
        <v>22</v>
      </c>
      <c r="D35" s="93"/>
      <c r="E35" s="94"/>
      <c r="F35" s="95">
        <v>1</v>
      </c>
      <c r="G35" s="258" t="str">
        <f>IF(AND(D35=0,E35=0)," ",(IF(AND(D35&gt;0,E35=0),"ISI (6)",(IF(AND(D35=0,E35&gt;0),"ISI (5)",((IF(RH!E35&lt;RH!$C35,"&lt;RH",IF(RH!E35&gt;RH!$D35,"&gt;RH"," ")))))))))</f>
        <v xml:space="preserve"> </v>
      </c>
      <c r="H35" s="93"/>
      <c r="I35" s="94"/>
      <c r="J35" s="95">
        <v>5</v>
      </c>
      <c r="K35" s="258" t="str">
        <f>IF(AND(H35=0,I35=0)," ",(IF(AND(H35&gt;0,I35=0),"ISI (8)",(IF(AND(H35=0,I35&gt;0),"ISI (7)",((IF(RH!F35&lt;RH!$C35,"&lt;RH",IF(RH!F35&gt;RH!$D35,"&gt;RH"," ")))))))))</f>
        <v xml:space="preserve"> </v>
      </c>
      <c r="L35" s="526">
        <f t="shared" si="0"/>
        <v>0</v>
      </c>
      <c r="M35" s="527">
        <f t="shared" si="1"/>
        <v>0</v>
      </c>
      <c r="N35" s="94"/>
      <c r="O35" s="94">
        <v>1</v>
      </c>
      <c r="P35" s="258" t="str">
        <f>IF(L35=0," ",IF((L35/INPUT_AWAL!$C$5)&gt;KALORI!D34,"&gt; MAX KONSUMSI KAPITA"," "))</f>
        <v xml:space="preserve"> </v>
      </c>
    </row>
    <row r="36" spans="1:17">
      <c r="A36" s="276">
        <v>32</v>
      </c>
      <c r="B36" s="525" t="s">
        <v>58</v>
      </c>
      <c r="C36" s="276" t="s">
        <v>22</v>
      </c>
      <c r="D36" s="93"/>
      <c r="E36" s="94"/>
      <c r="F36" s="95">
        <v>1</v>
      </c>
      <c r="G36" s="258" t="str">
        <f>IF(AND(D36=0,E36=0)," ",(IF(AND(D36&gt;0,E36=0),"ISI (6)",(IF(AND(D36=0,E36&gt;0),"ISI (5)",((IF(RH!E36&lt;RH!$C36,"&lt;RH",IF(RH!E36&gt;RH!$D36,"&gt;RH"," ")))))))))</f>
        <v xml:space="preserve"> </v>
      </c>
      <c r="H36" s="93"/>
      <c r="I36" s="94"/>
      <c r="J36" s="95">
        <v>5</v>
      </c>
      <c r="K36" s="258" t="str">
        <f>IF(AND(H36=0,I36=0)," ",(IF(AND(H36&gt;0,I36=0),"ISI (8)",(IF(AND(H36=0,I36&gt;0),"ISI (7)",((IF(RH!F36&lt;RH!$C36,"&lt;RH",IF(RH!F36&gt;RH!$D36,"&gt;RH"," ")))))))))</f>
        <v xml:space="preserve"> </v>
      </c>
      <c r="L36" s="526">
        <f t="shared" si="0"/>
        <v>0</v>
      </c>
      <c r="M36" s="527">
        <f t="shared" si="1"/>
        <v>0</v>
      </c>
      <c r="N36" s="94"/>
      <c r="O36" s="94">
        <v>1</v>
      </c>
      <c r="P36" s="258" t="str">
        <f>IF(L36=0," ",IF((L36/INPUT_AWAL!$C$5)&gt;KALORI!D35,"&gt; MAX KONSUMSI KAPITA"," "))</f>
        <v xml:space="preserve"> </v>
      </c>
    </row>
    <row r="37" spans="1:17">
      <c r="A37" s="276">
        <v>33</v>
      </c>
      <c r="B37" s="525" t="s">
        <v>59</v>
      </c>
      <c r="C37" s="276" t="s">
        <v>22</v>
      </c>
      <c r="D37" s="93"/>
      <c r="E37" s="94"/>
      <c r="F37" s="95">
        <v>1</v>
      </c>
      <c r="G37" s="258" t="str">
        <f>IF(AND(D37=0,E37=0)," ",(IF(AND(D37&gt;0,E37=0),"ISI (6)",(IF(AND(D37=0,E37&gt;0),"ISI (5)",((IF(RH!E37&lt;RH!$C37,"&lt;RH",IF(RH!E37&gt;RH!$D37,"&gt;RH"," ")))))))))</f>
        <v xml:space="preserve"> </v>
      </c>
      <c r="H37" s="93"/>
      <c r="I37" s="94"/>
      <c r="J37" s="95">
        <v>5</v>
      </c>
      <c r="K37" s="258" t="str">
        <f>IF(AND(H37=0,I37=0)," ",(IF(AND(H37&gt;0,I37=0),"ISI (8)",(IF(AND(H37=0,I37&gt;0),"ISI (7)",((IF(RH!F37&lt;RH!$C37,"&lt;RH",IF(RH!F37&gt;RH!$D37,"&gt;RH"," ")))))))))</f>
        <v xml:space="preserve"> </v>
      </c>
      <c r="L37" s="526">
        <f t="shared" si="0"/>
        <v>0</v>
      </c>
      <c r="M37" s="527">
        <f t="shared" si="1"/>
        <v>0</v>
      </c>
      <c r="N37" s="94"/>
      <c r="O37" s="94">
        <v>1</v>
      </c>
      <c r="P37" s="258" t="str">
        <f>IF(L37=0," ",IF((L37/INPUT_AWAL!$C$5)&gt;KALORI!D36,"&gt; MAX KONSUMSI KAPITA"," "))</f>
        <v xml:space="preserve"> </v>
      </c>
    </row>
    <row r="38" spans="1:17">
      <c r="A38" s="276">
        <v>34</v>
      </c>
      <c r="B38" s="525" t="s">
        <v>60</v>
      </c>
      <c r="C38" s="276" t="s">
        <v>22</v>
      </c>
      <c r="D38" s="93"/>
      <c r="E38" s="94"/>
      <c r="F38" s="95">
        <v>1</v>
      </c>
      <c r="G38" s="258" t="str">
        <f>IF(AND(D38=0,E38=0)," ",(IF(AND(D38&gt;0,E38=0),"ISI (6)",(IF(AND(D38=0,E38&gt;0),"ISI (5)",((IF(RH!E38&lt;RH!$C38,"&lt;RH",IF(RH!E38&gt;RH!$D38,"&gt;RH"," ")))))))))</f>
        <v xml:space="preserve"> </v>
      </c>
      <c r="H38" s="93"/>
      <c r="I38" s="94"/>
      <c r="J38" s="95">
        <v>5</v>
      </c>
      <c r="K38" s="258" t="str">
        <f>IF(AND(H38=0,I38=0)," ",(IF(AND(H38&gt;0,I38=0),"ISI (8)",(IF(AND(H38=0,I38&gt;0),"ISI (7)",((IF(RH!F38&lt;RH!$C38,"&lt;RH",IF(RH!F38&gt;RH!$D38,"&gt;RH"," ")))))))))</f>
        <v xml:space="preserve"> </v>
      </c>
      <c r="L38" s="526">
        <f t="shared" si="0"/>
        <v>0</v>
      </c>
      <c r="M38" s="527">
        <f t="shared" si="1"/>
        <v>0</v>
      </c>
      <c r="N38" s="94"/>
      <c r="O38" s="94">
        <v>1</v>
      </c>
      <c r="P38" s="258" t="str">
        <f>IF(L38=0," ",IF((L38/INPUT_AWAL!$C$5)&gt;KALORI!D37,"&gt; MAX KONSUMSI KAPITA"," "))</f>
        <v xml:space="preserve"> </v>
      </c>
      <c r="Q38" s="55"/>
    </row>
    <row r="39" spans="1:17" ht="15" customHeight="1">
      <c r="A39" s="262">
        <v>35</v>
      </c>
      <c r="B39" s="537" t="s">
        <v>61</v>
      </c>
      <c r="C39" s="538" t="s">
        <v>22</v>
      </c>
      <c r="D39" s="539"/>
      <c r="E39" s="540"/>
      <c r="F39" s="541">
        <v>1</v>
      </c>
      <c r="G39" s="542" t="str">
        <f>IF(AND(D39=0,E39=0)," ",(IF(AND(D39&gt;0,E39=0),"ISI (6)",(IF(AND(D39=0,E39&gt;0),"ISI (5)",((IF(RH!E39&lt;RH!$C39,"&lt;RH",IF(RH!E39&gt;RH!$D39,"&gt;RH"," ")))))))))</f>
        <v xml:space="preserve"> </v>
      </c>
      <c r="H39" s="539"/>
      <c r="I39" s="540"/>
      <c r="J39" s="541">
        <v>5</v>
      </c>
      <c r="K39" s="542" t="str">
        <f>IF(AND(H39=0,I39=0)," ",(IF(AND(H39&gt;0,I39=0),"ISI (8)",(IF(AND(H39=0,I39&gt;0),"ISI (7)",((IF(RH!F39&lt;RH!$C39,"&lt;RH",IF(RH!F39&gt;RH!$D39,"&gt;RH"," ")))))))))</f>
        <v xml:space="preserve"> </v>
      </c>
      <c r="L39" s="543">
        <f t="shared" si="0"/>
        <v>0</v>
      </c>
      <c r="M39" s="544">
        <f t="shared" si="1"/>
        <v>0</v>
      </c>
      <c r="N39" s="540"/>
      <c r="O39" s="540">
        <v>1</v>
      </c>
      <c r="P39" s="542" t="str">
        <f>IF(L39=0," ",IF((L39/INPUT_AWAL!$C$5)&gt;KALORI!D38,"&gt; MAX KONSUMSI KAPITA"," "))</f>
        <v xml:space="preserve"> </v>
      </c>
      <c r="Q39" s="101" t="s">
        <v>793</v>
      </c>
    </row>
    <row r="40" spans="1:17">
      <c r="A40" s="276">
        <v>36</v>
      </c>
      <c r="B40" s="528" t="s">
        <v>1028</v>
      </c>
      <c r="C40" s="529" t="s">
        <v>22</v>
      </c>
      <c r="D40" s="93"/>
      <c r="E40" s="94"/>
      <c r="F40" s="95">
        <v>1</v>
      </c>
      <c r="G40" s="258" t="str">
        <f>IF(AND(D40=0,E40=0)," ",(IF(AND(D40&gt;0,E40=0),"ISI (6)",(IF(AND(D40=0,E40&gt;0),"ISI (5)",((IF(RH!E40&lt;RH!$C40,"&lt;RH",IF(RH!E40&gt;RH!$D40,"&gt;RH"," ")))))))))</f>
        <v xml:space="preserve"> </v>
      </c>
      <c r="H40" s="93"/>
      <c r="I40" s="94"/>
      <c r="J40" s="95">
        <v>5</v>
      </c>
      <c r="K40" s="258" t="str">
        <f>IF(AND(H40=0,I40=0)," ",(IF(AND(H40&gt;0,I40=0),"ISI (8)",(IF(AND(H40=0,I40&gt;0),"ISI (7)",((IF(RH!F40&lt;RH!$C40,"&lt;RH",IF(RH!F40&gt;RH!$D40,"&gt;RH"," ")))))))))</f>
        <v xml:space="preserve"> </v>
      </c>
      <c r="L40" s="526">
        <f t="shared" ref="L40:L44" si="6">D40+H40</f>
        <v>0</v>
      </c>
      <c r="M40" s="527">
        <f t="shared" ref="M40:M44" si="7">E40+I40</f>
        <v>0</v>
      </c>
      <c r="N40" s="94"/>
      <c r="O40" s="94">
        <v>1</v>
      </c>
      <c r="P40" s="258"/>
      <c r="Q40" s="259" t="s">
        <v>794</v>
      </c>
    </row>
    <row r="41" spans="1:17" ht="15" customHeight="1">
      <c r="A41" s="276">
        <v>37</v>
      </c>
      <c r="B41" s="528" t="s">
        <v>1029</v>
      </c>
      <c r="C41" s="529" t="s">
        <v>22</v>
      </c>
      <c r="D41" s="93"/>
      <c r="E41" s="94"/>
      <c r="F41" s="95">
        <v>1</v>
      </c>
      <c r="G41" s="258" t="str">
        <f>IF(AND(D41=0,E41=0)," ",(IF(AND(D41&gt;0,E41=0),"ISI (6)",(IF(AND(D41=0,E41&gt;0),"ISI (5)",((IF(RH!E41&lt;RH!$C41,"&lt;RH",IF(RH!E41&gt;RH!$D41,"&gt;RH"," ")))))))))</f>
        <v xml:space="preserve"> </v>
      </c>
      <c r="H41" s="93"/>
      <c r="I41" s="94"/>
      <c r="J41" s="95">
        <v>5</v>
      </c>
      <c r="K41" s="258" t="str">
        <f>IF(AND(H41=0,I41=0)," ",(IF(AND(H41&gt;0,I41=0),"ISI (8)",(IF(AND(H41=0,I41&gt;0),"ISI (7)",((IF(RH!F41&lt;RH!$C41,"&lt;RH",IF(RH!F41&gt;RH!$D41,"&gt;RH"," ")))))))))</f>
        <v xml:space="preserve"> </v>
      </c>
      <c r="L41" s="526">
        <f t="shared" si="6"/>
        <v>0</v>
      </c>
      <c r="M41" s="527">
        <f t="shared" si="7"/>
        <v>0</v>
      </c>
      <c r="N41" s="94"/>
      <c r="O41" s="94">
        <v>1</v>
      </c>
      <c r="P41" s="258"/>
      <c r="Q41" s="260">
        <f>KOMODITAS!G5</f>
        <v>0</v>
      </c>
    </row>
    <row r="42" spans="1:17" ht="15" customHeight="1">
      <c r="A42" s="276">
        <v>38</v>
      </c>
      <c r="B42" s="528" t="s">
        <v>1030</v>
      </c>
      <c r="C42" s="529" t="s">
        <v>22</v>
      </c>
      <c r="D42" s="93"/>
      <c r="E42" s="94"/>
      <c r="F42" s="95">
        <v>1</v>
      </c>
      <c r="G42" s="258" t="str">
        <f>IF(AND(D42=0,E42=0)," ",(IF(AND(D42&gt;0,E42=0),"ISI (6)",(IF(AND(D42=0,E42&gt;0),"ISI (5)",((IF(RH!E42&lt;RH!$C42,"&lt;RH",IF(RH!E42&gt;RH!$D42,"&gt;RH"," ")))))))))</f>
        <v xml:space="preserve"> </v>
      </c>
      <c r="H42" s="93"/>
      <c r="I42" s="94"/>
      <c r="J42" s="95">
        <v>5</v>
      </c>
      <c r="K42" s="258" t="str">
        <f>IF(AND(H42=0,I42=0)," ",(IF(AND(H42&gt;0,I42=0),"ISI (8)",(IF(AND(H42=0,I42&gt;0),"ISI (7)",((IF(RH!F42&lt;RH!$C42,"&lt;RH",IF(RH!F42&gt;RH!$D42,"&gt;RH"," ")))))))))</f>
        <v xml:space="preserve"> </v>
      </c>
      <c r="L42" s="526">
        <f t="shared" si="6"/>
        <v>0</v>
      </c>
      <c r="M42" s="527">
        <f t="shared" si="7"/>
        <v>0</v>
      </c>
      <c r="N42" s="94"/>
      <c r="O42" s="94">
        <v>1</v>
      </c>
      <c r="P42" s="258"/>
    </row>
    <row r="43" spans="1:17" ht="15" customHeight="1">
      <c r="A43" s="276">
        <v>39</v>
      </c>
      <c r="B43" s="528" t="s">
        <v>1031</v>
      </c>
      <c r="C43" s="529" t="s">
        <v>22</v>
      </c>
      <c r="D43" s="93"/>
      <c r="E43" s="94"/>
      <c r="F43" s="95">
        <v>1</v>
      </c>
      <c r="G43" s="258" t="str">
        <f>IF(AND(D43=0,E43=0)," ",(IF(AND(D43&gt;0,E43=0),"ISI (6)",(IF(AND(D43=0,E43&gt;0),"ISI (5)",((IF(RH!E43&lt;RH!$C43,"&lt;RH",IF(RH!E43&gt;RH!$D43,"&gt;RH"," ")))))))))</f>
        <v xml:space="preserve"> </v>
      </c>
      <c r="H43" s="93"/>
      <c r="I43" s="94"/>
      <c r="J43" s="95">
        <v>5</v>
      </c>
      <c r="K43" s="258" t="str">
        <f>IF(AND(H43=0,I43=0)," ",(IF(AND(H43&gt;0,I43=0),"ISI (8)",(IF(AND(H43=0,I43&gt;0),"ISI (7)",((IF(RH!F43&lt;RH!$C43,"&lt;RH",IF(RH!F43&gt;RH!$D43,"&gt;RH"," ")))))))))</f>
        <v xml:space="preserve"> </v>
      </c>
      <c r="L43" s="526">
        <f t="shared" si="6"/>
        <v>0</v>
      </c>
      <c r="M43" s="527">
        <f t="shared" si="7"/>
        <v>0</v>
      </c>
      <c r="N43" s="94"/>
      <c r="O43" s="94">
        <v>1</v>
      </c>
      <c r="P43" s="258"/>
    </row>
    <row r="44" spans="1:17" ht="15" customHeight="1">
      <c r="A44" s="276">
        <v>40</v>
      </c>
      <c r="B44" s="528" t="s">
        <v>1032</v>
      </c>
      <c r="C44" s="529" t="s">
        <v>22</v>
      </c>
      <c r="D44" s="93"/>
      <c r="E44" s="94"/>
      <c r="F44" s="95">
        <v>1</v>
      </c>
      <c r="G44" s="258" t="str">
        <f>IF(AND(D44=0,E44=0)," ",(IF(AND(D44&gt;0,E44=0),"ISI (6)",(IF(AND(D44=0,E44&gt;0),"ISI (5)",((IF(RH!E44&lt;RH!$C44,"&lt;RH",IF(RH!E44&gt;RH!$D44,"&gt;RH"," ")))))))))</f>
        <v xml:space="preserve"> </v>
      </c>
      <c r="H44" s="93"/>
      <c r="I44" s="94"/>
      <c r="J44" s="95">
        <v>5</v>
      </c>
      <c r="K44" s="258" t="str">
        <f>IF(AND(H44=0,I44=0)," ",(IF(AND(H44&gt;0,I44=0),"ISI (8)",(IF(AND(H44=0,I44&gt;0),"ISI (7)",((IF(RH!F44&lt;RH!$C44,"&lt;RH",IF(RH!F44&gt;RH!$D44,"&gt;RH"," ")))))))))</f>
        <v xml:space="preserve"> </v>
      </c>
      <c r="L44" s="526">
        <f t="shared" si="6"/>
        <v>0</v>
      </c>
      <c r="M44" s="527">
        <f t="shared" si="7"/>
        <v>0</v>
      </c>
      <c r="N44" s="94"/>
      <c r="O44" s="94">
        <v>1</v>
      </c>
      <c r="P44" s="258"/>
    </row>
    <row r="45" spans="1:17" ht="15" customHeight="1">
      <c r="A45" s="276">
        <v>41</v>
      </c>
      <c r="B45" s="528" t="s">
        <v>62</v>
      </c>
      <c r="C45" s="529" t="s">
        <v>22</v>
      </c>
      <c r="D45" s="93"/>
      <c r="E45" s="94"/>
      <c r="F45" s="95">
        <v>1</v>
      </c>
      <c r="G45" s="258" t="str">
        <f>IF(AND(D45=0,E45=0)," ",(IF(AND(D45&gt;0,E45=0),"ISI (6)",(IF(AND(D45=0,E45&gt;0),"ISI (5)",((IF(RH!E45&lt;RH!$C45,"&lt;RH",IF(RH!E45&gt;RH!$D45,"&gt;RH"," ")))))))))</f>
        <v xml:space="preserve"> </v>
      </c>
      <c r="H45" s="93"/>
      <c r="I45" s="94"/>
      <c r="J45" s="95">
        <v>5</v>
      </c>
      <c r="K45" s="258" t="str">
        <f>IF(AND(H45=0,I45=0)," ",(IF(AND(H45&gt;0,I45=0),"ISI (8)",(IF(AND(H45=0,I45&gt;0),"ISI (7)",((IF(RH!F45&lt;RH!$C45,"&lt;RH",IF(RH!F45&gt;RH!$D45,"&gt;RH"," ")))))))))</f>
        <v xml:space="preserve"> </v>
      </c>
      <c r="L45" s="526">
        <f t="shared" ref="L45:L64" si="8">D45+H45</f>
        <v>0</v>
      </c>
      <c r="M45" s="527">
        <f t="shared" ref="M45:M64" si="9">E45+I45</f>
        <v>0</v>
      </c>
      <c r="N45" s="94"/>
      <c r="O45" s="94">
        <v>1</v>
      </c>
      <c r="P45" s="258" t="str">
        <f>IF(L45=0," ",IF((L45/INPUT_AWAL!$C$5)&gt;KALORI!D44,"&gt; MAX KONSUMSI KAPITA"," "))</f>
        <v xml:space="preserve"> </v>
      </c>
      <c r="Q45" s="55"/>
    </row>
    <row r="46" spans="1:17" ht="15" customHeight="1">
      <c r="A46" s="276">
        <v>42</v>
      </c>
      <c r="B46" s="528" t="s">
        <v>1035</v>
      </c>
      <c r="C46" s="529" t="s">
        <v>22</v>
      </c>
      <c r="D46" s="93"/>
      <c r="E46" s="94"/>
      <c r="F46" s="95">
        <v>1</v>
      </c>
      <c r="G46" s="258" t="str">
        <f>IF(AND(D46=0,E46=0)," ",(IF(AND(D46&gt;0,E46=0),"ISI (6)",(IF(AND(D46=0,E46&gt;0),"ISI (5)",((IF(RH!E46&lt;RH!$C46,"&lt;RH",IF(RH!E46&gt;RH!$D46,"&gt;RH"," ")))))))))</f>
        <v xml:space="preserve"> </v>
      </c>
      <c r="H46" s="93"/>
      <c r="I46" s="94"/>
      <c r="J46" s="95">
        <v>5</v>
      </c>
      <c r="K46" s="258" t="str">
        <f>IF(AND(H46=0,I46=0)," ",(IF(AND(H46&gt;0,I46=0),"ISI (8)",(IF(AND(H46=0,I46&gt;0),"ISI (7)",((IF(RH!F46&lt;RH!$C46,"&lt;RH",IF(RH!F46&gt;RH!$D46,"&gt;RH"," ")))))))))</f>
        <v xml:space="preserve"> </v>
      </c>
      <c r="L46" s="526">
        <f t="shared" si="8"/>
        <v>0</v>
      </c>
      <c r="M46" s="527">
        <f t="shared" si="9"/>
        <v>0</v>
      </c>
      <c r="N46" s="94"/>
      <c r="O46" s="94">
        <v>1</v>
      </c>
      <c r="P46" s="258"/>
    </row>
    <row r="47" spans="1:17" ht="15" customHeight="1">
      <c r="A47" s="276">
        <v>43</v>
      </c>
      <c r="B47" s="528" t="s">
        <v>64</v>
      </c>
      <c r="C47" s="529" t="s">
        <v>22</v>
      </c>
      <c r="D47" s="93"/>
      <c r="E47" s="94"/>
      <c r="F47" s="95">
        <v>1</v>
      </c>
      <c r="G47" s="258" t="str">
        <f>IF(AND(D47=0,E47=0)," ",(IF(AND(D47&gt;0,E47=0),"ISI (6)",(IF(AND(D47=0,E47&gt;0),"ISI (5)",((IF(RH!E47&lt;RH!$C47,"&lt;RH",IF(RH!E47&gt;RH!$D47,"&gt;RH"," ")))))))))</f>
        <v xml:space="preserve"> </v>
      </c>
      <c r="H47" s="93"/>
      <c r="I47" s="94"/>
      <c r="J47" s="95">
        <v>5</v>
      </c>
      <c r="K47" s="258" t="str">
        <f>IF(AND(H47=0,I47=0)," ",(IF(AND(H47&gt;0,I47=0),"ISI (8)",(IF(AND(H47=0,I47&gt;0),"ISI (7)",((IF(RH!F47&lt;RH!$C47,"&lt;RH",IF(RH!F47&gt;RH!$D47,"&gt;RH"," ")))))))))</f>
        <v xml:space="preserve"> </v>
      </c>
      <c r="L47" s="526">
        <f t="shared" si="8"/>
        <v>0</v>
      </c>
      <c r="M47" s="527">
        <f t="shared" si="9"/>
        <v>0</v>
      </c>
      <c r="N47" s="94"/>
      <c r="O47" s="94">
        <v>1</v>
      </c>
      <c r="P47" s="258" t="str">
        <f>IF(L47=0," ",IF((L47/INPUT_AWAL!$C$5)&gt;KALORI!D46,"&gt; MAX KONSUMSI KAPITA"," "))</f>
        <v xml:space="preserve"> </v>
      </c>
      <c r="Q47" s="55"/>
    </row>
    <row r="48" spans="1:17" ht="15" customHeight="1">
      <c r="A48" s="276">
        <v>44</v>
      </c>
      <c r="B48" s="528" t="s">
        <v>1033</v>
      </c>
      <c r="C48" s="529" t="s">
        <v>22</v>
      </c>
      <c r="D48" s="93"/>
      <c r="E48" s="94"/>
      <c r="F48" s="95">
        <v>1</v>
      </c>
      <c r="G48" s="258" t="str">
        <f>IF(AND(D48=0,E48=0)," ",(IF(AND(D48&gt;0,E48=0),"ISI (6)",(IF(AND(D48=0,E48&gt;0),"ISI (5)",((IF(RH!E48&lt;RH!$C48,"&lt;RH",IF(RH!E48&gt;RH!$D48,"&gt;RH"," ")))))))))</f>
        <v xml:space="preserve"> </v>
      </c>
      <c r="H48" s="93"/>
      <c r="I48" s="94"/>
      <c r="J48" s="95">
        <v>5</v>
      </c>
      <c r="K48" s="258" t="str">
        <f>IF(AND(H48=0,I48=0)," ",(IF(AND(H48&gt;0,I48=0),"ISI (8)",(IF(AND(H48=0,I48&gt;0),"ISI (7)",((IF(RH!F48&lt;RH!$C48,"&lt;RH",IF(RH!F48&gt;RH!$D48,"&gt;RH"," ")))))))))</f>
        <v xml:space="preserve"> </v>
      </c>
      <c r="L48" s="526">
        <f t="shared" si="8"/>
        <v>0</v>
      </c>
      <c r="M48" s="527">
        <f t="shared" si="9"/>
        <v>0</v>
      </c>
      <c r="N48" s="94"/>
      <c r="O48" s="94">
        <v>1</v>
      </c>
      <c r="P48" s="258" t="str">
        <f>IF(L48=0," ",IF((L48/INPUT_AWAL!$C$5)&gt;KALORI!D47,"&gt; MAX KONSUMSI KAPITA"," "))</f>
        <v xml:space="preserve"> </v>
      </c>
      <c r="Q48" s="482"/>
    </row>
    <row r="49" spans="1:17" ht="15" customHeight="1">
      <c r="A49" s="276">
        <v>45</v>
      </c>
      <c r="B49" s="528" t="s">
        <v>67</v>
      </c>
      <c r="C49" s="529" t="s">
        <v>22</v>
      </c>
      <c r="D49" s="93"/>
      <c r="E49" s="94"/>
      <c r="F49" s="95">
        <v>1</v>
      </c>
      <c r="G49" s="258" t="str">
        <f>IF(AND(D49=0,E49=0)," ",(IF(AND(D49&gt;0,E49=0),"ISI (6)",(IF(AND(D49=0,E49&gt;0),"ISI (5)",((IF(RH!E49&lt;RH!$C49,"&lt;RH",IF(RH!E49&gt;RH!$D49,"&gt;RH"," ")))))))))</f>
        <v xml:space="preserve"> </v>
      </c>
      <c r="H49" s="93"/>
      <c r="I49" s="94"/>
      <c r="J49" s="95">
        <v>5</v>
      </c>
      <c r="K49" s="258" t="str">
        <f>IF(AND(H49=0,I49=0)," ",(IF(AND(H49&gt;0,I49=0),"ISI (8)",(IF(AND(H49=0,I49&gt;0),"ISI (7)",((IF(RH!F49&lt;RH!$C49,"&lt;RH",IF(RH!F49&gt;RH!$D49,"&gt;RH"," ")))))))))</f>
        <v xml:space="preserve"> </v>
      </c>
      <c r="L49" s="526">
        <f t="shared" si="8"/>
        <v>0</v>
      </c>
      <c r="M49" s="527">
        <f t="shared" si="9"/>
        <v>0</v>
      </c>
      <c r="N49" s="94"/>
      <c r="O49" s="94">
        <v>1</v>
      </c>
      <c r="P49" s="258" t="str">
        <f>IF(L49=0," ",IF((L49/INPUT_AWAL!$C$5)&gt;KALORI!D48,"&gt; MAX KONSUMSI KAPITA"," "))</f>
        <v xml:space="preserve"> </v>
      </c>
      <c r="Q49" s="99"/>
    </row>
    <row r="50" spans="1:17" ht="15" customHeight="1">
      <c r="A50" s="276">
        <v>46</v>
      </c>
      <c r="B50" s="528" t="s">
        <v>69</v>
      </c>
      <c r="C50" s="529" t="s">
        <v>22</v>
      </c>
      <c r="D50" s="93"/>
      <c r="E50" s="94"/>
      <c r="F50" s="95">
        <v>1</v>
      </c>
      <c r="G50" s="258" t="str">
        <f>IF(AND(D50=0,E50=0)," ",(IF(AND(D50&gt;0,E50=0),"ISI (6)",(IF(AND(D50=0,E50&gt;0),"ISI (5)",((IF(RH!E50&lt;RH!$C50,"&lt;RH",IF(RH!E50&gt;RH!$D50,"&gt;RH"," ")))))))))</f>
        <v xml:space="preserve"> </v>
      </c>
      <c r="H50" s="93"/>
      <c r="I50" s="94"/>
      <c r="J50" s="95">
        <v>5</v>
      </c>
      <c r="K50" s="258" t="str">
        <f>IF(AND(H50=0,I50=0)," ",(IF(AND(H50&gt;0,I50=0),"ISI (8)",(IF(AND(H50=0,I50&gt;0),"ISI (7)",((IF(RH!F50&lt;RH!$C50,"&lt;RH",IF(RH!F50&gt;RH!$D50,"&gt;RH"," ")))))))))</f>
        <v xml:space="preserve"> </v>
      </c>
      <c r="L50" s="526">
        <f t="shared" si="8"/>
        <v>0</v>
      </c>
      <c r="M50" s="527">
        <f t="shared" si="9"/>
        <v>0</v>
      </c>
      <c r="N50" s="94"/>
      <c r="O50" s="94">
        <v>1</v>
      </c>
      <c r="P50" s="258" t="str">
        <f>IF(L50=0," ",IF((L50/INPUT_AWAL!$C$5)&gt;KALORI!D49,"&gt; MAX KONSUMSI KAPITA"," "))</f>
        <v xml:space="preserve"> </v>
      </c>
      <c r="Q50" s="483"/>
    </row>
    <row r="51" spans="1:17" ht="15" customHeight="1">
      <c r="A51" s="276">
        <v>47</v>
      </c>
      <c r="B51" s="528" t="s">
        <v>1034</v>
      </c>
      <c r="C51" s="529" t="s">
        <v>22</v>
      </c>
      <c r="D51" s="93"/>
      <c r="E51" s="94"/>
      <c r="F51" s="95">
        <v>1</v>
      </c>
      <c r="G51" s="258" t="str">
        <f>IF(AND(D51=0,E51=0)," ",(IF(AND(D51&gt;0,E51=0),"ISI (6)",(IF(AND(D51=0,E51&gt;0),"ISI (5)",((IF(RH!E51&lt;RH!$C51,"&lt;RH",IF(RH!E51&gt;RH!$D51,"&gt;RH"," ")))))))))</f>
        <v xml:space="preserve"> </v>
      </c>
      <c r="H51" s="93"/>
      <c r="I51" s="94"/>
      <c r="J51" s="95">
        <v>5</v>
      </c>
      <c r="K51" s="258" t="str">
        <f>IF(AND(H51=0,I51=0)," ",(IF(AND(H51&gt;0,I51=0),"ISI (8)",(IF(AND(H51=0,I51&gt;0),"ISI (7)",((IF(RH!F51&lt;RH!$C51,"&lt;RH",IF(RH!F51&gt;RH!$D51,"&gt;RH"," ")))))))))</f>
        <v xml:space="preserve"> </v>
      </c>
      <c r="L51" s="526">
        <f t="shared" si="8"/>
        <v>0</v>
      </c>
      <c r="M51" s="527">
        <f t="shared" si="9"/>
        <v>0</v>
      </c>
      <c r="N51" s="94"/>
      <c r="O51" s="94">
        <v>1</v>
      </c>
      <c r="P51" s="258" t="str">
        <f>IF(L51=0," ",IF((L51/INPUT_AWAL!$C$5)&gt;KALORI!D50,"&gt; MAX KONSUMSI KAPITA"," "))</f>
        <v xml:space="preserve"> </v>
      </c>
      <c r="Q51" s="99"/>
    </row>
    <row r="52" spans="1:17" ht="15" customHeight="1">
      <c r="A52" s="276">
        <v>48</v>
      </c>
      <c r="B52" s="528" t="s">
        <v>73</v>
      </c>
      <c r="C52" s="529" t="s">
        <v>74</v>
      </c>
      <c r="D52" s="93"/>
      <c r="E52" s="94"/>
      <c r="F52" s="95">
        <v>1</v>
      </c>
      <c r="G52" s="258" t="str">
        <f>IF(AND(D52=0,E52=0)," ",(IF(AND(D52&gt;0,E52=0),"ISI (6)",(IF(AND(D52=0,E52&gt;0),"ISI (5)",((IF(RH!E52&lt;RH!$C52,"&lt;RH",IF(RH!E52&gt;RH!$D52,"&gt;RH"," ")))))))))</f>
        <v xml:space="preserve"> </v>
      </c>
      <c r="H52" s="93"/>
      <c r="I52" s="94"/>
      <c r="J52" s="95">
        <v>5</v>
      </c>
      <c r="K52" s="258" t="str">
        <f>IF(AND(H52=0,I52=0)," ",(IF(AND(H52&gt;0,I52=0),"ISI (8)",(IF(AND(H52=0,I52&gt;0),"ISI (7)",((IF(RH!F52&lt;RH!$C52,"&lt;RH",IF(RH!F52&gt;RH!$D52,"&gt;RH"," ")))))))))</f>
        <v xml:space="preserve"> </v>
      </c>
      <c r="L52" s="526">
        <f t="shared" si="8"/>
        <v>0</v>
      </c>
      <c r="M52" s="527">
        <f t="shared" si="9"/>
        <v>0</v>
      </c>
      <c r="N52" s="94"/>
      <c r="O52" s="94">
        <v>1</v>
      </c>
      <c r="P52" s="258" t="str">
        <f>IF(L52=0," ",IF((L52/INPUT_AWAL!$C$5)&gt;KALORI!D51,"&gt; MAX KONSUMSI KAPITA"," "))</f>
        <v xml:space="preserve"> </v>
      </c>
      <c r="Q52" s="99"/>
    </row>
    <row r="53" spans="1:17" ht="15" customHeight="1">
      <c r="A53" s="276">
        <v>49</v>
      </c>
      <c r="B53" s="528" t="s">
        <v>75</v>
      </c>
      <c r="C53" s="529" t="s">
        <v>74</v>
      </c>
      <c r="D53" s="93"/>
      <c r="E53" s="94"/>
      <c r="F53" s="95">
        <v>1</v>
      </c>
      <c r="G53" s="258" t="str">
        <f>IF(AND(D53=0,E53=0)," ",(IF(AND(D53&gt;0,E53=0),"ISI (6)",(IF(AND(D53=0,E53&gt;0),"ISI (5)",((IF(RH!E53&lt;RH!$C53,"&lt;RH",IF(RH!E53&gt;RH!$D53,"&gt;RH"," ")))))))))</f>
        <v xml:space="preserve"> </v>
      </c>
      <c r="H53" s="93"/>
      <c r="I53" s="94"/>
      <c r="J53" s="95">
        <v>5</v>
      </c>
      <c r="K53" s="258" t="str">
        <f>IF(AND(H53=0,I53=0)," ",(IF(AND(H53&gt;0,I53=0),"ISI (8)",(IF(AND(H53=0,I53&gt;0),"ISI (7)",((IF(RH!F53&lt;RH!$C53,"&lt;RH",IF(RH!F53&gt;RH!$D53,"&gt;RH"," ")))))))))</f>
        <v xml:space="preserve"> </v>
      </c>
      <c r="L53" s="526">
        <f t="shared" si="8"/>
        <v>0</v>
      </c>
      <c r="M53" s="527">
        <f t="shared" si="9"/>
        <v>0</v>
      </c>
      <c r="N53" s="94"/>
      <c r="O53" s="94">
        <v>1</v>
      </c>
      <c r="P53" s="258" t="str">
        <f>IF(L53=0," ",IF((L53/INPUT_AWAL!$C$5)&gt;KALORI!D52,"&gt; MAX KONSUMSI KAPITA"," "))</f>
        <v xml:space="preserve"> </v>
      </c>
      <c r="Q53" s="99"/>
    </row>
    <row r="54" spans="1:17" ht="15" customHeight="1">
      <c r="A54" s="276">
        <v>50</v>
      </c>
      <c r="B54" s="528" t="s">
        <v>76</v>
      </c>
      <c r="C54" s="529" t="s">
        <v>74</v>
      </c>
      <c r="D54" s="93"/>
      <c r="E54" s="94"/>
      <c r="F54" s="95">
        <v>1</v>
      </c>
      <c r="G54" s="258" t="str">
        <f>IF(AND(D54=0,E54=0)," ",(IF(AND(D54&gt;0,E54=0),"ISI (6)",(IF(AND(D54=0,E54&gt;0),"ISI (5)",((IF(RH!E54&lt;RH!$C54,"&lt;RH",IF(RH!E54&gt;RH!$D54,"&gt;RH"," ")))))))))</f>
        <v xml:space="preserve"> </v>
      </c>
      <c r="H54" s="93"/>
      <c r="I54" s="94"/>
      <c r="J54" s="95">
        <v>5</v>
      </c>
      <c r="K54" s="258" t="str">
        <f>IF(AND(H54=0,I54=0)," ",(IF(AND(H54&gt;0,I54=0),"ISI (8)",(IF(AND(H54=0,I54&gt;0),"ISI (7)",((IF(RH!F54&lt;RH!$C54,"&lt;RH",IF(RH!F54&gt;RH!$D54,"&gt;RH"," ")))))))))</f>
        <v xml:space="preserve"> </v>
      </c>
      <c r="L54" s="526">
        <f t="shared" si="8"/>
        <v>0</v>
      </c>
      <c r="M54" s="527">
        <f t="shared" si="9"/>
        <v>0</v>
      </c>
      <c r="N54" s="94"/>
      <c r="O54" s="94">
        <v>1</v>
      </c>
      <c r="P54" s="258" t="str">
        <f>IF(L54=0," ",IF((L54/INPUT_AWAL!$C$5)&gt;KALORI!D53,"&gt; MAX KONSUMSI KAPITA"," "))</f>
        <v xml:space="preserve"> </v>
      </c>
      <c r="Q54" s="99"/>
    </row>
    <row r="55" spans="1:17" ht="15" customHeight="1">
      <c r="A55" s="276">
        <v>51</v>
      </c>
      <c r="B55" s="528" t="s">
        <v>77</v>
      </c>
      <c r="C55" s="529" t="s">
        <v>74</v>
      </c>
      <c r="D55" s="93"/>
      <c r="E55" s="94"/>
      <c r="F55" s="95">
        <v>1</v>
      </c>
      <c r="G55" s="258" t="str">
        <f>IF(AND(D55=0,E55=0)," ",(IF(AND(D55&gt;0,E55=0),"ISI (6)",(IF(AND(D55=0,E55&gt;0),"ISI (5)",((IF(RH!E55&lt;RH!$C55,"&lt;RH",IF(RH!E55&gt;RH!$D55,"&gt;RH"," ")))))))))</f>
        <v xml:space="preserve"> </v>
      </c>
      <c r="H55" s="93"/>
      <c r="I55" s="94"/>
      <c r="J55" s="95">
        <v>5</v>
      </c>
      <c r="K55" s="258" t="str">
        <f>IF(AND(H55=0,I55=0)," ",(IF(AND(H55&gt;0,I55=0),"ISI (8)",(IF(AND(H55=0,I55&gt;0),"ISI (7)",((IF(RH!F55&lt;RH!$C55,"&lt;RH",IF(RH!F55&gt;RH!$D55,"&gt;RH"," ")))))))))</f>
        <v xml:space="preserve"> </v>
      </c>
      <c r="L55" s="526">
        <f t="shared" si="8"/>
        <v>0</v>
      </c>
      <c r="M55" s="527">
        <f t="shared" si="9"/>
        <v>0</v>
      </c>
      <c r="N55" s="94"/>
      <c r="O55" s="94">
        <v>1</v>
      </c>
      <c r="P55" s="258" t="str">
        <f>IF(L55=0," ",IF((L55/INPUT_AWAL!$C$5)&gt;KALORI!D54,"&gt; MAX KONSUMSI KAPITA"," "))</f>
        <v xml:space="preserve"> </v>
      </c>
    </row>
    <row r="56" spans="1:17" ht="15" customHeight="1">
      <c r="A56" s="276">
        <v>52</v>
      </c>
      <c r="B56" s="528" t="s">
        <v>78</v>
      </c>
      <c r="C56" s="529" t="s">
        <v>74</v>
      </c>
      <c r="D56" s="93"/>
      <c r="E56" s="94"/>
      <c r="F56" s="95">
        <v>1</v>
      </c>
      <c r="G56" s="258" t="str">
        <f>IF(AND(D56=0,E56=0)," ",(IF(AND(D56&gt;0,E56=0),"ISI (6)",(IF(AND(D56=0,E56&gt;0),"ISI (5)",((IF(RH!E56&lt;RH!$C56,"&lt;RH",IF(RH!E56&gt;RH!$D56,"&gt;RH"," ")))))))))</f>
        <v xml:space="preserve"> </v>
      </c>
      <c r="H56" s="93"/>
      <c r="I56" s="94"/>
      <c r="J56" s="95">
        <v>5</v>
      </c>
      <c r="K56" s="258" t="str">
        <f>IF(AND(H56=0,I56=0)," ",(IF(AND(H56&gt;0,I56=0),"ISI (8)",(IF(AND(H56=0,I56&gt;0),"ISI (7)",((IF(RH!F56&lt;RH!$C56,"&lt;RH",IF(RH!F56&gt;RH!$D56,"&gt;RH"," ")))))))))</f>
        <v xml:space="preserve"> </v>
      </c>
      <c r="L56" s="526">
        <f t="shared" si="8"/>
        <v>0</v>
      </c>
      <c r="M56" s="527">
        <f t="shared" si="9"/>
        <v>0</v>
      </c>
      <c r="N56" s="94"/>
      <c r="O56" s="94">
        <v>1</v>
      </c>
      <c r="P56" s="258" t="str">
        <f>IF(L56=0," ",IF((L56/INPUT_AWAL!$C$5)&gt;KALORI!D55,"&gt; MAX KONSUMSI KAPITA"," "))</f>
        <v xml:space="preserve"> </v>
      </c>
    </row>
    <row r="57" spans="1:17" ht="15" customHeight="1">
      <c r="A57" s="276">
        <v>53</v>
      </c>
      <c r="B57" s="528" t="s">
        <v>79</v>
      </c>
      <c r="C57" s="529" t="s">
        <v>74</v>
      </c>
      <c r="D57" s="93"/>
      <c r="E57" s="94"/>
      <c r="F57" s="95">
        <v>1</v>
      </c>
      <c r="G57" s="258" t="str">
        <f>IF(AND(D57=0,E57=0)," ",(IF(AND(D57&gt;0,E57=0),"ISI (6)",(IF(AND(D57=0,E57&gt;0),"ISI (5)",((IF(RH!E57&lt;RH!$C57,"&lt;RH",IF(RH!E57&gt;RH!$D57,"&gt;RH"," ")))))))))</f>
        <v xml:space="preserve"> </v>
      </c>
      <c r="H57" s="93"/>
      <c r="I57" s="94"/>
      <c r="J57" s="95">
        <v>5</v>
      </c>
      <c r="K57" s="258" t="str">
        <f>IF(AND(H57=0,I57=0)," ",(IF(AND(H57&gt;0,I57=0),"ISI (8)",(IF(AND(H57=0,I57&gt;0),"ISI (7)",((IF(RH!F57&lt;RH!$C57,"&lt;RH",IF(RH!F57&gt;RH!$D57,"&gt;RH"," ")))))))))</f>
        <v xml:space="preserve"> </v>
      </c>
      <c r="L57" s="526">
        <f t="shared" si="8"/>
        <v>0</v>
      </c>
      <c r="M57" s="527">
        <f t="shared" si="9"/>
        <v>0</v>
      </c>
      <c r="N57" s="94"/>
      <c r="O57" s="94">
        <v>1</v>
      </c>
      <c r="P57" s="258" t="str">
        <f>IF(L57=0," ",IF((L57/INPUT_AWAL!$C$5)&gt;KALORI!D56,"&gt; MAX KONSUMSI KAPITA"," "))</f>
        <v xml:space="preserve"> </v>
      </c>
    </row>
    <row r="58" spans="1:17">
      <c r="A58" s="276">
        <v>54</v>
      </c>
      <c r="B58" s="528" t="s">
        <v>80</v>
      </c>
      <c r="C58" s="529" t="s">
        <v>74</v>
      </c>
      <c r="D58" s="93"/>
      <c r="E58" s="94"/>
      <c r="F58" s="95">
        <v>1</v>
      </c>
      <c r="G58" s="258" t="str">
        <f>IF(AND(D58=0,E58=0)," ",(IF(AND(D58&gt;0,E58=0),"ISI (6)",(IF(AND(D58=0,E58&gt;0),"ISI (5)",((IF(RH!E58&lt;RH!$C58,"&lt;RH",IF(RH!E58&gt;RH!$D58,"&gt;RH"," ")))))))))</f>
        <v xml:space="preserve"> </v>
      </c>
      <c r="H58" s="93"/>
      <c r="I58" s="94"/>
      <c r="J58" s="95">
        <v>5</v>
      </c>
      <c r="K58" s="258" t="str">
        <f>IF(AND(H58=0,I58=0)," ",(IF(AND(H58&gt;0,I58=0),"ISI (8)",(IF(AND(H58=0,I58&gt;0),"ISI (7)",((IF(RH!F58&lt;RH!$C58,"&lt;RH",IF(RH!F58&gt;RH!$D58,"&gt;RH"," ")))))))))</f>
        <v xml:space="preserve"> </v>
      </c>
      <c r="L58" s="526">
        <f t="shared" si="8"/>
        <v>0</v>
      </c>
      <c r="M58" s="527">
        <f t="shared" si="9"/>
        <v>0</v>
      </c>
      <c r="N58" s="94"/>
      <c r="O58" s="94">
        <v>1</v>
      </c>
      <c r="P58" s="258" t="str">
        <f>IF(L58=0," ",IF((L58/INPUT_AWAL!$C$5)&gt;KALORI!D57,"&gt; MAX KONSUMSI KAPITA"," "))</f>
        <v xml:space="preserve"> </v>
      </c>
    </row>
    <row r="59" spans="1:17" ht="15" customHeight="1">
      <c r="A59" s="276">
        <v>55</v>
      </c>
      <c r="B59" s="528" t="s">
        <v>81</v>
      </c>
      <c r="C59" s="529" t="s">
        <v>74</v>
      </c>
      <c r="D59" s="93"/>
      <c r="E59" s="94"/>
      <c r="F59" s="95">
        <v>1</v>
      </c>
      <c r="G59" s="258" t="str">
        <f>IF(AND(D59=0,E59=0)," ",(IF(AND(D59&gt;0,E59=0),"ISI (6)",(IF(AND(D59=0,E59&gt;0),"ISI (5)",((IF(RH!E59&lt;RH!$C59,"&lt;RH",IF(RH!E59&gt;RH!$D59,"&gt;RH"," ")))))))))</f>
        <v xml:space="preserve"> </v>
      </c>
      <c r="H59" s="93"/>
      <c r="I59" s="94"/>
      <c r="J59" s="95">
        <v>5</v>
      </c>
      <c r="K59" s="258" t="str">
        <f>IF(AND(H59=0,I59=0)," ",(IF(AND(H59&gt;0,I59=0),"ISI (8)",(IF(AND(H59=0,I59&gt;0),"ISI (7)",((IF(RH!F59&lt;RH!$C59,"&lt;RH",IF(RH!F59&gt;RH!$D59,"&gt;RH"," ")))))))))</f>
        <v xml:space="preserve"> </v>
      </c>
      <c r="L59" s="526">
        <f t="shared" si="8"/>
        <v>0</v>
      </c>
      <c r="M59" s="527">
        <f t="shared" si="9"/>
        <v>0</v>
      </c>
      <c r="N59" s="94"/>
      <c r="O59" s="94">
        <v>1</v>
      </c>
      <c r="P59" s="258" t="str">
        <f>IF(L59=0," ",IF((L59/INPUT_AWAL!$C$5)&gt;KALORI!D58,"&gt; MAX KONSUMSI KAPITA"," "))</f>
        <v xml:space="preserve"> </v>
      </c>
      <c r="Q59" s="55"/>
    </row>
    <row r="60" spans="1:17" ht="15" customHeight="1">
      <c r="A60" s="276">
        <v>56</v>
      </c>
      <c r="B60" s="528" t="s">
        <v>82</v>
      </c>
      <c r="C60" s="529" t="s">
        <v>74</v>
      </c>
      <c r="D60" s="93"/>
      <c r="E60" s="94"/>
      <c r="F60" s="95">
        <v>1</v>
      </c>
      <c r="G60" s="258" t="str">
        <f>IF(AND(D60=0,E60=0)," ",(IF(AND(D60&gt;0,E60=0),"ISI (6)",(IF(AND(D60=0,E60&gt;0),"ISI (5)",((IF(RH!E60&lt;RH!$C60,"&lt;RH",IF(RH!E60&gt;RH!$D60,"&gt;RH"," ")))))))))</f>
        <v xml:space="preserve"> </v>
      </c>
      <c r="H60" s="93"/>
      <c r="I60" s="94"/>
      <c r="J60" s="95">
        <v>5</v>
      </c>
      <c r="K60" s="258" t="str">
        <f>IF(AND(H60=0,I60=0)," ",(IF(AND(H60&gt;0,I60=0),"ISI (8)",(IF(AND(H60=0,I60&gt;0),"ISI (7)",((IF(RH!F60&lt;RH!$C60,"&lt;RH",IF(RH!F60&gt;RH!$D60,"&gt;RH"," ")))))))))</f>
        <v xml:space="preserve"> </v>
      </c>
      <c r="L60" s="526">
        <f t="shared" si="8"/>
        <v>0</v>
      </c>
      <c r="M60" s="527">
        <f t="shared" si="9"/>
        <v>0</v>
      </c>
      <c r="N60" s="94"/>
      <c r="O60" s="94">
        <v>1</v>
      </c>
      <c r="P60" s="258" t="str">
        <f>IF(L60=0," ",IF((L60/INPUT_AWAL!$C$5)&gt;KALORI!D59,"&gt; MAX KONSUMSI KAPITA"," "))</f>
        <v xml:space="preserve"> </v>
      </c>
      <c r="Q60" s="55"/>
    </row>
    <row r="61" spans="1:17" ht="15" customHeight="1">
      <c r="A61" s="276">
        <v>57</v>
      </c>
      <c r="B61" s="528" t="s">
        <v>84</v>
      </c>
      <c r="C61" s="529" t="s">
        <v>74</v>
      </c>
      <c r="D61" s="93"/>
      <c r="E61" s="94"/>
      <c r="F61" s="95">
        <v>1</v>
      </c>
      <c r="G61" s="258" t="str">
        <f>IF(AND(D61=0,E61=0)," ",(IF(AND(D61&gt;0,E61=0),"ISI (6)",(IF(AND(D61=0,E61&gt;0),"ISI (5)",((IF(RH!E61&lt;RH!$C61,"&lt;RH",IF(RH!E61&gt;RH!$D61,"&gt;RH"," ")))))))))</f>
        <v xml:space="preserve"> </v>
      </c>
      <c r="H61" s="93"/>
      <c r="I61" s="94"/>
      <c r="J61" s="95">
        <v>5</v>
      </c>
      <c r="K61" s="258" t="str">
        <f>IF(AND(H61=0,I61=0)," ",(IF(AND(H61&gt;0,I61=0),"ISI (8)",(IF(AND(H61=0,I61&gt;0),"ISI (7)",((IF(RH!F61&lt;RH!$C61,"&lt;RH",IF(RH!F61&gt;RH!$D61,"&gt;RH"," ")))))))))</f>
        <v xml:space="preserve"> </v>
      </c>
      <c r="L61" s="526">
        <f t="shared" si="8"/>
        <v>0</v>
      </c>
      <c r="M61" s="527">
        <f t="shared" si="9"/>
        <v>0</v>
      </c>
      <c r="N61" s="94"/>
      <c r="O61" s="94">
        <v>1</v>
      </c>
      <c r="P61" s="258" t="str">
        <f>IF(L61=0," ",IF((L61/INPUT_AWAL!$C$5)&gt;KALORI!D60,"&gt; MAX KONSUMSI KAPITA"," "))</f>
        <v xml:space="preserve"> </v>
      </c>
      <c r="Q61" s="55"/>
    </row>
    <row r="62" spans="1:17" ht="15" customHeight="1">
      <c r="A62" s="276">
        <v>58</v>
      </c>
      <c r="B62" s="528" t="s">
        <v>86</v>
      </c>
      <c r="C62" s="529" t="s">
        <v>74</v>
      </c>
      <c r="D62" s="93"/>
      <c r="E62" s="94"/>
      <c r="F62" s="95">
        <v>1</v>
      </c>
      <c r="G62" s="258" t="str">
        <f>IF(AND(D62=0,E62=0)," ",(IF(AND(D62&gt;0,E62=0),"ISI (6)",(IF(AND(D62=0,E62&gt;0),"ISI (5)",((IF(RH!E62&lt;RH!$C62,"&lt;RH",IF(RH!E62&gt;RH!$D62,"&gt;RH"," ")))))))))</f>
        <v xml:space="preserve"> </v>
      </c>
      <c r="H62" s="93"/>
      <c r="I62" s="94"/>
      <c r="J62" s="95">
        <v>5</v>
      </c>
      <c r="K62" s="258" t="str">
        <f>IF(AND(H62=0,I62=0)," ",(IF(AND(H62&gt;0,I62=0),"ISI (8)",(IF(AND(H62=0,I62&gt;0),"ISI (7)",((IF(RH!F62&lt;RH!$C62,"&lt;RH",IF(RH!F62&gt;RH!$D62,"&gt;RH"," ")))))))))</f>
        <v xml:space="preserve"> </v>
      </c>
      <c r="L62" s="526">
        <f t="shared" si="8"/>
        <v>0</v>
      </c>
      <c r="M62" s="527">
        <f t="shared" si="9"/>
        <v>0</v>
      </c>
      <c r="N62" s="94"/>
      <c r="O62" s="94">
        <v>1</v>
      </c>
      <c r="P62" s="258" t="str">
        <f>IF(L62=0," ",IF((L62/INPUT_AWAL!$C$5)&gt;KALORI!D61,"&gt; MAX KONSUMSI KAPITA"," "))</f>
        <v xml:space="preserve"> </v>
      </c>
    </row>
    <row r="63" spans="1:17" ht="15" customHeight="1">
      <c r="A63" s="276">
        <v>59</v>
      </c>
      <c r="B63" s="528" t="s">
        <v>88</v>
      </c>
      <c r="C63" s="529" t="s">
        <v>74</v>
      </c>
      <c r="D63" s="93"/>
      <c r="E63" s="94"/>
      <c r="F63" s="95">
        <v>1</v>
      </c>
      <c r="G63" s="258" t="str">
        <f>IF(AND(D63=0,E63=0)," ",(IF(AND(D63&gt;0,E63=0),"ISI (6)",(IF(AND(D63=0,E63&gt;0),"ISI (5)",((IF(RH!E63&lt;RH!$C63,"&lt;RH",IF(RH!E63&gt;RH!$D63,"&gt;RH"," ")))))))))</f>
        <v xml:space="preserve"> </v>
      </c>
      <c r="H63" s="93"/>
      <c r="I63" s="94"/>
      <c r="J63" s="95">
        <v>5</v>
      </c>
      <c r="K63" s="258" t="str">
        <f>IF(AND(H63=0,I63=0)," ",(IF(AND(H63&gt;0,I63=0),"ISI (8)",(IF(AND(H63=0,I63&gt;0),"ISI (7)",((IF(RH!F63&lt;RH!$C63,"&lt;RH",IF(RH!F63&gt;RH!$D63,"&gt;RH"," ")))))))))</f>
        <v xml:space="preserve"> </v>
      </c>
      <c r="L63" s="526">
        <f t="shared" si="8"/>
        <v>0</v>
      </c>
      <c r="M63" s="527">
        <f t="shared" si="9"/>
        <v>0</v>
      </c>
      <c r="N63" s="94"/>
      <c r="O63" s="94">
        <v>1</v>
      </c>
      <c r="P63" s="258" t="str">
        <f>IF(L63=0," ",IF((L63/INPUT_AWAL!$C$5)&gt;KALORI!D62,"&gt; MAX KONSUMSI KAPITA"," "))</f>
        <v xml:space="preserve"> </v>
      </c>
    </row>
    <row r="64" spans="1:17" ht="15" customHeight="1">
      <c r="A64" s="276">
        <v>60</v>
      </c>
      <c r="B64" s="528" t="s">
        <v>90</v>
      </c>
      <c r="C64" s="529" t="s">
        <v>74</v>
      </c>
      <c r="D64" s="93"/>
      <c r="E64" s="94"/>
      <c r="F64" s="95">
        <v>1</v>
      </c>
      <c r="G64" s="258" t="str">
        <f>IF(AND(D64=0,E64=0)," ",(IF(AND(D64&gt;0,E64=0),"ISI (6)",(IF(AND(D64=0,E64&gt;0),"ISI (5)",((IF(RH!E64&lt;RH!$C64,"&lt;RH",IF(RH!E64&gt;RH!$D64,"&gt;RH"," ")))))))))</f>
        <v xml:space="preserve"> </v>
      </c>
      <c r="H64" s="93"/>
      <c r="I64" s="94"/>
      <c r="J64" s="95">
        <v>5</v>
      </c>
      <c r="K64" s="258" t="str">
        <f>IF(AND(H64=0,I64=0)," ",(IF(AND(H64&gt;0,I64=0),"ISI (8)",(IF(AND(H64=0,I64&gt;0),"ISI (7)",((IF(RH!F64&lt;RH!$C64,"&lt;RH",IF(RH!F64&gt;RH!$D64,"&gt;RH"," ")))))))))</f>
        <v xml:space="preserve"> </v>
      </c>
      <c r="L64" s="526">
        <f t="shared" si="8"/>
        <v>0</v>
      </c>
      <c r="M64" s="527">
        <f t="shared" si="9"/>
        <v>0</v>
      </c>
      <c r="N64" s="94"/>
      <c r="O64" s="94">
        <v>1</v>
      </c>
      <c r="P64" s="258" t="str">
        <f>IF(L64=0," ",IF((L64/INPUT_AWAL!$C$5)&gt;KALORI!D63,"&gt; MAX KONSUMSI KAPITA"," "))</f>
        <v xml:space="preserve"> </v>
      </c>
    </row>
    <row r="65" spans="1:18" ht="15" customHeight="1">
      <c r="A65" s="266">
        <v>61</v>
      </c>
      <c r="B65" s="109" t="s">
        <v>780</v>
      </c>
      <c r="C65" s="114"/>
      <c r="D65" s="110"/>
      <c r="E65" s="108">
        <f>SUM(E66:E77)</f>
        <v>0</v>
      </c>
      <c r="F65" s="107"/>
      <c r="G65" s="261"/>
      <c r="H65" s="110"/>
      <c r="I65" s="108">
        <f>SUM(I66:I77)</f>
        <v>0</v>
      </c>
      <c r="J65" s="107"/>
      <c r="K65" s="261"/>
      <c r="L65" s="111"/>
      <c r="M65" s="108">
        <f>SUM(M66:M77)</f>
        <v>0</v>
      </c>
      <c r="N65" s="112"/>
      <c r="O65" s="113"/>
      <c r="P65" s="261" t="str">
        <f>IF(L65=0," ",IF((L65/INPUT_AWAL!$C$5)&gt;KALORI!D64,"&gt; MAX KONSUMSI KAPITA"," "))</f>
        <v xml:space="preserve"> </v>
      </c>
    </row>
    <row r="66" spans="1:18">
      <c r="A66" s="276">
        <v>62</v>
      </c>
      <c r="B66" s="528" t="s">
        <v>94</v>
      </c>
      <c r="C66" s="529" t="s">
        <v>22</v>
      </c>
      <c r="D66" s="93"/>
      <c r="E66" s="94"/>
      <c r="F66" s="95">
        <v>1</v>
      </c>
      <c r="G66" s="258" t="str">
        <f>IF(AND(D66=0,E66=0)," ",(IF(AND(D66&gt;0,E66=0),"ISI (6)",(IF(AND(D66=0,E66&gt;0),"ISI (5)",((IF(RH!E66&lt;RH!$C66,"&lt;RH",IF(RH!E66&gt;RH!$D66,"&gt;RH"," ")))))))))</f>
        <v xml:space="preserve"> </v>
      </c>
      <c r="H66" s="93"/>
      <c r="I66" s="94"/>
      <c r="J66" s="95">
        <v>5</v>
      </c>
      <c r="K66" s="258" t="str">
        <f>IF(AND(H66=0,I66=0)," ",(IF(AND(H66&gt;0,I66=0),"ISI (8)",(IF(AND(H66=0,I66&gt;0),"ISI (7)",((IF(RH!F66&lt;RH!$C66,"&lt;RH",IF(RH!F66&gt;RH!$D66,"&gt;RH"," ")))))))))</f>
        <v xml:space="preserve"> </v>
      </c>
      <c r="L66" s="526">
        <f t="shared" ref="L66:M72" si="10">D66+H66</f>
        <v>0</v>
      </c>
      <c r="M66" s="527">
        <f t="shared" si="10"/>
        <v>0</v>
      </c>
      <c r="N66" s="94"/>
      <c r="O66" s="94">
        <v>1</v>
      </c>
      <c r="P66" s="258" t="str">
        <f>IF(L66=0," ",IF((L66/INPUT_AWAL!$C$5)&gt;KALORI!D65,"&gt; MAX KONSUMSI KAPITA"," "))</f>
        <v xml:space="preserve"> </v>
      </c>
    </row>
    <row r="67" spans="1:18" ht="15" customHeight="1">
      <c r="A67" s="262">
        <v>63</v>
      </c>
      <c r="B67" s="545" t="s">
        <v>1036</v>
      </c>
      <c r="C67" s="546" t="s">
        <v>22</v>
      </c>
      <c r="D67" s="539"/>
      <c r="E67" s="540"/>
      <c r="F67" s="541">
        <v>1</v>
      </c>
      <c r="G67" s="542" t="str">
        <f>IF(AND(D67=0,E67=0)," ",(IF(AND(D67&gt;0,E67=0),"ISI (6)",(IF(AND(D67=0,E67&gt;0),"ISI (5)",((IF(RH!E67&lt;RH!$C67,"&lt;RH",IF(RH!E67&gt;RH!$D67,"&gt;RH"," ")))))))))</f>
        <v xml:space="preserve"> </v>
      </c>
      <c r="H67" s="539"/>
      <c r="I67" s="540"/>
      <c r="J67" s="541">
        <v>5</v>
      </c>
      <c r="K67" s="542" t="str">
        <f>IF(AND(H67=0,I67=0)," ",(IF(AND(H67&gt;0,I67=0),"ISI (8)",(IF(AND(H67=0,I67&gt;0),"ISI (7)",((IF(RH!F67&lt;RH!$C67,"&lt;RH",IF(RH!F67&gt;RH!$D67,"&gt;RH"," ")))))))))</f>
        <v xml:space="preserve"> </v>
      </c>
      <c r="L67" s="543">
        <f t="shared" si="10"/>
        <v>0</v>
      </c>
      <c r="M67" s="544">
        <f t="shared" si="10"/>
        <v>0</v>
      </c>
      <c r="N67" s="540"/>
      <c r="O67" s="540">
        <v>1</v>
      </c>
      <c r="P67" s="542"/>
      <c r="Q67" s="101" t="s">
        <v>793</v>
      </c>
    </row>
    <row r="68" spans="1:18" ht="15" customHeight="1">
      <c r="A68" s="276">
        <v>64</v>
      </c>
      <c r="B68" s="528" t="s">
        <v>95</v>
      </c>
      <c r="C68" s="529" t="s">
        <v>22</v>
      </c>
      <c r="D68" s="93"/>
      <c r="E68" s="94"/>
      <c r="F68" s="95">
        <v>1</v>
      </c>
      <c r="G68" s="258" t="str">
        <f>IF(AND(D68=0,E68=0)," ",(IF(AND(D68&gt;0,E68=0),"ISI (6)",(IF(AND(D68=0,E68&gt;0),"ISI (5)",((IF(RH!E68&lt;RH!$C68,"&lt;RH",IF(RH!E68&gt;RH!$D68,"&gt;RH"," ")))))))))</f>
        <v xml:space="preserve"> </v>
      </c>
      <c r="H68" s="93"/>
      <c r="I68" s="94"/>
      <c r="J68" s="95">
        <v>5</v>
      </c>
      <c r="K68" s="258" t="str">
        <f>IF(AND(H68=0,I68=0)," ",(IF(AND(H68&gt;0,I68=0),"ISI (8)",(IF(AND(H68=0,I68&gt;0),"ISI (7)",((IF(RH!F68&lt;RH!$C68,"&lt;RH",IF(RH!F68&gt;RH!$D68,"&gt;RH"," ")))))))))</f>
        <v xml:space="preserve"> </v>
      </c>
      <c r="L68" s="526">
        <f t="shared" si="10"/>
        <v>0</v>
      </c>
      <c r="M68" s="527">
        <f t="shared" si="10"/>
        <v>0</v>
      </c>
      <c r="N68" s="94"/>
      <c r="O68" s="94">
        <v>1</v>
      </c>
      <c r="P68" s="258" t="str">
        <f>IF(L68=0," ",IF((L68/INPUT_AWAL!$C$5)&gt;KALORI!D67,"&gt; MAX KONSUMSI KAPITA"," "))</f>
        <v xml:space="preserve"> </v>
      </c>
      <c r="Q68" s="259" t="s">
        <v>795</v>
      </c>
    </row>
    <row r="69" spans="1:18" ht="15" customHeight="1">
      <c r="A69" s="276">
        <v>65</v>
      </c>
      <c r="B69" s="528" t="s">
        <v>97</v>
      </c>
      <c r="C69" s="529" t="s">
        <v>22</v>
      </c>
      <c r="D69" s="93"/>
      <c r="E69" s="94"/>
      <c r="F69" s="95">
        <v>1</v>
      </c>
      <c r="G69" s="258" t="str">
        <f>IF(AND(D69=0,E69=0)," ",(IF(AND(D69&gt;0,E69=0),"ISI (6)",(IF(AND(D69=0,E69&gt;0),"ISI (5)",((IF(RH!E69&lt;RH!$C69,"&lt;RH",IF(RH!E69&gt;RH!$D69,"&gt;RH"," ")))))))))</f>
        <v xml:space="preserve"> </v>
      </c>
      <c r="H69" s="93"/>
      <c r="I69" s="94"/>
      <c r="J69" s="95">
        <v>5</v>
      </c>
      <c r="K69" s="258" t="str">
        <f>IF(AND(H69=0,I69=0)," ",(IF(AND(H69&gt;0,I69=0),"ISI (8)",(IF(AND(H69=0,I69&gt;0),"ISI (7)",((IF(RH!F69&lt;RH!$C69,"&lt;RH",IF(RH!F69&gt;RH!$D69,"&gt;RH"," ")))))))))</f>
        <v xml:space="preserve"> </v>
      </c>
      <c r="L69" s="526">
        <f t="shared" si="10"/>
        <v>0</v>
      </c>
      <c r="M69" s="527">
        <f t="shared" si="10"/>
        <v>0</v>
      </c>
      <c r="N69" s="94"/>
      <c r="O69" s="94">
        <v>1</v>
      </c>
      <c r="P69" s="258" t="str">
        <f>IF(L69=0," ",IF((L69/INPUT_AWAL!$C$5)&gt;KALORI!D68,"&gt; MAX KONSUMSI KAPITA"," "))</f>
        <v xml:space="preserve"> </v>
      </c>
      <c r="Q69" s="260">
        <f>KOMODITAS!I5</f>
        <v>0</v>
      </c>
    </row>
    <row r="70" spans="1:18" ht="15" customHeight="1">
      <c r="A70" s="276">
        <v>66</v>
      </c>
      <c r="B70" s="528" t="s">
        <v>98</v>
      </c>
      <c r="C70" s="529" t="s">
        <v>22</v>
      </c>
      <c r="D70" s="93"/>
      <c r="E70" s="94"/>
      <c r="F70" s="95">
        <v>1</v>
      </c>
      <c r="G70" s="258" t="str">
        <f>IF(AND(D70=0,E70=0)," ",(IF(AND(D70&gt;0,E70=0),"ISI (6)",(IF(AND(D70=0,E70&gt;0),"ISI (5)",((IF(RH!E70&lt;RH!$C70,"&lt;RH",IF(RH!E70&gt;RH!$D70,"&gt;RH"," ")))))))))</f>
        <v xml:space="preserve"> </v>
      </c>
      <c r="H70" s="93"/>
      <c r="I70" s="94"/>
      <c r="J70" s="95">
        <v>5</v>
      </c>
      <c r="K70" s="258" t="str">
        <f>IF(AND(H70=0,I70=0)," ",(IF(AND(H70&gt;0,I70=0),"ISI (8)",(IF(AND(H70=0,I70&gt;0),"ISI (7)",((IF(RH!F70&lt;RH!$C70,"&lt;RH",IF(RH!F70&gt;RH!$D70,"&gt;RH"," ")))))))))</f>
        <v xml:space="preserve"> </v>
      </c>
      <c r="L70" s="526">
        <f t="shared" si="10"/>
        <v>0</v>
      </c>
      <c r="M70" s="527">
        <f t="shared" si="10"/>
        <v>0</v>
      </c>
      <c r="N70" s="94"/>
      <c r="O70" s="94">
        <v>1</v>
      </c>
      <c r="P70" s="258" t="str">
        <f>IF(L70=0," ",IF((L70/INPUT_AWAL!$C$5)&gt;KALORI!D69,"&gt; MAX KONSUMSI KAPITA"," "))</f>
        <v xml:space="preserve"> </v>
      </c>
    </row>
    <row r="71" spans="1:18" ht="15" customHeight="1">
      <c r="A71" s="276">
        <v>67</v>
      </c>
      <c r="B71" s="528" t="s">
        <v>99</v>
      </c>
      <c r="C71" s="529" t="s">
        <v>22</v>
      </c>
      <c r="D71" s="93"/>
      <c r="E71" s="94"/>
      <c r="F71" s="95">
        <v>1</v>
      </c>
      <c r="G71" s="258" t="str">
        <f>IF(AND(D71=0,E71=0)," ",(IF(AND(D71&gt;0,E71=0),"ISI (6)",(IF(AND(D71=0,E71&gt;0),"ISI (5)",((IF(RH!E71&lt;RH!$C71,"&lt;RH",IF(RH!E71&gt;RH!$D71,"&gt;RH"," ")))))))))</f>
        <v xml:space="preserve"> </v>
      </c>
      <c r="H71" s="93"/>
      <c r="I71" s="94"/>
      <c r="J71" s="95">
        <v>5</v>
      </c>
      <c r="K71" s="258" t="str">
        <f>IF(AND(H71=0,I71=0)," ",(IF(AND(H71&gt;0,I71=0),"ISI (8)",(IF(AND(H71=0,I71&gt;0),"ISI (7)",((IF(RH!F71&lt;RH!$C71,"&lt;RH",IF(RH!F71&gt;RH!$D71,"&gt;RH"," ")))))))))</f>
        <v xml:space="preserve"> </v>
      </c>
      <c r="L71" s="526">
        <f t="shared" si="10"/>
        <v>0</v>
      </c>
      <c r="M71" s="527">
        <f t="shared" si="10"/>
        <v>0</v>
      </c>
      <c r="N71" s="94"/>
      <c r="O71" s="94">
        <v>1</v>
      </c>
      <c r="P71" s="258" t="str">
        <f>IF(L71=0," ",IF((L71/INPUT_AWAL!$C$5)&gt;KALORI!D70,"&gt; MAX KONSUMSI KAPITA"," "))</f>
        <v xml:space="preserve"> </v>
      </c>
    </row>
    <row r="72" spans="1:18" ht="15" customHeight="1">
      <c r="A72" s="276">
        <v>68</v>
      </c>
      <c r="B72" s="528" t="s">
        <v>100</v>
      </c>
      <c r="C72" s="529" t="s">
        <v>22</v>
      </c>
      <c r="D72" s="93"/>
      <c r="E72" s="94"/>
      <c r="F72" s="95">
        <v>1</v>
      </c>
      <c r="G72" s="258" t="str">
        <f>IF(AND(D72=0,E72=0)," ",(IF(AND(D72&gt;0,E72=0),"ISI (6)",(IF(AND(D72=0,E72&gt;0),"ISI (5)",((IF(RH!E72&lt;RH!$C72,"&lt;RH",IF(RH!E72&gt;RH!$D72,"&gt;RH"," ")))))))))</f>
        <v xml:space="preserve"> </v>
      </c>
      <c r="H72" s="93"/>
      <c r="I72" s="94"/>
      <c r="J72" s="95">
        <v>5</v>
      </c>
      <c r="K72" s="258" t="str">
        <f>IF(AND(H72=0,I72=0)," ",(IF(AND(H72&gt;0,I72=0),"ISI (8)",(IF(AND(H72=0,I72&gt;0),"ISI (7)",((IF(RH!F72&lt;RH!$C72,"&lt;RH",IF(RH!F72&gt;RH!$D72,"&gt;RH"," ")))))))))</f>
        <v xml:space="preserve"> </v>
      </c>
      <c r="L72" s="526">
        <f t="shared" si="10"/>
        <v>0</v>
      </c>
      <c r="M72" s="527">
        <f t="shared" si="10"/>
        <v>0</v>
      </c>
      <c r="N72" s="94"/>
      <c r="O72" s="94">
        <v>1</v>
      </c>
      <c r="P72" s="258" t="str">
        <f>IF(L72=0," ",IF((L72/INPUT_AWAL!$C$5)&gt;KALORI!D71,"&gt; MAX KONSUMSI KAPITA"," "))</f>
        <v xml:space="preserve"> </v>
      </c>
    </row>
    <row r="73" spans="1:18">
      <c r="A73" s="276">
        <v>69</v>
      </c>
      <c r="B73" s="528" t="s">
        <v>1037</v>
      </c>
      <c r="C73" s="529" t="s">
        <v>22</v>
      </c>
      <c r="D73" s="93"/>
      <c r="E73" s="94"/>
      <c r="F73" s="95">
        <v>1</v>
      </c>
      <c r="G73" s="258" t="str">
        <f>IF(AND(D73=0,E73=0)," ",(IF(AND(D73&gt;0,E73=0),"ISI (6)",(IF(AND(D73=0,E73&gt;0),"ISI (5)",((IF(RH!E73&lt;RH!$C73,"&lt;RH",IF(RH!E73&gt;RH!$D73,"&gt;RH"," ")))))))))</f>
        <v xml:space="preserve"> </v>
      </c>
      <c r="H73" s="93"/>
      <c r="I73" s="94"/>
      <c r="J73" s="95">
        <v>5</v>
      </c>
      <c r="K73" s="258" t="str">
        <f>IF(AND(H73=0,I73=0)," ",(IF(AND(H73&gt;0,I73=0),"ISI (8)",(IF(AND(H73=0,I73&gt;0),"ISI (7)",((IF(RH!F73&lt;RH!$C73,"&lt;RH",IF(RH!F73&gt;RH!$D73,"&gt;RH"," ")))))))))</f>
        <v xml:space="preserve"> </v>
      </c>
      <c r="L73" s="526">
        <f t="shared" ref="L73:L74" si="11">D73+H73</f>
        <v>0</v>
      </c>
      <c r="M73" s="527">
        <f t="shared" ref="M73:M74" si="12">E73+I73</f>
        <v>0</v>
      </c>
      <c r="N73" s="94"/>
      <c r="O73" s="94">
        <v>1</v>
      </c>
      <c r="P73" s="258"/>
    </row>
    <row r="74" spans="1:18" ht="14.4" customHeight="1">
      <c r="A74" s="276">
        <v>70</v>
      </c>
      <c r="B74" s="528" t="s">
        <v>1038</v>
      </c>
      <c r="C74" s="529" t="s">
        <v>22</v>
      </c>
      <c r="D74" s="93"/>
      <c r="E74" s="94"/>
      <c r="F74" s="95">
        <v>1</v>
      </c>
      <c r="G74" s="258" t="str">
        <f>IF(AND(D74=0,E74=0)," ",(IF(AND(D74&gt;0,E74=0),"ISI (6)",(IF(AND(D74=0,E74&gt;0),"ISI (5)",((IF(RH!E74&lt;RH!$C74,"&lt;RH",IF(RH!E74&gt;RH!$D74,"&gt;RH"," ")))))))))</f>
        <v xml:space="preserve"> </v>
      </c>
      <c r="H74" s="93"/>
      <c r="I74" s="94"/>
      <c r="J74" s="95">
        <v>5</v>
      </c>
      <c r="K74" s="258" t="str">
        <f>IF(AND(H74=0,I74=0)," ",(IF(AND(H74&gt;0,I74=0),"ISI (8)",(IF(AND(H74=0,I74&gt;0),"ISI (7)",((IF(RH!F74&lt;RH!$C74,"&lt;RH",IF(RH!F74&gt;RH!$D74,"&gt;RH"," ")))))))))</f>
        <v xml:space="preserve"> </v>
      </c>
      <c r="L74" s="526">
        <f t="shared" si="11"/>
        <v>0</v>
      </c>
      <c r="M74" s="527">
        <f t="shared" si="12"/>
        <v>0</v>
      </c>
      <c r="N74" s="94"/>
      <c r="O74" s="94">
        <v>1</v>
      </c>
      <c r="P74" s="258"/>
    </row>
    <row r="75" spans="1:18" ht="15" customHeight="1">
      <c r="A75" s="276">
        <v>71</v>
      </c>
      <c r="B75" s="528" t="s">
        <v>101</v>
      </c>
      <c r="C75" s="529" t="s">
        <v>22</v>
      </c>
      <c r="D75" s="93"/>
      <c r="E75" s="94"/>
      <c r="F75" s="95">
        <v>1</v>
      </c>
      <c r="G75" s="258" t="str">
        <f>IF(AND(D75=0,E75=0)," ",(IF(AND(D75&gt;0,E75=0),"ISI (6)",(IF(AND(D75=0,E75&gt;0),"ISI (5)",((IF(RH!E75&lt;RH!$C75,"&lt;RH",IF(RH!E75&gt;RH!$D75,"&gt;RH"," ")))))))))</f>
        <v xml:space="preserve"> </v>
      </c>
      <c r="H75" s="93"/>
      <c r="I75" s="94"/>
      <c r="J75" s="95">
        <v>5</v>
      </c>
      <c r="K75" s="258" t="str">
        <f>IF(AND(H75=0,I75=0)," ",(IF(AND(H75&gt;0,I75=0),"ISI (8)",(IF(AND(H75=0,I75&gt;0),"ISI (7)",((IF(RH!F75&lt;RH!$C75,"&lt;RH",IF(RH!F75&gt;RH!$D75,"&gt;RH"," ")))))))))</f>
        <v xml:space="preserve"> </v>
      </c>
      <c r="L75" s="526">
        <f t="shared" ref="L75:M77" si="13">D75+H75</f>
        <v>0</v>
      </c>
      <c r="M75" s="527">
        <f t="shared" si="13"/>
        <v>0</v>
      </c>
      <c r="N75" s="94"/>
      <c r="O75" s="94">
        <v>1</v>
      </c>
      <c r="P75" s="258" t="str">
        <f>IF(L75=0," ",IF((L75/INPUT_AWAL!$C$5)&gt;KALORI!D74,"&gt; MAX KONSUMSI KAPITA"," "))</f>
        <v xml:space="preserve"> </v>
      </c>
    </row>
    <row r="76" spans="1:18" ht="15" customHeight="1">
      <c r="A76" s="276">
        <v>72</v>
      </c>
      <c r="B76" s="528" t="s">
        <v>103</v>
      </c>
      <c r="C76" s="529" t="s">
        <v>22</v>
      </c>
      <c r="D76" s="93"/>
      <c r="E76" s="94"/>
      <c r="F76" s="95">
        <v>1</v>
      </c>
      <c r="G76" s="258" t="str">
        <f>IF(AND(D76=0,E76=0)," ",(IF(AND(D76&gt;0,E76=0),"ISI (6)",(IF(AND(D76=0,E76&gt;0),"ISI (5)",((IF(RH!E76&lt;RH!$C76,"&lt;RH",IF(RH!E76&gt;RH!$D76,"&gt;RH"," ")))))))))</f>
        <v xml:space="preserve"> </v>
      </c>
      <c r="H76" s="93"/>
      <c r="I76" s="94"/>
      <c r="J76" s="95">
        <v>5</v>
      </c>
      <c r="K76" s="258" t="str">
        <f>IF(AND(H76=0,I76=0)," ",(IF(AND(H76&gt;0,I76=0),"ISI (8)",(IF(AND(H76=0,I76&gt;0),"ISI (7)",((IF(RH!F76&lt;RH!$C76,"&lt;RH",IF(RH!F76&gt;RH!$D76,"&gt;RH"," ")))))))))</f>
        <v xml:space="preserve"> </v>
      </c>
      <c r="L76" s="526">
        <f t="shared" si="13"/>
        <v>0</v>
      </c>
      <c r="M76" s="527">
        <f t="shared" si="13"/>
        <v>0</v>
      </c>
      <c r="N76" s="94"/>
      <c r="O76" s="94">
        <v>1</v>
      </c>
      <c r="P76" s="258" t="str">
        <f>IF(L76=0," ",IF((L76/INPUT_AWAL!$C$5)&gt;KALORI!D75,"&gt; MAX KONSUMSI KAPITA"," "))</f>
        <v xml:space="preserve"> </v>
      </c>
    </row>
    <row r="77" spans="1:18" ht="15" customHeight="1">
      <c r="A77" s="276">
        <v>73</v>
      </c>
      <c r="B77" s="528" t="s">
        <v>105</v>
      </c>
      <c r="C77" s="529" t="s">
        <v>22</v>
      </c>
      <c r="D77" s="93"/>
      <c r="E77" s="94"/>
      <c r="F77" s="95">
        <v>1</v>
      </c>
      <c r="G77" s="258" t="str">
        <f>IF(AND(D77=0,E77=0)," ",(IF(AND(D77&gt;0,E77=0),"ISI (6)",(IF(AND(D77=0,E77&gt;0),"ISI (5)",((IF(RH!E77&lt;RH!$C77,"&lt;RH",IF(RH!E77&gt;RH!$D77,"&gt;RH"," ")))))))))</f>
        <v xml:space="preserve"> </v>
      </c>
      <c r="H77" s="93"/>
      <c r="I77" s="94"/>
      <c r="J77" s="95">
        <v>5</v>
      </c>
      <c r="K77" s="258" t="str">
        <f>IF(AND(H77=0,I77=0)," ",(IF(AND(H77&gt;0,I77=0),"ISI (8)",(IF(AND(H77=0,I77&gt;0),"ISI (7)",((IF(RH!F77&lt;RH!$C77,"&lt;RH",IF(RH!F77&gt;RH!$D77,"&gt;RH"," ")))))))))</f>
        <v xml:space="preserve"> </v>
      </c>
      <c r="L77" s="526">
        <f t="shared" si="13"/>
        <v>0</v>
      </c>
      <c r="M77" s="527">
        <f t="shared" si="13"/>
        <v>0</v>
      </c>
      <c r="N77" s="94"/>
      <c r="O77" s="94">
        <v>1</v>
      </c>
      <c r="P77" s="258" t="str">
        <f>IF(L77=0," ",IF((L77/INPUT_AWAL!$C$5)&gt;KALORI!D76,"&gt; MAX KONSUMSI KAPITA"," "))</f>
        <v xml:space="preserve"> </v>
      </c>
      <c r="Q77" s="482"/>
    </row>
    <row r="78" spans="1:18" ht="15" customHeight="1">
      <c r="A78" s="266">
        <v>74</v>
      </c>
      <c r="B78" s="109" t="s">
        <v>781</v>
      </c>
      <c r="C78" s="114"/>
      <c r="D78" s="110"/>
      <c r="E78" s="108">
        <f>SUM(E79:E88)</f>
        <v>0</v>
      </c>
      <c r="F78" s="107"/>
      <c r="G78" s="261"/>
      <c r="H78" s="110"/>
      <c r="I78" s="108">
        <f>SUM(I79:I88)</f>
        <v>0</v>
      </c>
      <c r="J78" s="107"/>
      <c r="K78" s="261"/>
      <c r="L78" s="111"/>
      <c r="M78" s="108">
        <f>SUM(M79:M88)</f>
        <v>0</v>
      </c>
      <c r="N78" s="112"/>
      <c r="O78" s="113"/>
      <c r="P78" s="261" t="str">
        <f>IF(L78=0," ",IF((L78/INPUT_AWAL!$C$5)&gt;KALORI!D77,"&gt; MAX KONSUMSI KAPITA"," "))</f>
        <v xml:space="preserve"> </v>
      </c>
      <c r="Q78" s="99"/>
    </row>
    <row r="79" spans="1:18">
      <c r="A79" s="276">
        <v>75</v>
      </c>
      <c r="B79" s="528" t="s">
        <v>109</v>
      </c>
      <c r="C79" s="529" t="s">
        <v>110</v>
      </c>
      <c r="D79" s="93"/>
      <c r="E79" s="94"/>
      <c r="F79" s="95">
        <v>1</v>
      </c>
      <c r="G79" s="258" t="str">
        <f>IF(AND(D79=0,E79=0)," ",(IF(AND(D79&gt;0,E79=0),"ISI (6)",(IF(AND(D79=0,E79&gt;0),"ISI (5)",((IF(RH!E79&lt;RH!$C79,"&lt;RH",IF(RH!E79&gt;RH!$D79,"&gt;RH"," ")))))))))</f>
        <v xml:space="preserve"> </v>
      </c>
      <c r="H79" s="93"/>
      <c r="I79" s="94"/>
      <c r="J79" s="95">
        <v>5</v>
      </c>
      <c r="K79" s="258" t="str">
        <f>IF(AND(H79=0,I79=0)," ",(IF(AND(H79&gt;0,I79=0),"ISI (8)",(IF(AND(H79=0,I79&gt;0),"ISI (7)",((IF(RH!F79&lt;RH!$C79,"&lt;RH",IF(RH!F79&gt;RH!$D79,"&gt;RH"," ")))))))))</f>
        <v xml:space="preserve"> </v>
      </c>
      <c r="L79" s="526">
        <f t="shared" ref="L79:M82" si="14">D79+H79</f>
        <v>0</v>
      </c>
      <c r="M79" s="527">
        <f t="shared" si="14"/>
        <v>0</v>
      </c>
      <c r="N79" s="94"/>
      <c r="O79" s="94">
        <v>1</v>
      </c>
      <c r="P79" s="258" t="str">
        <f>IF(L79=0," ",IF((L79/INPUT_AWAL!$C$5)&gt;KALORI!D78,"&gt; MAX KONSUMSI KAPITA"," "))</f>
        <v xml:space="preserve"> </v>
      </c>
      <c r="Q79" s="483"/>
      <c r="R79" s="49"/>
    </row>
    <row r="80" spans="1:18">
      <c r="A80" s="276">
        <v>76</v>
      </c>
      <c r="B80" s="528" t="s">
        <v>111</v>
      </c>
      <c r="C80" s="529" t="s">
        <v>110</v>
      </c>
      <c r="D80" s="93"/>
      <c r="E80" s="94"/>
      <c r="F80" s="95">
        <v>1</v>
      </c>
      <c r="G80" s="258" t="str">
        <f>IF(AND(D80=0,E80=0)," ",(IF(AND(D80&gt;0,E80=0),"ISI (6)",(IF(AND(D80=0,E80&gt;0),"ISI (5)",((IF(RH!E80&lt;RH!$C80,"&lt;RH",IF(RH!E80&gt;RH!$D80,"&gt;RH"," ")))))))))</f>
        <v xml:space="preserve"> </v>
      </c>
      <c r="H80" s="93"/>
      <c r="I80" s="94"/>
      <c r="J80" s="95">
        <v>5</v>
      </c>
      <c r="K80" s="258" t="str">
        <f>IF(AND(H80=0,I80=0)," ",(IF(AND(H80&gt;0,I80=0),"ISI (8)",(IF(AND(H80=0,I80&gt;0),"ISI (7)",((IF(RH!F80&lt;RH!$C80,"&lt;RH",IF(RH!F80&gt;RH!$D80,"&gt;RH"," ")))))))))</f>
        <v xml:space="preserve"> </v>
      </c>
      <c r="L80" s="526">
        <f t="shared" si="14"/>
        <v>0</v>
      </c>
      <c r="M80" s="527">
        <f t="shared" si="14"/>
        <v>0</v>
      </c>
      <c r="N80" s="94"/>
      <c r="O80" s="94">
        <v>1</v>
      </c>
      <c r="P80" s="258" t="str">
        <f>IF(L80=0," ",IF((L80/INPUT_AWAL!$C$5)&gt;KALORI!D79,"&gt; MAX KONSUMSI KAPITA"," "))</f>
        <v xml:space="preserve"> </v>
      </c>
      <c r="Q80" s="99"/>
    </row>
    <row r="81" spans="1:17">
      <c r="A81" s="276">
        <v>77</v>
      </c>
      <c r="B81" s="528" t="s">
        <v>112</v>
      </c>
      <c r="C81" s="529" t="s">
        <v>110</v>
      </c>
      <c r="D81" s="93"/>
      <c r="E81" s="94"/>
      <c r="F81" s="95">
        <v>1</v>
      </c>
      <c r="G81" s="258" t="str">
        <f>IF(AND(D81=0,E81=0)," ",(IF(AND(D81&gt;0,E81=0),"ISI (6)",(IF(AND(D81=0,E81&gt;0),"ISI (5)",((IF(RH!E81&lt;RH!$C81,"&lt;RH",IF(RH!E81&gt;RH!$D81,"&gt;RH"," ")))))))))</f>
        <v xml:space="preserve"> </v>
      </c>
      <c r="H81" s="93"/>
      <c r="I81" s="94"/>
      <c r="J81" s="95">
        <v>5</v>
      </c>
      <c r="K81" s="258" t="str">
        <f>IF(AND(H81=0,I81=0)," ",(IF(AND(H81&gt;0,I81=0),"ISI (8)",(IF(AND(H81=0,I81&gt;0),"ISI (7)",((IF(RH!F81&lt;RH!$C81,"&lt;RH",IF(RH!F81&gt;RH!$D81,"&gt;RH"," ")))))))))</f>
        <v xml:space="preserve"> </v>
      </c>
      <c r="L81" s="526">
        <f t="shared" si="14"/>
        <v>0</v>
      </c>
      <c r="M81" s="527">
        <f t="shared" si="14"/>
        <v>0</v>
      </c>
      <c r="N81" s="94"/>
      <c r="O81" s="94">
        <v>1</v>
      </c>
      <c r="P81" s="258" t="str">
        <f>IF(L81=0," ",IF((L81/INPUT_AWAL!$C$5)&gt;KALORI!D80,"&gt; MAX KONSUMSI KAPITA"," "))</f>
        <v xml:space="preserve"> </v>
      </c>
      <c r="Q81" s="99"/>
    </row>
    <row r="82" spans="1:17" ht="15" customHeight="1">
      <c r="A82" s="276">
        <v>78</v>
      </c>
      <c r="B82" s="528" t="s">
        <v>113</v>
      </c>
      <c r="C82" s="529" t="s">
        <v>110</v>
      </c>
      <c r="D82" s="93"/>
      <c r="E82" s="94"/>
      <c r="F82" s="95">
        <v>1</v>
      </c>
      <c r="G82" s="258" t="str">
        <f>IF(AND(D82=0,E82=0)," ",(IF(AND(D82&gt;0,E82=0),"ISI (6)",(IF(AND(D82=0,E82&gt;0),"ISI (5)",((IF(RH!E82&lt;RH!$C82,"&lt;RH",IF(RH!E82&gt;RH!$D82,"&gt;RH"," ")))))))))</f>
        <v xml:space="preserve"> </v>
      </c>
      <c r="H82" s="93"/>
      <c r="I82" s="94"/>
      <c r="J82" s="95">
        <v>5</v>
      </c>
      <c r="K82" s="258" t="str">
        <f>IF(AND(H82=0,I82=0)," ",(IF(AND(H82&gt;0,I82=0),"ISI (8)",(IF(AND(H82=0,I82&gt;0),"ISI (7)",((IF(RH!F82&lt;RH!$C82,"&lt;RH",IF(RH!F82&gt;RH!$D82,"&gt;RH"," ")))))))))</f>
        <v xml:space="preserve"> </v>
      </c>
      <c r="L82" s="526">
        <f t="shared" si="14"/>
        <v>0</v>
      </c>
      <c r="M82" s="527">
        <f t="shared" si="14"/>
        <v>0</v>
      </c>
      <c r="N82" s="94"/>
      <c r="O82" s="94">
        <v>1</v>
      </c>
      <c r="P82" s="258" t="str">
        <f>IF(L82=0," ",IF((L82/INPUT_AWAL!$C$5)&gt;KALORI!D81,"&gt; MAX KONSUMSI KAPITA"," "))</f>
        <v xml:space="preserve"> </v>
      </c>
      <c r="Q82" s="99"/>
    </row>
    <row r="83" spans="1:17" ht="15" customHeight="1">
      <c r="A83" s="276">
        <v>79</v>
      </c>
      <c r="B83" s="528" t="s">
        <v>115</v>
      </c>
      <c r="C83" s="530" t="s">
        <v>783</v>
      </c>
      <c r="D83" s="93"/>
      <c r="E83" s="94"/>
      <c r="F83" s="95">
        <v>1</v>
      </c>
      <c r="G83" s="258" t="str">
        <f>IF(AND(D83=0,E83=0)," ",(IF(AND(D83&gt;0,E83=0),"ISI (6)",(IF(AND(D83=0,E83&gt;0),"ISI (5)",((IF(RH!E83&lt;RH!$C83,"&lt;RH",IF(RH!E83&gt;RH!$D83,"&gt;RH"," ")))))))))</f>
        <v xml:space="preserve"> </v>
      </c>
      <c r="H83" s="93"/>
      <c r="I83" s="94"/>
      <c r="J83" s="95">
        <v>5</v>
      </c>
      <c r="K83" s="258" t="str">
        <f>IF(AND(H83=0,I83=0)," ",(IF(AND(H83&gt;0,I83=0),"ISI (8)",(IF(AND(H83=0,I83&gt;0),"ISI (7)",((IF(RH!F83&lt;RH!$C83,"&lt;RH",IF(RH!F83&gt;RH!$D83,"&gt;RH"," ")))))))))</f>
        <v xml:space="preserve"> </v>
      </c>
      <c r="L83" s="526">
        <f t="shared" ref="L83:L86" si="15">D83+H83</f>
        <v>0</v>
      </c>
      <c r="M83" s="527">
        <f t="shared" ref="M83:M86" si="16">E83+I83</f>
        <v>0</v>
      </c>
      <c r="N83" s="94"/>
      <c r="O83" s="94">
        <v>1</v>
      </c>
      <c r="P83" s="258" t="str">
        <f>IF(L83=0," ",IF((L83/INPUT_AWAL!$C$5)&gt;KALORI!D82,"&gt; MAX KONSUMSI KAPITA"," "))</f>
        <v xml:space="preserve"> </v>
      </c>
      <c r="Q83" s="99"/>
    </row>
    <row r="84" spans="1:17">
      <c r="A84" s="276">
        <v>80</v>
      </c>
      <c r="B84" s="528" t="s">
        <v>117</v>
      </c>
      <c r="C84" s="531" t="s">
        <v>784</v>
      </c>
      <c r="D84" s="93"/>
      <c r="E84" s="94"/>
      <c r="F84" s="95">
        <v>1</v>
      </c>
      <c r="G84" s="258" t="str">
        <f>IF(AND(D84=0,E84=0)," ",(IF(AND(D84&gt;0,E84=0),"ISI (6)",(IF(AND(D84=0,E84&gt;0),"ISI (5)",((IF(RH!E84&lt;RH!$C84,"&lt;RH",IF(RH!E84&gt;RH!$D84,"&gt;RH"," ")))))))))</f>
        <v xml:space="preserve"> </v>
      </c>
      <c r="H84" s="93"/>
      <c r="I84" s="94"/>
      <c r="J84" s="95">
        <v>5</v>
      </c>
      <c r="K84" s="258" t="str">
        <f>IF(AND(H84=0,I84=0)," ",(IF(AND(H84&gt;0,I84=0),"ISI (8)",(IF(AND(H84=0,I84&gt;0),"ISI (7)",((IF(RH!F84&lt;RH!$C84,"&lt;RH",IF(RH!F84&gt;RH!$D84,"&gt;RH"," ")))))))))</f>
        <v xml:space="preserve"> </v>
      </c>
      <c r="L84" s="526">
        <f t="shared" si="15"/>
        <v>0</v>
      </c>
      <c r="M84" s="527">
        <f t="shared" si="16"/>
        <v>0</v>
      </c>
      <c r="N84" s="94"/>
      <c r="O84" s="94">
        <v>1</v>
      </c>
      <c r="P84" s="258" t="str">
        <f>IF(L84=0," ",IF((L84/INPUT_AWAL!$C$5)&gt;KALORI!D83,"&gt; MAX KONSUMSI KAPITA"," "))</f>
        <v xml:space="preserve"> </v>
      </c>
    </row>
    <row r="85" spans="1:17" ht="15" customHeight="1">
      <c r="A85" s="276">
        <v>81</v>
      </c>
      <c r="B85" s="528" t="s">
        <v>119</v>
      </c>
      <c r="C85" s="529" t="s">
        <v>22</v>
      </c>
      <c r="D85" s="93"/>
      <c r="E85" s="94"/>
      <c r="F85" s="95">
        <v>1</v>
      </c>
      <c r="G85" s="258" t="str">
        <f>IF(AND(D85=0,E85=0)," ",(IF(AND(D85&gt;0,E85=0),"ISI (6)",(IF(AND(D85=0,E85&gt;0),"ISI (5)",((IF(RH!E85&lt;RH!$C85,"&lt;RH",IF(RH!E85&gt;RH!$D85,"&gt;RH"," ")))))))))</f>
        <v xml:space="preserve"> </v>
      </c>
      <c r="H85" s="93"/>
      <c r="I85" s="94"/>
      <c r="J85" s="95">
        <v>5</v>
      </c>
      <c r="K85" s="258" t="str">
        <f>IF(AND(H85=0,I85=0)," ",(IF(AND(H85&gt;0,I85=0),"ISI (8)",(IF(AND(H85=0,I85&gt;0),"ISI (7)",((IF(RH!F85&lt;RH!$C85,"&lt;RH",IF(RH!F85&gt;RH!$D85,"&gt;RH"," ")))))))))</f>
        <v xml:space="preserve"> </v>
      </c>
      <c r="L85" s="526">
        <f t="shared" si="15"/>
        <v>0</v>
      </c>
      <c r="M85" s="527">
        <f t="shared" si="16"/>
        <v>0</v>
      </c>
      <c r="N85" s="94"/>
      <c r="O85" s="94">
        <v>1</v>
      </c>
      <c r="P85" s="258" t="str">
        <f>IF(L85=0," ",IF((L85/INPUT_AWAL!$C$5)&gt;KALORI!D84,"&gt; MAX KONSUMSI KAPITA"," "))</f>
        <v xml:space="preserve"> </v>
      </c>
    </row>
    <row r="86" spans="1:17" ht="15" customHeight="1">
      <c r="A86" s="276">
        <v>82</v>
      </c>
      <c r="B86" s="528" t="s">
        <v>120</v>
      </c>
      <c r="C86" s="529" t="s">
        <v>22</v>
      </c>
      <c r="D86" s="93"/>
      <c r="E86" s="94"/>
      <c r="F86" s="95">
        <v>1</v>
      </c>
      <c r="G86" s="258" t="str">
        <f>IF(AND(D86=0,E86=0)," ",(IF(AND(D86&gt;0,E86=0),"ISI (6)",(IF(AND(D86=0,E86&gt;0),"ISI (5)",((IF(RH!E86&lt;RH!$C86,"&lt;RH",IF(RH!E86&gt;RH!$D86,"&gt;RH"," ")))))))))</f>
        <v xml:space="preserve"> </v>
      </c>
      <c r="H86" s="93"/>
      <c r="I86" s="94"/>
      <c r="J86" s="95">
        <v>5</v>
      </c>
      <c r="K86" s="258" t="str">
        <f>IF(AND(H86=0,I86=0)," ",(IF(AND(H86&gt;0,I86=0),"ISI (8)",(IF(AND(H86=0,I86&gt;0),"ISI (7)",((IF(RH!F86&lt;RH!$C86,"&lt;RH",IF(RH!F86&gt;RH!$D86,"&gt;RH"," ")))))))))</f>
        <v xml:space="preserve"> </v>
      </c>
      <c r="L86" s="526">
        <f t="shared" si="15"/>
        <v>0</v>
      </c>
      <c r="M86" s="527">
        <f t="shared" si="16"/>
        <v>0</v>
      </c>
      <c r="N86" s="94"/>
      <c r="O86" s="94">
        <v>1</v>
      </c>
      <c r="P86" s="258" t="str">
        <f>IF(L86=0," ",IF((L86/INPUT_AWAL!$C$5)&gt;KALORI!D85,"&gt; MAX KONSUMSI KAPITA"," "))</f>
        <v xml:space="preserve"> </v>
      </c>
    </row>
    <row r="87" spans="1:17">
      <c r="A87" s="276">
        <v>83</v>
      </c>
      <c r="B87" s="528" t="s">
        <v>1039</v>
      </c>
      <c r="C87" s="529" t="s">
        <v>275</v>
      </c>
      <c r="D87" s="93"/>
      <c r="E87" s="94"/>
      <c r="F87" s="95">
        <v>1</v>
      </c>
      <c r="G87" s="258" t="str">
        <f>IF(AND(D87=0,E87=0)," ",(IF(AND(D87&gt;0,E87=0),"ISI (6)",(IF(AND(D87=0,E87&gt;0),"ISI (5)",((IF(RH!E87&lt;RH!$C87,"&lt;RH",IF(RH!E87&gt;RH!$D87,"&gt;RH"," ")))))))))</f>
        <v xml:space="preserve"> </v>
      </c>
      <c r="H87" s="93"/>
      <c r="I87" s="94"/>
      <c r="J87" s="95">
        <v>5</v>
      </c>
      <c r="K87" s="258" t="str">
        <f>IF(AND(H87=0,I87=0)," ",(IF(AND(H87&gt;0,I87=0),"ISI (8)",(IF(AND(H87=0,I87&gt;0),"ISI (7)",((IF(RH!F87&lt;RH!$C87,"&lt;RH",IF(RH!F87&gt;RH!$D87,"&gt;RH"," ")))))))))</f>
        <v xml:space="preserve"> </v>
      </c>
      <c r="L87" s="526">
        <f t="shared" ref="L87" si="17">D87+H87</f>
        <v>0</v>
      </c>
      <c r="M87" s="527">
        <f t="shared" ref="M87" si="18">E87+I87</f>
        <v>0</v>
      </c>
      <c r="N87" s="94"/>
      <c r="O87" s="94">
        <v>1</v>
      </c>
      <c r="P87" s="258"/>
    </row>
    <row r="88" spans="1:17">
      <c r="A88" s="276">
        <v>84</v>
      </c>
      <c r="B88" s="528" t="s">
        <v>1040</v>
      </c>
      <c r="C88" s="529" t="s">
        <v>1041</v>
      </c>
      <c r="D88" s="93"/>
      <c r="E88" s="94"/>
      <c r="F88" s="95">
        <v>1</v>
      </c>
      <c r="G88" s="258" t="str">
        <f>IF(AND(D88=0,E88=0)," ",(IF(AND(D88&gt;0,E88=0),"ISI (6)",(IF(AND(D88=0,E88&gt;0),"ISI (5)",((IF(RH!E88&lt;RH!$C88,"&lt;RH",IF(RH!E88&gt;RH!$D88,"&gt;RH"," ")))))))))</f>
        <v xml:space="preserve"> </v>
      </c>
      <c r="H88" s="93"/>
      <c r="I88" s="94"/>
      <c r="J88" s="95">
        <v>5</v>
      </c>
      <c r="K88" s="258" t="str">
        <f>IF(AND(H88=0,I88=0)," ",(IF(AND(H88&gt;0,I88=0),"ISI (8)",(IF(AND(H88=0,I88&gt;0),"ISI (7)",((IF(RH!F88&lt;RH!$C88,"&lt;RH",IF(RH!F88&gt;RH!$D88,"&gt;RH"," ")))))))))</f>
        <v xml:space="preserve"> </v>
      </c>
      <c r="L88" s="526">
        <f>D88+H88</f>
        <v>0</v>
      </c>
      <c r="M88" s="527">
        <f>E88+I88</f>
        <v>0</v>
      </c>
      <c r="N88" s="94"/>
      <c r="O88" s="94">
        <v>1</v>
      </c>
      <c r="P88" s="258" t="str">
        <f>IF(L88=0," ",IF((L88/INPUT_AWAL!$C$5)&gt;KALORI!D87,"&gt; MAX KONSUMSI KAPITA"," "))</f>
        <v xml:space="preserve"> </v>
      </c>
    </row>
    <row r="89" spans="1:17" ht="15" customHeight="1">
      <c r="A89" s="266">
        <v>85</v>
      </c>
      <c r="B89" s="109" t="s">
        <v>782</v>
      </c>
      <c r="C89" s="114"/>
      <c r="D89" s="110"/>
      <c r="E89" s="108">
        <f>SUM(E90:E124)</f>
        <v>0</v>
      </c>
      <c r="F89" s="107"/>
      <c r="G89" s="261"/>
      <c r="H89" s="110"/>
      <c r="I89" s="108">
        <f>SUM(I90:I124)</f>
        <v>0</v>
      </c>
      <c r="J89" s="107"/>
      <c r="K89" s="261"/>
      <c r="L89" s="111"/>
      <c r="M89" s="108">
        <f>SUM(M90:M124)</f>
        <v>0</v>
      </c>
      <c r="N89" s="112"/>
      <c r="O89" s="113"/>
      <c r="P89" s="261" t="str">
        <f>IF(L89=0," ",IF((L89/INPUT_AWAL!$C$5)&gt;KALORI!D88,"&gt; MAX KONSUMSI KAPITA"," "))</f>
        <v xml:space="preserve"> </v>
      </c>
    </row>
    <row r="90" spans="1:17">
      <c r="A90" s="276">
        <v>86</v>
      </c>
      <c r="B90" s="528" t="s">
        <v>125</v>
      </c>
      <c r="C90" s="529" t="s">
        <v>22</v>
      </c>
      <c r="D90" s="93"/>
      <c r="E90" s="94"/>
      <c r="F90" s="95">
        <v>1</v>
      </c>
      <c r="G90" s="258" t="str">
        <f>IF(AND(D90=0,E90=0)," ",(IF(AND(D90&gt;0,E90=0),"ISI (6)",(IF(AND(D90=0,E90&gt;0),"ISI (5)",((IF(RH!E90&lt;RH!$C90,"&lt;RH",IF(RH!E90&gt;RH!$D90,"&gt;RH"," ")))))))))</f>
        <v xml:space="preserve"> </v>
      </c>
      <c r="H90" s="93"/>
      <c r="I90" s="94"/>
      <c r="J90" s="95">
        <v>5</v>
      </c>
      <c r="K90" s="258" t="str">
        <f>IF(AND(H90=0,I90=0)," ",(IF(AND(H90&gt;0,I90=0),"ISI (8)",(IF(AND(H90=0,I90&gt;0),"ISI (7)",((IF(RH!F90&lt;RH!$C90,"&lt;RH",IF(RH!F90&gt;RH!$D90,"&gt;RH"," ")))))))))</f>
        <v xml:space="preserve"> </v>
      </c>
      <c r="L90" s="526">
        <f t="shared" ref="L90:L110" si="19">D90+H90</f>
        <v>0</v>
      </c>
      <c r="M90" s="527">
        <f t="shared" ref="M90:M110" si="20">E90+I90</f>
        <v>0</v>
      </c>
      <c r="N90" s="94"/>
      <c r="O90" s="94">
        <v>1</v>
      </c>
      <c r="P90" s="258" t="str">
        <f>IF(L90=0," ",IF((L90/INPUT_AWAL!$C$5)&gt;KALORI!D89,"&gt; MAX KONSUMSI KAPITA"," "))</f>
        <v xml:space="preserve"> </v>
      </c>
    </row>
    <row r="91" spans="1:17">
      <c r="A91" s="276">
        <v>87</v>
      </c>
      <c r="B91" s="528" t="s">
        <v>126</v>
      </c>
      <c r="C91" s="529" t="s">
        <v>22</v>
      </c>
      <c r="D91" s="93"/>
      <c r="E91" s="94"/>
      <c r="F91" s="95">
        <v>1</v>
      </c>
      <c r="G91" s="258" t="str">
        <f>IF(AND(D91=0,E91=0)," ",(IF(AND(D91&gt;0,E91=0),"ISI (6)",(IF(AND(D91=0,E91&gt;0),"ISI (5)",((IF(RH!E91&lt;RH!$C91,"&lt;RH",IF(RH!E91&gt;RH!$D91,"&gt;RH"," ")))))))))</f>
        <v xml:space="preserve"> </v>
      </c>
      <c r="H91" s="93"/>
      <c r="I91" s="94"/>
      <c r="J91" s="95">
        <v>5</v>
      </c>
      <c r="K91" s="258" t="str">
        <f>IF(AND(H91=0,I91=0)," ",(IF(AND(H91&gt;0,I91=0),"ISI (8)",(IF(AND(H91=0,I91&gt;0),"ISI (7)",((IF(RH!F91&lt;RH!$C91,"&lt;RH",IF(RH!F91&gt;RH!$D91,"&gt;RH"," ")))))))))</f>
        <v xml:space="preserve"> </v>
      </c>
      <c r="L91" s="526">
        <f>D91+H91</f>
        <v>0</v>
      </c>
      <c r="M91" s="527">
        <f>E91+I91</f>
        <v>0</v>
      </c>
      <c r="N91" s="94"/>
      <c r="O91" s="94">
        <v>1</v>
      </c>
      <c r="P91" s="258" t="str">
        <f>IF(L91=0," ",IF((L91/INPUT_AWAL!$C$5)&gt;KALORI!D90,"&gt; MAX KONSUMSI KAPITA"," "))</f>
        <v xml:space="preserve"> </v>
      </c>
    </row>
    <row r="92" spans="1:17">
      <c r="A92" s="276">
        <v>88</v>
      </c>
      <c r="B92" s="528" t="s">
        <v>127</v>
      </c>
      <c r="C92" s="529" t="s">
        <v>22</v>
      </c>
      <c r="D92" s="93"/>
      <c r="E92" s="94"/>
      <c r="F92" s="95">
        <v>1</v>
      </c>
      <c r="G92" s="258" t="str">
        <f>IF(AND(D92=0,E92=0)," ",(IF(AND(D92&gt;0,E92=0),"ISI (6)",(IF(AND(D92=0,E92&gt;0),"ISI (5)",((IF(RH!E92&lt;RH!$C92,"&lt;RH",IF(RH!E92&gt;RH!$D92,"&gt;RH"," ")))))))))</f>
        <v xml:space="preserve"> </v>
      </c>
      <c r="H92" s="93"/>
      <c r="I92" s="94"/>
      <c r="J92" s="95">
        <v>5</v>
      </c>
      <c r="K92" s="258" t="str">
        <f>IF(AND(H92=0,I92=0)," ",(IF(AND(H92&gt;0,I92=0),"ISI (8)",(IF(AND(H92=0,I92&gt;0),"ISI (7)",((IF(RH!F92&lt;RH!$C92,"&lt;RH",IF(RH!F92&gt;RH!$D92,"&gt;RH"," ")))))))))</f>
        <v xml:space="preserve"> </v>
      </c>
      <c r="L92" s="526">
        <f>D92+H92</f>
        <v>0</v>
      </c>
      <c r="M92" s="527">
        <f>E92+I92</f>
        <v>0</v>
      </c>
      <c r="N92" s="94"/>
      <c r="O92" s="94">
        <v>1</v>
      </c>
      <c r="P92" s="258" t="str">
        <f>IF(L92=0," ",IF((L92/INPUT_AWAL!$C$5)&gt;KALORI!D91,"&gt; MAX KONSUMSI KAPITA"," "))</f>
        <v xml:space="preserve"> </v>
      </c>
      <c r="Q92" s="55"/>
    </row>
    <row r="93" spans="1:17" ht="15" customHeight="1">
      <c r="A93" s="262">
        <v>89</v>
      </c>
      <c r="B93" s="545" t="s">
        <v>128</v>
      </c>
      <c r="C93" s="546" t="s">
        <v>22</v>
      </c>
      <c r="D93" s="539"/>
      <c r="E93" s="540"/>
      <c r="F93" s="541">
        <v>1</v>
      </c>
      <c r="G93" s="542" t="str">
        <f>IF(AND(D93=0,E93=0)," ",(IF(AND(D93&gt;0,E93=0),"ISI (6)",(IF(AND(D93=0,E93&gt;0),"ISI (5)",((IF(RH!E93&lt;RH!$C93,"&lt;RH",IF(RH!E93&gt;RH!$D93,"&gt;RH"," ")))))))))</f>
        <v xml:space="preserve"> </v>
      </c>
      <c r="H93" s="539"/>
      <c r="I93" s="540"/>
      <c r="J93" s="541">
        <v>5</v>
      </c>
      <c r="K93" s="542" t="str">
        <f>IF(AND(H93=0,I93=0)," ",(IF(AND(H93&gt;0,I93=0),"ISI (8)",(IF(AND(H93=0,I93&gt;0),"ISI (7)",((IF(RH!F93&lt;RH!$C93,"&lt;RH",IF(RH!F93&gt;RH!$D93,"&gt;RH"," ")))))))))</f>
        <v xml:space="preserve"> </v>
      </c>
      <c r="L93" s="543">
        <f t="shared" si="19"/>
        <v>0</v>
      </c>
      <c r="M93" s="544">
        <f t="shared" si="20"/>
        <v>0</v>
      </c>
      <c r="N93" s="540"/>
      <c r="O93" s="540">
        <v>1</v>
      </c>
      <c r="P93" s="542" t="str">
        <f>IF(L93=0," ",IF((L93/INPUT_AWAL!$C$5)&gt;KALORI!D92,"&gt; MAX KONSUMSI KAPITA"," "))</f>
        <v xml:space="preserve"> </v>
      </c>
      <c r="Q93" s="101" t="s">
        <v>793</v>
      </c>
    </row>
    <row r="94" spans="1:17" ht="15" customHeight="1">
      <c r="A94" s="276">
        <v>90</v>
      </c>
      <c r="B94" s="528" t="s">
        <v>129</v>
      </c>
      <c r="C94" s="529" t="s">
        <v>22</v>
      </c>
      <c r="D94" s="93"/>
      <c r="E94" s="94"/>
      <c r="F94" s="95">
        <v>1</v>
      </c>
      <c r="G94" s="258" t="str">
        <f>IF(AND(D94=0,E94=0)," ",(IF(AND(D94&gt;0,E94=0),"ISI (6)",(IF(AND(D94=0,E94&gt;0),"ISI (5)",((IF(RH!E94&lt;RH!$C94,"&lt;RH",IF(RH!E94&gt;RH!$D94,"&gt;RH"," ")))))))))</f>
        <v xml:space="preserve"> </v>
      </c>
      <c r="H94" s="93"/>
      <c r="I94" s="94"/>
      <c r="J94" s="95">
        <v>5</v>
      </c>
      <c r="K94" s="258" t="str">
        <f>IF(AND(H94=0,I94=0)," ",(IF(AND(H94&gt;0,I94=0),"ISI (8)",(IF(AND(H94=0,I94&gt;0),"ISI (7)",((IF(RH!F94&lt;RH!$C94,"&lt;RH",IF(RH!F94&gt;RH!$D94,"&gt;RH"," ")))))))))</f>
        <v xml:space="preserve"> </v>
      </c>
      <c r="L94" s="526">
        <f t="shared" si="19"/>
        <v>0</v>
      </c>
      <c r="M94" s="527">
        <f t="shared" si="20"/>
        <v>0</v>
      </c>
      <c r="N94" s="94"/>
      <c r="O94" s="94">
        <v>1</v>
      </c>
      <c r="P94" s="258" t="str">
        <f>IF(L94=0," ",IF((L94/INPUT_AWAL!$C$5)&gt;KALORI!D93,"&gt; MAX KONSUMSI KAPITA"," "))</f>
        <v xml:space="preserve"> </v>
      </c>
      <c r="Q94" s="259" t="s">
        <v>796</v>
      </c>
    </row>
    <row r="95" spans="1:17" ht="15" customHeight="1">
      <c r="A95" s="276">
        <v>91</v>
      </c>
      <c r="B95" s="528" t="s">
        <v>130</v>
      </c>
      <c r="C95" s="529" t="s">
        <v>22</v>
      </c>
      <c r="D95" s="93"/>
      <c r="E95" s="94"/>
      <c r="F95" s="95">
        <v>1</v>
      </c>
      <c r="G95" s="258" t="str">
        <f>IF(AND(D95=0,E95=0)," ",(IF(AND(D95&gt;0,E95=0),"ISI (6)",(IF(AND(D95=0,E95&gt;0),"ISI (5)",((IF(RH!E95&lt;RH!$C95,"&lt;RH",IF(RH!E95&gt;RH!$D95,"&gt;RH"," ")))))))))</f>
        <v xml:space="preserve"> </v>
      </c>
      <c r="H95" s="93"/>
      <c r="I95" s="94"/>
      <c r="J95" s="95">
        <v>5</v>
      </c>
      <c r="K95" s="258" t="str">
        <f>IF(AND(H95=0,I95=0)," ",(IF(AND(H95&gt;0,I95=0),"ISI (8)",(IF(AND(H95=0,I95&gt;0),"ISI (7)",((IF(RH!F95&lt;RH!$C95,"&lt;RH",IF(RH!F95&gt;RH!$D95,"&gt;RH"," ")))))))))</f>
        <v xml:space="preserve"> </v>
      </c>
      <c r="L95" s="526">
        <f t="shared" si="19"/>
        <v>0</v>
      </c>
      <c r="M95" s="527">
        <f t="shared" si="20"/>
        <v>0</v>
      </c>
      <c r="N95" s="94"/>
      <c r="O95" s="94">
        <v>1</v>
      </c>
      <c r="P95" s="258" t="str">
        <f>IF(L95=0," ",IF((L95/INPUT_AWAL!$C$5)&gt;KALORI!D94,"&gt; MAX KONSUMSI KAPITA"," "))</f>
        <v xml:space="preserve"> </v>
      </c>
      <c r="Q95" s="260">
        <f>KOMODITAS!K5</f>
        <v>0</v>
      </c>
    </row>
    <row r="96" spans="1:17" ht="15" customHeight="1">
      <c r="A96" s="276">
        <v>92</v>
      </c>
      <c r="B96" s="528" t="s">
        <v>131</v>
      </c>
      <c r="C96" s="529" t="s">
        <v>22</v>
      </c>
      <c r="D96" s="93"/>
      <c r="E96" s="94"/>
      <c r="F96" s="95">
        <v>1</v>
      </c>
      <c r="G96" s="258" t="str">
        <f>IF(AND(D96=0,E96=0)," ",(IF(AND(D96&gt;0,E96=0),"ISI (6)",(IF(AND(D96=0,E96&gt;0),"ISI (5)",((IF(RH!E96&lt;RH!$C96,"&lt;RH",IF(RH!E96&gt;RH!$D96,"&gt;RH"," ")))))))))</f>
        <v xml:space="preserve"> </v>
      </c>
      <c r="H96" s="93"/>
      <c r="I96" s="94"/>
      <c r="J96" s="95">
        <v>5</v>
      </c>
      <c r="K96" s="258" t="str">
        <f>IF(AND(H96=0,I96=0)," ",(IF(AND(H96&gt;0,I96=0),"ISI (8)",(IF(AND(H96=0,I96&gt;0),"ISI (7)",((IF(RH!F96&lt;RH!$C96,"&lt;RH",IF(RH!F96&gt;RH!$D96,"&gt;RH"," ")))))))))</f>
        <v xml:space="preserve"> </v>
      </c>
      <c r="L96" s="526">
        <f t="shared" si="19"/>
        <v>0</v>
      </c>
      <c r="M96" s="527">
        <f t="shared" si="20"/>
        <v>0</v>
      </c>
      <c r="N96" s="94"/>
      <c r="O96" s="94">
        <v>1</v>
      </c>
      <c r="P96" s="258" t="str">
        <f>IF(L96=0," ",IF((L96/INPUT_AWAL!$C$5)&gt;KALORI!D95,"&gt; MAX KONSUMSI KAPITA"," "))</f>
        <v xml:space="preserve"> </v>
      </c>
    </row>
    <row r="97" spans="1:17">
      <c r="A97" s="276">
        <v>93</v>
      </c>
      <c r="B97" s="528" t="s">
        <v>132</v>
      </c>
      <c r="C97" s="529" t="s">
        <v>22</v>
      </c>
      <c r="D97" s="93"/>
      <c r="E97" s="94"/>
      <c r="F97" s="95">
        <v>1</v>
      </c>
      <c r="G97" s="258" t="str">
        <f>IF(AND(D97=0,E97=0)," ",(IF(AND(D97&gt;0,E97=0),"ISI (6)",(IF(AND(D97=0,E97&gt;0),"ISI (5)",((IF(RH!E97&lt;RH!$C97,"&lt;RH",IF(RH!E97&gt;RH!$D97,"&gt;RH"," ")))))))))</f>
        <v xml:space="preserve"> </v>
      </c>
      <c r="H97" s="93"/>
      <c r="I97" s="94"/>
      <c r="J97" s="95">
        <v>5</v>
      </c>
      <c r="K97" s="258" t="str">
        <f>IF(AND(H97=0,I97=0)," ",(IF(AND(H97&gt;0,I97=0),"ISI (8)",(IF(AND(H97=0,I97&gt;0),"ISI (7)",((IF(RH!F97&lt;RH!$C97,"&lt;RH",IF(RH!F97&gt;RH!$D97,"&gt;RH"," ")))))))))</f>
        <v xml:space="preserve"> </v>
      </c>
      <c r="L97" s="526">
        <f t="shared" si="19"/>
        <v>0</v>
      </c>
      <c r="M97" s="527">
        <f t="shared" si="20"/>
        <v>0</v>
      </c>
      <c r="N97" s="94"/>
      <c r="O97" s="94">
        <v>1</v>
      </c>
      <c r="P97" s="258" t="str">
        <f>IF(L97=0," ",IF((L97/INPUT_AWAL!$C$5)&gt;KALORI!D96,"&gt; MAX KONSUMSI KAPITA"," "))</f>
        <v xml:space="preserve"> </v>
      </c>
    </row>
    <row r="98" spans="1:17" ht="15" customHeight="1">
      <c r="A98" s="276">
        <v>94</v>
      </c>
      <c r="B98" s="528" t="s">
        <v>134</v>
      </c>
      <c r="C98" s="529" t="s">
        <v>22</v>
      </c>
      <c r="D98" s="93"/>
      <c r="E98" s="94"/>
      <c r="F98" s="95">
        <v>1</v>
      </c>
      <c r="G98" s="258" t="str">
        <f>IF(AND(D98=0,E98=0)," ",(IF(AND(D98&gt;0,E98=0),"ISI (6)",(IF(AND(D98=0,E98&gt;0),"ISI (5)",((IF(RH!E98&lt;RH!$C98,"&lt;RH",IF(RH!E98&gt;RH!$D98,"&gt;RH"," ")))))))))</f>
        <v xml:space="preserve"> </v>
      </c>
      <c r="H98" s="93"/>
      <c r="I98" s="94"/>
      <c r="J98" s="95">
        <v>5</v>
      </c>
      <c r="K98" s="258" t="str">
        <f>IF(AND(H98=0,I98=0)," ",(IF(AND(H98&gt;0,I98=0),"ISI (8)",(IF(AND(H98=0,I98&gt;0),"ISI (7)",((IF(RH!F98&lt;RH!$C98,"&lt;RH",IF(RH!F98&gt;RH!$D98,"&gt;RH"," ")))))))))</f>
        <v xml:space="preserve"> </v>
      </c>
      <c r="L98" s="526">
        <f t="shared" si="19"/>
        <v>0</v>
      </c>
      <c r="M98" s="527">
        <f t="shared" si="20"/>
        <v>0</v>
      </c>
      <c r="N98" s="94"/>
      <c r="O98" s="94">
        <v>1</v>
      </c>
      <c r="P98" s="258" t="str">
        <f>IF(L98=0," ",IF((L98/INPUT_AWAL!$C$5)&gt;KALORI!D97,"&gt; MAX KONSUMSI KAPITA"," "))</f>
        <v xml:space="preserve"> </v>
      </c>
    </row>
    <row r="99" spans="1:17" ht="15" customHeight="1">
      <c r="A99" s="276">
        <v>95</v>
      </c>
      <c r="B99" s="528" t="s">
        <v>135</v>
      </c>
      <c r="C99" s="529" t="s">
        <v>22</v>
      </c>
      <c r="D99" s="93"/>
      <c r="E99" s="94"/>
      <c r="F99" s="95">
        <v>1</v>
      </c>
      <c r="G99" s="258" t="str">
        <f>IF(AND(D99=0,E99=0)," ",(IF(AND(D99&gt;0,E99=0),"ISI (6)",(IF(AND(D99=0,E99&gt;0),"ISI (5)",((IF(RH!E99&lt;RH!$C99,"&lt;RH",IF(RH!E99&gt;RH!$D99,"&gt;RH"," ")))))))))</f>
        <v xml:space="preserve"> </v>
      </c>
      <c r="H99" s="93"/>
      <c r="I99" s="94"/>
      <c r="J99" s="95">
        <v>5</v>
      </c>
      <c r="K99" s="258" t="str">
        <f>IF(AND(H99=0,I99=0)," ",(IF(AND(H99&gt;0,I99=0),"ISI (8)",(IF(AND(H99=0,I99&gt;0),"ISI (7)",((IF(RH!F99&lt;RH!$C99,"&lt;RH",IF(RH!F99&gt;RH!$D99,"&gt;RH"," ")))))))))</f>
        <v xml:space="preserve"> </v>
      </c>
      <c r="L99" s="526">
        <f t="shared" si="19"/>
        <v>0</v>
      </c>
      <c r="M99" s="527">
        <f t="shared" si="20"/>
        <v>0</v>
      </c>
      <c r="N99" s="94"/>
      <c r="O99" s="94">
        <v>1</v>
      </c>
      <c r="P99" s="258" t="str">
        <f>IF(L99=0," ",IF((L99/INPUT_AWAL!$C$5)&gt;KALORI!D98,"&gt; MAX KONSUMSI KAPITA"," "))</f>
        <v xml:space="preserve"> </v>
      </c>
    </row>
    <row r="100" spans="1:17" ht="15" customHeight="1">
      <c r="A100" s="276">
        <v>96</v>
      </c>
      <c r="B100" s="528" t="s">
        <v>136</v>
      </c>
      <c r="C100" s="529" t="s">
        <v>22</v>
      </c>
      <c r="D100" s="93"/>
      <c r="E100" s="94"/>
      <c r="F100" s="95">
        <v>1</v>
      </c>
      <c r="G100" s="258" t="str">
        <f>IF(AND(D100=0,E100=0)," ",(IF(AND(D100&gt;0,E100=0),"ISI (6)",(IF(AND(D100=0,E100&gt;0),"ISI (5)",((IF(RH!E100&lt;RH!$C100,"&lt;RH",IF(RH!E100&gt;RH!$D100,"&gt;RH"," ")))))))))</f>
        <v xml:space="preserve"> </v>
      </c>
      <c r="H100" s="93"/>
      <c r="I100" s="94"/>
      <c r="J100" s="95">
        <v>5</v>
      </c>
      <c r="K100" s="258" t="str">
        <f>IF(AND(H100=0,I100=0)," ",(IF(AND(H100&gt;0,I100=0),"ISI (8)",(IF(AND(H100=0,I100&gt;0),"ISI (7)",((IF(RH!F100&lt;RH!$C100,"&lt;RH",IF(RH!F100&gt;RH!$D100,"&gt;RH"," ")))))))))</f>
        <v xml:space="preserve"> </v>
      </c>
      <c r="L100" s="526">
        <f t="shared" si="19"/>
        <v>0</v>
      </c>
      <c r="M100" s="527">
        <f t="shared" si="20"/>
        <v>0</v>
      </c>
      <c r="N100" s="94"/>
      <c r="O100" s="94">
        <v>1</v>
      </c>
      <c r="P100" s="258" t="str">
        <f>IF(L100=0," ",IF((L100/INPUT_AWAL!$C$5)&gt;KALORI!D99,"&gt; MAX KONSUMSI KAPITA"," "))</f>
        <v xml:space="preserve"> </v>
      </c>
    </row>
    <row r="101" spans="1:17" ht="15" customHeight="1">
      <c r="A101" s="276">
        <v>97</v>
      </c>
      <c r="B101" s="528" t="s">
        <v>137</v>
      </c>
      <c r="C101" s="529" t="s">
        <v>22</v>
      </c>
      <c r="D101" s="93"/>
      <c r="E101" s="94"/>
      <c r="F101" s="95">
        <v>1</v>
      </c>
      <c r="G101" s="258" t="str">
        <f>IF(AND(D101=0,E101=0)," ",(IF(AND(D101&gt;0,E101=0),"ISI (6)",(IF(AND(D101=0,E101&gt;0),"ISI (5)",((IF(RH!E101&lt;RH!$C101,"&lt;RH",IF(RH!E101&gt;RH!$D101,"&gt;RH"," ")))))))))</f>
        <v xml:space="preserve"> </v>
      </c>
      <c r="H101" s="93"/>
      <c r="I101" s="94"/>
      <c r="J101" s="95">
        <v>5</v>
      </c>
      <c r="K101" s="258" t="str">
        <f>IF(AND(H101=0,I101=0)," ",(IF(AND(H101&gt;0,I101=0),"ISI (8)",(IF(AND(H101=0,I101&gt;0),"ISI (7)",((IF(RH!F101&lt;RH!$C101,"&lt;RH",IF(RH!F101&gt;RH!$D101,"&gt;RH"," ")))))))))</f>
        <v xml:space="preserve"> </v>
      </c>
      <c r="L101" s="526">
        <f t="shared" si="19"/>
        <v>0</v>
      </c>
      <c r="M101" s="527">
        <f t="shared" si="20"/>
        <v>0</v>
      </c>
      <c r="N101" s="94"/>
      <c r="O101" s="94">
        <v>1</v>
      </c>
      <c r="P101" s="258" t="str">
        <f>IF(L101=0," ",IF((L101/INPUT_AWAL!$C$5)&gt;KALORI!D100,"&gt; MAX KONSUMSI KAPITA"," "))</f>
        <v xml:space="preserve"> </v>
      </c>
    </row>
    <row r="102" spans="1:17" ht="15" customHeight="1">
      <c r="A102" s="276">
        <v>98</v>
      </c>
      <c r="B102" s="528" t="s">
        <v>138</v>
      </c>
      <c r="C102" s="529" t="s">
        <v>22</v>
      </c>
      <c r="D102" s="93"/>
      <c r="E102" s="94"/>
      <c r="F102" s="95">
        <v>1</v>
      </c>
      <c r="G102" s="258" t="str">
        <f>IF(AND(D102=0,E102=0)," ",(IF(AND(D102&gt;0,E102=0),"ISI (6)",(IF(AND(D102=0,E102&gt;0),"ISI (5)",((IF(RH!E102&lt;RH!$C102,"&lt;RH",IF(RH!E102&gt;RH!$D102,"&gt;RH"," ")))))))))</f>
        <v xml:space="preserve"> </v>
      </c>
      <c r="H102" s="93"/>
      <c r="I102" s="94"/>
      <c r="J102" s="95">
        <v>5</v>
      </c>
      <c r="K102" s="258" t="str">
        <f>IF(AND(H102=0,I102=0)," ",(IF(AND(H102&gt;0,I102=0),"ISI (8)",(IF(AND(H102=0,I102&gt;0),"ISI (7)",((IF(RH!F102&lt;RH!$C102,"&lt;RH",IF(RH!F102&gt;RH!$D102,"&gt;RH"," ")))))))))</f>
        <v xml:space="preserve"> </v>
      </c>
      <c r="L102" s="526">
        <f t="shared" si="19"/>
        <v>0</v>
      </c>
      <c r="M102" s="527">
        <f t="shared" si="20"/>
        <v>0</v>
      </c>
      <c r="N102" s="94"/>
      <c r="O102" s="94">
        <v>1</v>
      </c>
      <c r="P102" s="258" t="str">
        <f>IF(L102=0," ",IF((L102/INPUT_AWAL!$C$5)&gt;KALORI!D101,"&gt; MAX KONSUMSI KAPITA"," "))</f>
        <v xml:space="preserve"> </v>
      </c>
    </row>
    <row r="103" spans="1:17" ht="15" customHeight="1">
      <c r="A103" s="276">
        <v>99</v>
      </c>
      <c r="B103" s="528" t="s">
        <v>139</v>
      </c>
      <c r="C103" s="529" t="s">
        <v>22</v>
      </c>
      <c r="D103" s="93"/>
      <c r="E103" s="94"/>
      <c r="F103" s="95">
        <v>1</v>
      </c>
      <c r="G103" s="258" t="str">
        <f>IF(AND(D103=0,E103=0)," ",(IF(AND(D103&gt;0,E103=0),"ISI (6)",(IF(AND(D103=0,E103&gt;0),"ISI (5)",((IF(RH!E103&lt;RH!$C103,"&lt;RH",IF(RH!E103&gt;RH!$D103,"&gt;RH"," ")))))))))</f>
        <v xml:space="preserve"> </v>
      </c>
      <c r="H103" s="93"/>
      <c r="I103" s="94"/>
      <c r="J103" s="95">
        <v>5</v>
      </c>
      <c r="K103" s="258" t="str">
        <f>IF(AND(H103=0,I103=0)," ",(IF(AND(H103&gt;0,I103=0),"ISI (8)",(IF(AND(H103=0,I103&gt;0),"ISI (7)",((IF(RH!F103&lt;RH!$C103,"&lt;RH",IF(RH!F103&gt;RH!$D103,"&gt;RH"," ")))))))))</f>
        <v xml:space="preserve"> </v>
      </c>
      <c r="L103" s="526">
        <f t="shared" si="19"/>
        <v>0</v>
      </c>
      <c r="M103" s="527">
        <f t="shared" si="20"/>
        <v>0</v>
      </c>
      <c r="N103" s="94"/>
      <c r="O103" s="94">
        <v>1</v>
      </c>
      <c r="P103" s="258" t="str">
        <f>IF(L103=0," ",IF((L103/INPUT_AWAL!$C$5)&gt;KALORI!D102,"&gt; MAX KONSUMSI KAPITA"," "))</f>
        <v xml:space="preserve"> </v>
      </c>
    </row>
    <row r="104" spans="1:17" ht="15" customHeight="1">
      <c r="A104" s="276">
        <v>100</v>
      </c>
      <c r="B104" s="528" t="s">
        <v>141</v>
      </c>
      <c r="C104" s="532" t="s">
        <v>143</v>
      </c>
      <c r="D104" s="93"/>
      <c r="E104" s="94"/>
      <c r="F104" s="95">
        <v>1</v>
      </c>
      <c r="G104" s="258" t="str">
        <f>IF(AND(D104=0,E104=0)," ",(IF(AND(D104&gt;0,E104=0),"ISI (6)",(IF(AND(D104=0,E104&gt;0),"ISI (5)",((IF(RH!E104&lt;RH!$C104,"&lt;RH",IF(RH!E104&gt;RH!$D104,"&gt;RH"," ")))))))))</f>
        <v xml:space="preserve"> </v>
      </c>
      <c r="H104" s="93"/>
      <c r="I104" s="94"/>
      <c r="J104" s="95">
        <v>5</v>
      </c>
      <c r="K104" s="258" t="str">
        <f>IF(AND(H104=0,I104=0)," ",(IF(AND(H104&gt;0,I104=0),"ISI (8)",(IF(AND(H104=0,I104&gt;0),"ISI (7)",((IF(RH!F104&lt;RH!$C104,"&lt;RH",IF(RH!F104&gt;RH!$D104,"&gt;RH"," ")))))))))</f>
        <v xml:space="preserve"> </v>
      </c>
      <c r="L104" s="526">
        <f t="shared" si="19"/>
        <v>0</v>
      </c>
      <c r="M104" s="527">
        <f t="shared" si="20"/>
        <v>0</v>
      </c>
      <c r="N104" s="94"/>
      <c r="O104" s="94">
        <v>1</v>
      </c>
      <c r="P104" s="258" t="str">
        <f>IF(L104=0," ",IF((L104/INPUT_AWAL!$C$5)&gt;KALORI!D103,"&gt; MAX KONSUMSI KAPITA"," "))</f>
        <v xml:space="preserve"> </v>
      </c>
    </row>
    <row r="105" spans="1:17" ht="15" customHeight="1">
      <c r="A105" s="276">
        <v>101</v>
      </c>
      <c r="B105" s="528" t="s">
        <v>144</v>
      </c>
      <c r="C105" s="532" t="s">
        <v>143</v>
      </c>
      <c r="D105" s="93"/>
      <c r="E105" s="94"/>
      <c r="F105" s="95">
        <v>1</v>
      </c>
      <c r="G105" s="258" t="str">
        <f>IF(AND(D105=0,E105=0)," ",(IF(AND(D105&gt;0,E105=0),"ISI (6)",(IF(AND(D105=0,E105&gt;0),"ISI (5)",((IF(RH!E105&lt;RH!$C105,"&lt;RH",IF(RH!E105&gt;RH!$D105,"&gt;RH"," ")))))))))</f>
        <v xml:space="preserve"> </v>
      </c>
      <c r="H105" s="93"/>
      <c r="I105" s="94"/>
      <c r="J105" s="95">
        <v>5</v>
      </c>
      <c r="K105" s="258" t="str">
        <f>IF(AND(H105=0,I105=0)," ",(IF(AND(H105&gt;0,I105=0),"ISI (8)",(IF(AND(H105=0,I105&gt;0),"ISI (7)",((IF(RH!F105&lt;RH!$C105,"&lt;RH",IF(RH!F105&gt;RH!$D105,"&gt;RH"," ")))))))))</f>
        <v xml:space="preserve"> </v>
      </c>
      <c r="L105" s="526">
        <f t="shared" si="19"/>
        <v>0</v>
      </c>
      <c r="M105" s="527">
        <f t="shared" si="20"/>
        <v>0</v>
      </c>
      <c r="N105" s="94"/>
      <c r="O105" s="94">
        <v>1</v>
      </c>
      <c r="P105" s="258" t="str">
        <f>IF(L105=0," ",IF((L105/INPUT_AWAL!$C$5)&gt;KALORI!D104,"&gt; MAX KONSUMSI KAPITA"," "))</f>
        <v xml:space="preserve"> </v>
      </c>
    </row>
    <row r="106" spans="1:17" ht="15" customHeight="1">
      <c r="A106" s="276">
        <v>102</v>
      </c>
      <c r="B106" s="528" t="s">
        <v>145</v>
      </c>
      <c r="C106" s="529" t="s">
        <v>22</v>
      </c>
      <c r="D106" s="93"/>
      <c r="E106" s="94"/>
      <c r="F106" s="95">
        <v>1</v>
      </c>
      <c r="G106" s="258" t="str">
        <f>IF(AND(D106=0,E106=0)," ",(IF(AND(D106&gt;0,E106=0),"ISI (6)",(IF(AND(D106=0,E106&gt;0),"ISI (5)",((IF(RH!E106&lt;RH!$C106,"&lt;RH",IF(RH!E106&gt;RH!$D106,"&gt;RH"," ")))))))))</f>
        <v xml:space="preserve"> </v>
      </c>
      <c r="H106" s="93"/>
      <c r="I106" s="94"/>
      <c r="J106" s="95">
        <v>5</v>
      </c>
      <c r="K106" s="258" t="str">
        <f>IF(AND(H106=0,I106=0)," ",(IF(AND(H106&gt;0,I106=0),"ISI (8)",(IF(AND(H106=0,I106&gt;0),"ISI (7)",((IF(RH!F106&lt;RH!$C106,"&lt;RH",IF(RH!F106&gt;RH!$D106,"&gt;RH"," ")))))))))</f>
        <v xml:space="preserve"> </v>
      </c>
      <c r="L106" s="526">
        <f t="shared" si="19"/>
        <v>0</v>
      </c>
      <c r="M106" s="527">
        <f t="shared" si="20"/>
        <v>0</v>
      </c>
      <c r="N106" s="94"/>
      <c r="O106" s="94">
        <v>1</v>
      </c>
      <c r="P106" s="258" t="str">
        <f>IF(L106=0," ",IF((L106/INPUT_AWAL!$C$5)&gt;KALORI!D105,"&gt; MAX KONSUMSI KAPITA"," "))</f>
        <v xml:space="preserve"> </v>
      </c>
    </row>
    <row r="107" spans="1:17" ht="15" customHeight="1">
      <c r="A107" s="276">
        <v>103</v>
      </c>
      <c r="B107" s="528" t="s">
        <v>146</v>
      </c>
      <c r="C107" s="529" t="s">
        <v>22</v>
      </c>
      <c r="D107" s="93"/>
      <c r="E107" s="94"/>
      <c r="F107" s="95">
        <v>1</v>
      </c>
      <c r="G107" s="258" t="str">
        <f>IF(AND(D107=0,E107=0)," ",(IF(AND(D107&gt;0,E107=0),"ISI (6)",(IF(AND(D107=0,E107&gt;0),"ISI (5)",((IF(RH!E107&lt;RH!$C107,"&lt;RH",IF(RH!E107&gt;RH!$D107,"&gt;RH"," ")))))))))</f>
        <v xml:space="preserve"> </v>
      </c>
      <c r="H107" s="93"/>
      <c r="I107" s="94"/>
      <c r="J107" s="95">
        <v>5</v>
      </c>
      <c r="K107" s="258" t="str">
        <f>IF(AND(H107=0,I107=0)," ",(IF(AND(H107&gt;0,I107=0),"ISI (8)",(IF(AND(H107=0,I107&gt;0),"ISI (7)",((IF(RH!F107&lt;RH!$C107,"&lt;RH",IF(RH!F107&gt;RH!$D107,"&gt;RH"," ")))))))))</f>
        <v xml:space="preserve"> </v>
      </c>
      <c r="L107" s="526">
        <f t="shared" si="19"/>
        <v>0</v>
      </c>
      <c r="M107" s="527">
        <f t="shared" si="20"/>
        <v>0</v>
      </c>
      <c r="N107" s="94"/>
      <c r="O107" s="94">
        <v>1</v>
      </c>
      <c r="P107" s="258" t="str">
        <f>IF(L107=0," ",IF((L107/INPUT_AWAL!$C$5)&gt;KALORI!D106,"&gt; MAX KONSUMSI KAPITA"," "))</f>
        <v xml:space="preserve"> </v>
      </c>
      <c r="Q107" s="55"/>
    </row>
    <row r="108" spans="1:17" ht="15" customHeight="1">
      <c r="A108" s="276">
        <v>104</v>
      </c>
      <c r="B108" s="528" t="s">
        <v>147</v>
      </c>
      <c r="C108" s="529" t="s">
        <v>22</v>
      </c>
      <c r="D108" s="93"/>
      <c r="E108" s="94"/>
      <c r="F108" s="95">
        <v>1</v>
      </c>
      <c r="G108" s="258" t="str">
        <f>IF(AND(D108=0,E108=0)," ",(IF(AND(D108&gt;0,E108=0),"ISI (6)",(IF(AND(D108=0,E108&gt;0),"ISI (5)",((IF(RH!E108&lt;RH!$C108,"&lt;RH",IF(RH!E108&gt;RH!$D108,"&gt;RH"," ")))))))))</f>
        <v xml:space="preserve"> </v>
      </c>
      <c r="H108" s="93"/>
      <c r="I108" s="94"/>
      <c r="J108" s="95">
        <v>5</v>
      </c>
      <c r="K108" s="258" t="str">
        <f>IF(AND(H108=0,I108=0)," ",(IF(AND(H108&gt;0,I108=0),"ISI (8)",(IF(AND(H108=0,I108&gt;0),"ISI (7)",((IF(RH!F108&lt;RH!$C108,"&lt;RH",IF(RH!F108&gt;RH!$D108,"&gt;RH"," ")))))))))</f>
        <v xml:space="preserve"> </v>
      </c>
      <c r="L108" s="526">
        <f t="shared" si="19"/>
        <v>0</v>
      </c>
      <c r="M108" s="527">
        <f t="shared" si="20"/>
        <v>0</v>
      </c>
      <c r="N108" s="94"/>
      <c r="O108" s="94">
        <v>1</v>
      </c>
      <c r="P108" s="258" t="str">
        <f>IF(L108=0," ",IF((L108/INPUT_AWAL!$C$5)&gt;KALORI!D107,"&gt; MAX KONSUMSI KAPITA"," "))</f>
        <v xml:space="preserve"> </v>
      </c>
      <c r="Q108" s="55"/>
    </row>
    <row r="109" spans="1:17">
      <c r="A109" s="276">
        <v>105</v>
      </c>
      <c r="B109" s="528" t="s">
        <v>148</v>
      </c>
      <c r="C109" s="529" t="s">
        <v>22</v>
      </c>
      <c r="D109" s="93"/>
      <c r="E109" s="94"/>
      <c r="F109" s="95">
        <v>1</v>
      </c>
      <c r="G109" s="258" t="str">
        <f>IF(AND(D109=0,E109=0)," ",(IF(AND(D109&gt;0,E109=0),"ISI (6)",(IF(AND(D109=0,E109&gt;0),"ISI (5)",((IF(RH!E109&lt;RH!$C109,"&lt;RH",IF(RH!E109&gt;RH!$D109,"&gt;RH"," ")))))))))</f>
        <v xml:space="preserve"> </v>
      </c>
      <c r="H109" s="93"/>
      <c r="I109" s="94"/>
      <c r="J109" s="95">
        <v>5</v>
      </c>
      <c r="K109" s="258" t="str">
        <f>IF(AND(H109=0,I109=0)," ",(IF(AND(H109&gt;0,I109=0),"ISI (8)",(IF(AND(H109=0,I109&gt;0),"ISI (7)",((IF(RH!F109&lt;RH!$C109,"&lt;RH",IF(RH!F109&gt;RH!$D109,"&gt;RH"," ")))))))))</f>
        <v xml:space="preserve"> </v>
      </c>
      <c r="L109" s="526">
        <f t="shared" si="19"/>
        <v>0</v>
      </c>
      <c r="M109" s="527">
        <f t="shared" si="20"/>
        <v>0</v>
      </c>
      <c r="N109" s="94"/>
      <c r="O109" s="94">
        <v>1</v>
      </c>
      <c r="P109" s="258" t="str">
        <f>IF(L109=0," ",IF((L109/INPUT_AWAL!$C$5)&gt;KALORI!D108,"&gt; MAX KONSUMSI KAPITA"," "))</f>
        <v xml:space="preserve"> </v>
      </c>
      <c r="Q109" s="55"/>
    </row>
    <row r="110" spans="1:17">
      <c r="A110" s="276">
        <v>106</v>
      </c>
      <c r="B110" s="528" t="s">
        <v>149</v>
      </c>
      <c r="C110" s="529" t="s">
        <v>22</v>
      </c>
      <c r="D110" s="93"/>
      <c r="E110" s="94"/>
      <c r="F110" s="95">
        <v>1</v>
      </c>
      <c r="G110" s="258" t="str">
        <f>IF(AND(D110=0,E110=0)," ",(IF(AND(D110&gt;0,E110=0),"ISI (6)",(IF(AND(D110=0,E110&gt;0),"ISI (5)",((IF(RH!E110&lt;RH!$C110,"&lt;RH",IF(RH!E110&gt;RH!$D110,"&gt;RH"," ")))))))))</f>
        <v xml:space="preserve"> </v>
      </c>
      <c r="H110" s="93"/>
      <c r="I110" s="94"/>
      <c r="J110" s="95">
        <v>5</v>
      </c>
      <c r="K110" s="258" t="str">
        <f>IF(AND(H110=0,I110=0)," ",(IF(AND(H110&gt;0,I110=0),"ISI (8)",(IF(AND(H110=0,I110&gt;0),"ISI (7)",((IF(RH!F110&lt;RH!$C110,"&lt;RH",IF(RH!F110&gt;RH!$D110,"&gt;RH"," ")))))))))</f>
        <v xml:space="preserve"> </v>
      </c>
      <c r="L110" s="526">
        <f t="shared" si="19"/>
        <v>0</v>
      </c>
      <c r="M110" s="527">
        <f t="shared" si="20"/>
        <v>0</v>
      </c>
      <c r="N110" s="94"/>
      <c r="O110" s="94">
        <v>1</v>
      </c>
      <c r="P110" s="258" t="str">
        <f>IF(L110=0," ",IF((L110/INPUT_AWAL!$C$5)&gt;KALORI!D109,"&gt; MAX KONSUMSI KAPITA"," "))</f>
        <v xml:space="preserve"> </v>
      </c>
      <c r="Q110" s="482"/>
    </row>
    <row r="111" spans="1:17">
      <c r="A111" s="276">
        <v>107</v>
      </c>
      <c r="B111" s="528" t="s">
        <v>652</v>
      </c>
      <c r="C111" s="529" t="s">
        <v>22</v>
      </c>
      <c r="D111" s="93"/>
      <c r="E111" s="94"/>
      <c r="F111" s="95">
        <v>1</v>
      </c>
      <c r="G111" s="258" t="str">
        <f>IF(AND(D111=0,E111=0)," ",(IF(AND(D111&gt;0,E111=0),"ISI (6)",(IF(AND(D111=0,E111&gt;0),"ISI (5)",((IF(RH!E111&lt;RH!$C111,"&lt;RH",IF(RH!E111&gt;RH!$D111,"&gt;RH"," ")))))))))</f>
        <v xml:space="preserve"> </v>
      </c>
      <c r="H111" s="93"/>
      <c r="I111" s="94"/>
      <c r="J111" s="95">
        <v>5</v>
      </c>
      <c r="K111" s="258" t="str">
        <f>IF(AND(H111=0,I111=0)," ",(IF(AND(H111&gt;0,I111=0),"ISI (8)",(IF(AND(H111=0,I111&gt;0),"ISI (7)",((IF(RH!F111&lt;RH!$C111,"&lt;RH",IF(RH!F111&gt;RH!$D111,"&gt;RH"," ")))))))))</f>
        <v xml:space="preserve"> </v>
      </c>
      <c r="L111" s="526">
        <f t="shared" ref="L111:L112" si="21">D111+H111</f>
        <v>0</v>
      </c>
      <c r="M111" s="527">
        <f t="shared" ref="M111:M112" si="22">E111+I111</f>
        <v>0</v>
      </c>
      <c r="N111" s="94"/>
      <c r="O111" s="94">
        <v>1</v>
      </c>
      <c r="P111" s="258" t="str">
        <f>IF(L111=0," ",IF((L111/INPUT_AWAL!$C$5)&gt;KALORI!D110,"&gt; MAX KONSUMSI KAPITA"," "))</f>
        <v xml:space="preserve"> </v>
      </c>
      <c r="Q111" s="99"/>
    </row>
    <row r="112" spans="1:17" ht="15" customHeight="1">
      <c r="A112" s="276">
        <v>108</v>
      </c>
      <c r="B112" s="528" t="s">
        <v>150</v>
      </c>
      <c r="C112" s="529" t="s">
        <v>22</v>
      </c>
      <c r="D112" s="93"/>
      <c r="E112" s="94"/>
      <c r="F112" s="95">
        <v>1</v>
      </c>
      <c r="G112" s="258" t="str">
        <f>IF(AND(D112=0,E112=0)," ",(IF(AND(D112&gt;0,E112=0),"ISI (6)",(IF(AND(D112=0,E112&gt;0),"ISI (5)",((IF(RH!E112&lt;RH!$C112,"&lt;RH",IF(RH!E112&gt;RH!$D112,"&gt;RH"," ")))))))))</f>
        <v xml:space="preserve"> </v>
      </c>
      <c r="H112" s="93"/>
      <c r="I112" s="94"/>
      <c r="J112" s="95">
        <v>5</v>
      </c>
      <c r="K112" s="258" t="str">
        <f>IF(AND(H112=0,I112=0)," ",(IF(AND(H112&gt;0,I112=0),"ISI (8)",(IF(AND(H112=0,I112&gt;0),"ISI (7)",((IF(RH!F112&lt;RH!$C112,"&lt;RH",IF(RH!F112&gt;RH!$D112,"&gt;RH"," ")))))))))</f>
        <v xml:space="preserve"> </v>
      </c>
      <c r="L112" s="526">
        <f t="shared" si="21"/>
        <v>0</v>
      </c>
      <c r="M112" s="527">
        <f t="shared" si="22"/>
        <v>0</v>
      </c>
      <c r="N112" s="94"/>
      <c r="O112" s="94">
        <v>1</v>
      </c>
      <c r="P112" s="258" t="str">
        <f>IF(L112=0," ",IF((L112/INPUT_AWAL!$C$5)&gt;KALORI!D111,"&gt; MAX KONSUMSI KAPITA"," "))</f>
        <v xml:space="preserve"> </v>
      </c>
      <c r="Q112" s="483"/>
    </row>
    <row r="113" spans="1:17" ht="15" customHeight="1">
      <c r="A113" s="276">
        <v>109</v>
      </c>
      <c r="B113" s="528" t="s">
        <v>151</v>
      </c>
      <c r="C113" s="529" t="s">
        <v>22</v>
      </c>
      <c r="D113" s="93"/>
      <c r="E113" s="94"/>
      <c r="F113" s="95">
        <v>1</v>
      </c>
      <c r="G113" s="258" t="str">
        <f>IF(AND(D113=0,E113=0)," ",(IF(AND(D113&gt;0,E113=0),"ISI (6)",(IF(AND(D113=0,E113&gt;0),"ISI (5)",((IF(RH!E113&lt;RH!$C113,"&lt;RH",IF(RH!E113&gt;RH!$D113,"&gt;RH"," ")))))))))</f>
        <v xml:space="preserve"> </v>
      </c>
      <c r="H113" s="93"/>
      <c r="I113" s="94"/>
      <c r="J113" s="95">
        <v>5</v>
      </c>
      <c r="K113" s="258" t="str">
        <f>IF(AND(H113=0,I113=0)," ",(IF(AND(H113&gt;0,I113=0),"ISI (8)",(IF(AND(H113=0,I113&gt;0),"ISI (7)",((IF(RH!F113&lt;RH!$C113,"&lt;RH",IF(RH!F113&gt;RH!$D113,"&gt;RH"," ")))))))))</f>
        <v xml:space="preserve"> </v>
      </c>
      <c r="L113" s="526">
        <f>D113+H113</f>
        <v>0</v>
      </c>
      <c r="M113" s="527">
        <f>E113+I113</f>
        <v>0</v>
      </c>
      <c r="N113" s="94"/>
      <c r="O113" s="94">
        <v>1</v>
      </c>
      <c r="P113" s="258" t="str">
        <f>IF(L113=0," ",IF((L113/INPUT_AWAL!$C$5)&gt;KALORI!D112,"&gt; MAX KONSUMSI KAPITA"," "))</f>
        <v xml:space="preserve"> </v>
      </c>
      <c r="Q113" s="99"/>
    </row>
    <row r="114" spans="1:17">
      <c r="A114" s="276">
        <v>110</v>
      </c>
      <c r="B114" s="528" t="s">
        <v>152</v>
      </c>
      <c r="C114" s="529" t="s">
        <v>22</v>
      </c>
      <c r="D114" s="93"/>
      <c r="E114" s="94"/>
      <c r="F114" s="95">
        <v>1</v>
      </c>
      <c r="G114" s="258" t="str">
        <f>IF(AND(D114=0,E114=0)," ",(IF(AND(D114&gt;0,E114=0),"ISI (6)",(IF(AND(D114=0,E114&gt;0),"ISI (5)",((IF(RH!E114&lt;RH!$C114,"&lt;RH",IF(RH!E114&gt;RH!$D114,"&gt;RH"," ")))))))))</f>
        <v xml:space="preserve"> </v>
      </c>
      <c r="H114" s="93"/>
      <c r="I114" s="94"/>
      <c r="J114" s="95">
        <v>5</v>
      </c>
      <c r="K114" s="258" t="str">
        <f>IF(AND(H114=0,I114=0)," ",(IF(AND(H114&gt;0,I114=0),"ISI (8)",(IF(AND(H114=0,I114&gt;0),"ISI (7)",((IF(RH!F114&lt;RH!$C114,"&lt;RH",IF(RH!F114&gt;RH!$D114,"&gt;RH"," ")))))))))</f>
        <v xml:space="preserve"> </v>
      </c>
      <c r="L114" s="526">
        <f>D114+H114</f>
        <v>0</v>
      </c>
      <c r="M114" s="527">
        <f>E114+I114</f>
        <v>0</v>
      </c>
      <c r="N114" s="94"/>
      <c r="O114" s="94">
        <v>1</v>
      </c>
      <c r="P114" s="258" t="str">
        <f>IF(L114=0," ",IF((L114/INPUT_AWAL!$C$5)&gt;KALORI!D113,"&gt; MAX KONSUMSI KAPITA"," "))</f>
        <v xml:space="preserve"> </v>
      </c>
      <c r="Q114" s="99"/>
    </row>
    <row r="115" spans="1:17">
      <c r="A115" s="276">
        <v>111</v>
      </c>
      <c r="B115" s="528" t="s">
        <v>1042</v>
      </c>
      <c r="C115" s="529" t="s">
        <v>22</v>
      </c>
      <c r="D115" s="93"/>
      <c r="E115" s="94"/>
      <c r="F115" s="95">
        <v>1</v>
      </c>
      <c r="G115" s="258" t="str">
        <f>IF(AND(D115=0,E115=0)," ",(IF(AND(D115&gt;0,E115=0),"ISI (6)",(IF(AND(D115=0,E115&gt;0),"ISI (5)",((IF(RH!E115&lt;RH!$C115,"&lt;RH",IF(RH!E115&gt;RH!$D115,"&gt;RH"," ")))))))))</f>
        <v xml:space="preserve"> </v>
      </c>
      <c r="H115" s="93"/>
      <c r="I115" s="94"/>
      <c r="J115" s="95">
        <v>5</v>
      </c>
      <c r="K115" s="258" t="str">
        <f>IF(AND(H115=0,I115=0)," ",(IF(AND(H115&gt;0,I115=0),"ISI (8)",(IF(AND(H115=0,I115&gt;0),"ISI (7)",((IF(RH!F115&lt;RH!$C115,"&lt;RH",IF(RH!F115&gt;RH!$D115,"&gt;RH"," ")))))))))</f>
        <v xml:space="preserve"> </v>
      </c>
      <c r="L115" s="526">
        <f t="shared" ref="L115:L123" si="23">D115+H115</f>
        <v>0</v>
      </c>
      <c r="M115" s="527">
        <f t="shared" ref="M115:M123" si="24">E115+I115</f>
        <v>0</v>
      </c>
      <c r="N115" s="94"/>
      <c r="O115" s="94">
        <v>1</v>
      </c>
      <c r="P115" s="258"/>
    </row>
    <row r="116" spans="1:17">
      <c r="A116" s="276">
        <v>112</v>
      </c>
      <c r="B116" s="528" t="s">
        <v>1043</v>
      </c>
      <c r="C116" s="529" t="s">
        <v>22</v>
      </c>
      <c r="D116" s="93"/>
      <c r="E116" s="94"/>
      <c r="F116" s="95">
        <v>1</v>
      </c>
      <c r="G116" s="258" t="str">
        <f>IF(AND(D116=0,E116=0)," ",(IF(AND(D116&gt;0,E116=0),"ISI (6)",(IF(AND(D116=0,E116&gt;0),"ISI (5)",((IF(RH!E116&lt;RH!$C116,"&lt;RH",IF(RH!E116&gt;RH!$D116,"&gt;RH"," ")))))))))</f>
        <v xml:space="preserve"> </v>
      </c>
      <c r="H116" s="93"/>
      <c r="I116" s="94"/>
      <c r="J116" s="95">
        <v>5</v>
      </c>
      <c r="K116" s="258" t="str">
        <f>IF(AND(H116=0,I116=0)," ",(IF(AND(H116&gt;0,I116=0),"ISI (8)",(IF(AND(H116=0,I116&gt;0),"ISI (7)",((IF(RH!F116&lt;RH!$C116,"&lt;RH",IF(RH!F116&gt;RH!$D116,"&gt;RH"," ")))))))))</f>
        <v xml:space="preserve"> </v>
      </c>
      <c r="L116" s="526">
        <f t="shared" si="23"/>
        <v>0</v>
      </c>
      <c r="M116" s="527">
        <f t="shared" si="24"/>
        <v>0</v>
      </c>
      <c r="N116" s="94"/>
      <c r="O116" s="94">
        <v>1</v>
      </c>
      <c r="P116" s="258"/>
    </row>
    <row r="117" spans="1:17">
      <c r="A117" s="276">
        <v>113</v>
      </c>
      <c r="B117" s="528" t="s">
        <v>1044</v>
      </c>
      <c r="C117" s="529" t="s">
        <v>22</v>
      </c>
      <c r="D117" s="93"/>
      <c r="E117" s="94"/>
      <c r="F117" s="95">
        <v>1</v>
      </c>
      <c r="G117" s="258" t="str">
        <f>IF(AND(D117=0,E117=0)," ",(IF(AND(D117&gt;0,E117=0),"ISI (6)",(IF(AND(D117=0,E117&gt;0),"ISI (5)",((IF(RH!E117&lt;RH!$C117,"&lt;RH",IF(RH!E117&gt;RH!$D117,"&gt;RH"," ")))))))))</f>
        <v xml:space="preserve"> </v>
      </c>
      <c r="H117" s="93"/>
      <c r="I117" s="94"/>
      <c r="J117" s="95">
        <v>5</v>
      </c>
      <c r="K117" s="258" t="str">
        <f>IF(AND(H117=0,I117=0)," ",(IF(AND(H117&gt;0,I117=0),"ISI (8)",(IF(AND(H117=0,I117&gt;0),"ISI (7)",((IF(RH!F117&lt;RH!$C117,"&lt;RH",IF(RH!F117&gt;RH!$D117,"&gt;RH"," ")))))))))</f>
        <v xml:space="preserve"> </v>
      </c>
      <c r="L117" s="526">
        <f t="shared" si="23"/>
        <v>0</v>
      </c>
      <c r="M117" s="527">
        <f t="shared" si="24"/>
        <v>0</v>
      </c>
      <c r="N117" s="94"/>
      <c r="O117" s="94">
        <v>1</v>
      </c>
      <c r="P117" s="258"/>
    </row>
    <row r="118" spans="1:17">
      <c r="A118" s="276">
        <v>114</v>
      </c>
      <c r="B118" s="528" t="s">
        <v>1045</v>
      </c>
      <c r="C118" s="529" t="s">
        <v>22</v>
      </c>
      <c r="D118" s="93"/>
      <c r="E118" s="94"/>
      <c r="F118" s="95">
        <v>1</v>
      </c>
      <c r="G118" s="258" t="str">
        <f>IF(AND(D118=0,E118=0)," ",(IF(AND(D118&gt;0,E118=0),"ISI (6)",(IF(AND(D118=0,E118&gt;0),"ISI (5)",((IF(RH!E118&lt;RH!$C118,"&lt;RH",IF(RH!E118&gt;RH!$D118,"&gt;RH"," ")))))))))</f>
        <v xml:space="preserve"> </v>
      </c>
      <c r="H118" s="93"/>
      <c r="I118" s="94"/>
      <c r="J118" s="95">
        <v>5</v>
      </c>
      <c r="K118" s="258" t="str">
        <f>IF(AND(H118=0,I118=0)," ",(IF(AND(H118&gt;0,I118=0),"ISI (8)",(IF(AND(H118=0,I118&gt;0),"ISI (7)",((IF(RH!F118&lt;RH!$C118,"&lt;RH",IF(RH!F118&gt;RH!$D118,"&gt;RH"," ")))))))))</f>
        <v xml:space="preserve"> </v>
      </c>
      <c r="L118" s="526">
        <f t="shared" si="23"/>
        <v>0</v>
      </c>
      <c r="M118" s="527">
        <f t="shared" si="24"/>
        <v>0</v>
      </c>
      <c r="N118" s="94"/>
      <c r="O118" s="94">
        <v>1</v>
      </c>
      <c r="P118" s="258"/>
    </row>
    <row r="119" spans="1:17">
      <c r="A119" s="276">
        <v>115</v>
      </c>
      <c r="B119" s="528" t="s">
        <v>1046</v>
      </c>
      <c r="C119" s="529" t="s">
        <v>22</v>
      </c>
      <c r="D119" s="93"/>
      <c r="E119" s="94"/>
      <c r="F119" s="95">
        <v>1</v>
      </c>
      <c r="G119" s="258" t="str">
        <f>IF(AND(D119=0,E119=0)," ",(IF(AND(D119&gt;0,E119=0),"ISI (6)",(IF(AND(D119=0,E119&gt;0),"ISI (5)",((IF(RH!E119&lt;RH!$C119,"&lt;RH",IF(RH!E119&gt;RH!$D119,"&gt;RH"," ")))))))))</f>
        <v xml:space="preserve"> </v>
      </c>
      <c r="H119" s="93"/>
      <c r="I119" s="94"/>
      <c r="J119" s="95">
        <v>5</v>
      </c>
      <c r="K119" s="258" t="str">
        <f>IF(AND(H119=0,I119=0)," ",(IF(AND(H119&gt;0,I119=0),"ISI (8)",(IF(AND(H119=0,I119&gt;0),"ISI (7)",((IF(RH!F119&lt;RH!$C119,"&lt;RH",IF(RH!F119&gt;RH!$D119,"&gt;RH"," ")))))))))</f>
        <v xml:space="preserve"> </v>
      </c>
      <c r="L119" s="526">
        <f t="shared" si="23"/>
        <v>0</v>
      </c>
      <c r="M119" s="527">
        <f t="shared" si="24"/>
        <v>0</v>
      </c>
      <c r="N119" s="94"/>
      <c r="O119" s="94">
        <v>1</v>
      </c>
      <c r="P119" s="258"/>
    </row>
    <row r="120" spans="1:17">
      <c r="A120" s="276">
        <v>116</v>
      </c>
      <c r="B120" s="528" t="s">
        <v>1047</v>
      </c>
      <c r="C120" s="529" t="s">
        <v>22</v>
      </c>
      <c r="D120" s="93"/>
      <c r="E120" s="94"/>
      <c r="F120" s="95">
        <v>1</v>
      </c>
      <c r="G120" s="258" t="str">
        <f>IF(AND(D120=0,E120=0)," ",(IF(AND(D120&gt;0,E120=0),"ISI (6)",(IF(AND(D120=0,E120&gt;0),"ISI (5)",((IF(RH!E120&lt;RH!$C120,"&lt;RH",IF(RH!E120&gt;RH!$D120,"&gt;RH"," ")))))))))</f>
        <v xml:space="preserve"> </v>
      </c>
      <c r="H120" s="93"/>
      <c r="I120" s="94"/>
      <c r="J120" s="95">
        <v>5</v>
      </c>
      <c r="K120" s="258" t="str">
        <f>IF(AND(H120=0,I120=0)," ",(IF(AND(H120&gt;0,I120=0),"ISI (8)",(IF(AND(H120=0,I120&gt;0),"ISI (7)",((IF(RH!F120&lt;RH!$C120,"&lt;RH",IF(RH!F120&gt;RH!$D120,"&gt;RH"," ")))))))))</f>
        <v xml:space="preserve"> </v>
      </c>
      <c r="L120" s="526">
        <f t="shared" si="23"/>
        <v>0</v>
      </c>
      <c r="M120" s="527">
        <f t="shared" si="24"/>
        <v>0</v>
      </c>
      <c r="N120" s="94"/>
      <c r="O120" s="94">
        <v>1</v>
      </c>
      <c r="P120" s="258"/>
    </row>
    <row r="121" spans="1:17" ht="15" customHeight="1">
      <c r="A121" s="276">
        <v>117</v>
      </c>
      <c r="B121" s="528" t="s">
        <v>1048</v>
      </c>
      <c r="C121" s="529" t="s">
        <v>22</v>
      </c>
      <c r="D121" s="93"/>
      <c r="E121" s="94"/>
      <c r="F121" s="95">
        <v>1</v>
      </c>
      <c r="G121" s="258" t="str">
        <f>IF(AND(D121=0,E121=0)," ",(IF(AND(D121&gt;0,E121=0),"ISI (6)",(IF(AND(D121=0,E121&gt;0),"ISI (5)",((IF(RH!E121&lt;RH!$C121,"&lt;RH",IF(RH!E121&gt;RH!$D121,"&gt;RH"," ")))))))))</f>
        <v xml:space="preserve"> </v>
      </c>
      <c r="H121" s="93"/>
      <c r="I121" s="94"/>
      <c r="J121" s="95">
        <v>5</v>
      </c>
      <c r="K121" s="258" t="str">
        <f>IF(AND(H121=0,I121=0)," ",(IF(AND(H121&gt;0,I121=0),"ISI (8)",(IF(AND(H121=0,I121&gt;0),"ISI (7)",((IF(RH!F121&lt;RH!$C121,"&lt;RH",IF(RH!F121&gt;RH!$D121,"&gt;RH"," ")))))))))</f>
        <v xml:space="preserve"> </v>
      </c>
      <c r="L121" s="526">
        <f t="shared" si="23"/>
        <v>0</v>
      </c>
      <c r="M121" s="527">
        <f t="shared" si="24"/>
        <v>0</v>
      </c>
      <c r="N121" s="94"/>
      <c r="O121" s="94">
        <v>1</v>
      </c>
      <c r="P121" s="258"/>
    </row>
    <row r="122" spans="1:17" ht="15" customHeight="1">
      <c r="A122" s="276">
        <v>118</v>
      </c>
      <c r="B122" s="528" t="s">
        <v>1049</v>
      </c>
      <c r="C122" s="529" t="s">
        <v>22</v>
      </c>
      <c r="D122" s="93"/>
      <c r="E122" s="94"/>
      <c r="F122" s="95">
        <v>1</v>
      </c>
      <c r="G122" s="258" t="str">
        <f>IF(AND(D122=0,E122=0)," ",(IF(AND(D122&gt;0,E122=0),"ISI (6)",(IF(AND(D122=0,E122&gt;0),"ISI (5)",((IF(RH!E122&lt;RH!$C122,"&lt;RH",IF(RH!E122&gt;RH!$D122,"&gt;RH"," ")))))))))</f>
        <v xml:space="preserve"> </v>
      </c>
      <c r="H122" s="93"/>
      <c r="I122" s="94"/>
      <c r="J122" s="95">
        <v>5</v>
      </c>
      <c r="K122" s="258" t="str">
        <f>IF(AND(H122=0,I122=0)," ",(IF(AND(H122&gt;0,I122=0),"ISI (8)",(IF(AND(H122=0,I122&gt;0),"ISI (7)",((IF(RH!F122&lt;RH!$C122,"&lt;RH",IF(RH!F122&gt;RH!$D122,"&gt;RH"," ")))))))))</f>
        <v xml:space="preserve"> </v>
      </c>
      <c r="L122" s="526">
        <f t="shared" si="23"/>
        <v>0</v>
      </c>
      <c r="M122" s="527">
        <f t="shared" si="24"/>
        <v>0</v>
      </c>
      <c r="N122" s="94"/>
      <c r="O122" s="94">
        <v>1</v>
      </c>
      <c r="P122" s="258"/>
    </row>
    <row r="123" spans="1:17">
      <c r="A123" s="276">
        <v>119</v>
      </c>
      <c r="B123" s="528" t="s">
        <v>1050</v>
      </c>
      <c r="C123" s="529" t="s">
        <v>22</v>
      </c>
      <c r="D123" s="93"/>
      <c r="E123" s="94"/>
      <c r="F123" s="95">
        <v>1</v>
      </c>
      <c r="G123" s="258" t="str">
        <f>IF(AND(D123=0,E123=0)," ",(IF(AND(D123&gt;0,E123=0),"ISI (6)",(IF(AND(D123=0,E123&gt;0),"ISI (5)",((IF(RH!E123&lt;RH!$C123,"&lt;RH",IF(RH!E123&gt;RH!$D123,"&gt;RH"," ")))))))))</f>
        <v xml:space="preserve"> </v>
      </c>
      <c r="H123" s="93"/>
      <c r="I123" s="94"/>
      <c r="J123" s="95">
        <v>5</v>
      </c>
      <c r="K123" s="258" t="str">
        <f>IF(AND(H123=0,I123=0)," ",(IF(AND(H123&gt;0,I123=0),"ISI (8)",(IF(AND(H123=0,I123&gt;0),"ISI (7)",((IF(RH!F123&lt;RH!$C123,"&lt;RH",IF(RH!F123&gt;RH!$D123,"&gt;RH"," ")))))))))</f>
        <v xml:space="preserve"> </v>
      </c>
      <c r="L123" s="526">
        <f t="shared" si="23"/>
        <v>0</v>
      </c>
      <c r="M123" s="527">
        <f t="shared" si="24"/>
        <v>0</v>
      </c>
      <c r="N123" s="94"/>
      <c r="O123" s="94">
        <v>1</v>
      </c>
      <c r="P123" s="258"/>
    </row>
    <row r="124" spans="1:17">
      <c r="A124" s="276">
        <v>120</v>
      </c>
      <c r="B124" s="528" t="s">
        <v>153</v>
      </c>
      <c r="C124" s="529" t="s">
        <v>22</v>
      </c>
      <c r="D124" s="93"/>
      <c r="E124" s="94"/>
      <c r="F124" s="95">
        <v>1</v>
      </c>
      <c r="G124" s="258" t="str">
        <f>IF(AND(D124=0,E124=0)," ",(IF(AND(D124&gt;0,E124=0),"ISI (6)",(IF(AND(D124=0,E124&gt;0),"ISI (5)",((IF(RH!E124&lt;RH!$C124,"&lt;RH",IF(RH!E124&gt;RH!$D124,"&gt;RH"," ")))))))))</f>
        <v xml:space="preserve"> </v>
      </c>
      <c r="H124" s="93"/>
      <c r="I124" s="94"/>
      <c r="J124" s="95">
        <v>5</v>
      </c>
      <c r="K124" s="258" t="str">
        <f>IF(AND(H124=0,I124=0)," ",(IF(AND(H124&gt;0,I124=0),"ISI (8)",(IF(AND(H124=0,I124&gt;0),"ISI (7)",((IF(RH!F124&lt;RH!$C124,"&lt;RH",IF(RH!F124&gt;RH!$D124,"&gt;RH"," ")))))))))</f>
        <v xml:space="preserve"> </v>
      </c>
      <c r="L124" s="526">
        <f>D124+H124</f>
        <v>0</v>
      </c>
      <c r="M124" s="527">
        <f>E124+I124</f>
        <v>0</v>
      </c>
      <c r="N124" s="94"/>
      <c r="O124" s="94">
        <v>1</v>
      </c>
      <c r="P124" s="258" t="str">
        <f>IF(L124=0," ",IF((L124/INPUT_AWAL!$C$5)&gt;KALORI!D123,"&gt; MAX KONSUMSI KAPITA"," "))</f>
        <v xml:space="preserve"> </v>
      </c>
      <c r="Q124" s="99"/>
    </row>
    <row r="125" spans="1:17" ht="15" customHeight="1">
      <c r="A125" s="266">
        <v>121</v>
      </c>
      <c r="B125" s="109" t="s">
        <v>785</v>
      </c>
      <c r="C125" s="114"/>
      <c r="D125" s="110"/>
      <c r="E125" s="108">
        <f>SUM(E126:E132)</f>
        <v>0</v>
      </c>
      <c r="F125" s="107"/>
      <c r="G125" s="261"/>
      <c r="H125" s="110"/>
      <c r="I125" s="108">
        <f>SUM(I126:I132)</f>
        <v>0</v>
      </c>
      <c r="J125" s="107"/>
      <c r="K125" s="261"/>
      <c r="L125" s="111"/>
      <c r="M125" s="108">
        <f>SUM(M126:M132)</f>
        <v>0</v>
      </c>
      <c r="N125" s="112"/>
      <c r="O125" s="113"/>
      <c r="P125" s="261" t="str">
        <f>IF(L125=0," ",IF((L125/INPUT_AWAL!$C$5)&gt;KALORI!D124,"&gt; MAX KONSUMSI KAPITA"," "))</f>
        <v xml:space="preserve"> </v>
      </c>
      <c r="Q125" s="99"/>
    </row>
    <row r="126" spans="1:17" ht="15" customHeight="1">
      <c r="A126" s="276">
        <v>122</v>
      </c>
      <c r="B126" s="528" t="s">
        <v>157</v>
      </c>
      <c r="C126" s="529" t="s">
        <v>22</v>
      </c>
      <c r="D126" s="93"/>
      <c r="E126" s="94"/>
      <c r="F126" s="95">
        <v>1</v>
      </c>
      <c r="G126" s="258" t="str">
        <f>IF(AND(D126=0,E126=0)," ",(IF(AND(D126&gt;0,E126=0),"ISI (6)",(IF(AND(D126=0,E126&gt;0),"ISI (5)",((IF(RH!E126&lt;RH!$C126,"&lt;RH",IF(RH!E126&gt;RH!$D126,"&gt;RH"," ")))))))))</f>
        <v xml:space="preserve"> </v>
      </c>
      <c r="H126" s="93"/>
      <c r="I126" s="94"/>
      <c r="J126" s="95">
        <v>5</v>
      </c>
      <c r="K126" s="258" t="str">
        <f>IF(AND(H126=0,I126=0)," ",(IF(AND(H126&gt;0,I126=0),"ISI (8)",(IF(AND(H126=0,I126&gt;0),"ISI (7)",((IF(RH!F126&lt;RH!$C126,"&lt;RH",IF(RH!F126&gt;RH!$D126,"&gt;RH"," ")))))))))</f>
        <v xml:space="preserve"> </v>
      </c>
      <c r="L126" s="526">
        <f t="shared" ref="L126:M132" si="25">D126+H126</f>
        <v>0</v>
      </c>
      <c r="M126" s="527">
        <f t="shared" si="25"/>
        <v>0</v>
      </c>
      <c r="N126" s="94"/>
      <c r="O126" s="94">
        <v>1</v>
      </c>
      <c r="P126" s="258" t="str">
        <f>IF(L126=0," ",IF((L126/INPUT_AWAL!$C$5)&gt;KALORI!D125,"&gt; MAX KONSUMSI KAPITA"," "))</f>
        <v xml:space="preserve"> </v>
      </c>
    </row>
    <row r="127" spans="1:17" ht="15" customHeight="1">
      <c r="A127" s="262">
        <v>123</v>
      </c>
      <c r="B127" s="545" t="s">
        <v>158</v>
      </c>
      <c r="C127" s="546" t="s">
        <v>22</v>
      </c>
      <c r="D127" s="539"/>
      <c r="E127" s="540"/>
      <c r="F127" s="541">
        <v>1</v>
      </c>
      <c r="G127" s="542" t="str">
        <f>IF(AND(D127=0,E127=0)," ",(IF(AND(D127&gt;0,E127=0),"ISI (6)",(IF(AND(D127=0,E127&gt;0),"ISI (5)",((IF(RH!E127&lt;RH!$C127,"&lt;RH",IF(RH!E127&gt;RH!$D127,"&gt;RH"," ")))))))))</f>
        <v xml:space="preserve"> </v>
      </c>
      <c r="H127" s="539"/>
      <c r="I127" s="540"/>
      <c r="J127" s="541">
        <v>5</v>
      </c>
      <c r="K127" s="542" t="str">
        <f>IF(AND(H127=0,I127=0)," ",(IF(AND(H127&gt;0,I127=0),"ISI (8)",(IF(AND(H127=0,I127&gt;0),"ISI (7)",((IF(RH!F127&lt;RH!$C127,"&lt;RH",IF(RH!F127&gt;RH!$D127,"&gt;RH"," ")))))))))</f>
        <v xml:space="preserve"> </v>
      </c>
      <c r="L127" s="543">
        <f t="shared" si="25"/>
        <v>0</v>
      </c>
      <c r="M127" s="544">
        <f t="shared" si="25"/>
        <v>0</v>
      </c>
      <c r="N127" s="540"/>
      <c r="O127" s="540">
        <v>1</v>
      </c>
      <c r="P127" s="542" t="str">
        <f>IF(L127=0," ",IF((L127/INPUT_AWAL!$C$5)&gt;KALORI!D126,"&gt; MAX KONSUMSI KAPITA"," "))</f>
        <v xml:space="preserve"> </v>
      </c>
      <c r="Q127" s="101" t="s">
        <v>793</v>
      </c>
    </row>
    <row r="128" spans="1:17" ht="15" customHeight="1">
      <c r="A128" s="276">
        <v>124</v>
      </c>
      <c r="B128" s="528" t="s">
        <v>159</v>
      </c>
      <c r="C128" s="529" t="s">
        <v>22</v>
      </c>
      <c r="D128" s="93"/>
      <c r="E128" s="94"/>
      <c r="F128" s="95">
        <v>1</v>
      </c>
      <c r="G128" s="258" t="str">
        <f>IF(AND(D128=0,E128=0)," ",(IF(AND(D128&gt;0,E128=0),"ISI (6)",(IF(AND(D128=0,E128&gt;0),"ISI (5)",((IF(RH!E128&lt;RH!$C128,"&lt;RH",IF(RH!E128&gt;RH!$D128,"&gt;RH"," ")))))))))</f>
        <v xml:space="preserve"> </v>
      </c>
      <c r="H128" s="93"/>
      <c r="I128" s="94"/>
      <c r="J128" s="95">
        <v>5</v>
      </c>
      <c r="K128" s="258" t="str">
        <f>IF(AND(H128=0,I128=0)," ",(IF(AND(H128&gt;0,I128=0),"ISI (8)",(IF(AND(H128=0,I128&gt;0),"ISI (7)",((IF(RH!F128&lt;RH!$C128,"&lt;RH",IF(RH!F128&gt;RH!$D128,"&gt;RH"," ")))))))))</f>
        <v xml:space="preserve"> </v>
      </c>
      <c r="L128" s="526">
        <f t="shared" si="25"/>
        <v>0</v>
      </c>
      <c r="M128" s="527">
        <f t="shared" si="25"/>
        <v>0</v>
      </c>
      <c r="N128" s="94"/>
      <c r="O128" s="94">
        <v>1</v>
      </c>
      <c r="P128" s="258" t="str">
        <f>IF(L128=0," ",IF((L128/INPUT_AWAL!$C$5)&gt;KALORI!D127,"&gt; MAX KONSUMSI KAPITA"," "))</f>
        <v xml:space="preserve"> </v>
      </c>
      <c r="Q128" s="259" t="s">
        <v>797</v>
      </c>
    </row>
    <row r="129" spans="1:18" ht="15" customHeight="1">
      <c r="A129" s="276">
        <v>125</v>
      </c>
      <c r="B129" s="528" t="s">
        <v>160</v>
      </c>
      <c r="C129" s="529" t="s">
        <v>22</v>
      </c>
      <c r="D129" s="93"/>
      <c r="E129" s="94"/>
      <c r="F129" s="95">
        <v>1</v>
      </c>
      <c r="G129" s="258" t="str">
        <f>IF(AND(D129=0,E129=0)," ",(IF(AND(D129&gt;0,E129=0),"ISI (6)",(IF(AND(D129=0,E129&gt;0),"ISI (5)",((IF(RH!E129&lt;RH!$C129,"&lt;RH",IF(RH!E129&gt;RH!$D129,"&gt;RH"," ")))))))))</f>
        <v xml:space="preserve"> </v>
      </c>
      <c r="H129" s="93"/>
      <c r="I129" s="94"/>
      <c r="J129" s="95">
        <v>5</v>
      </c>
      <c r="K129" s="258" t="str">
        <f>IF(AND(H129=0,I129=0)," ",(IF(AND(H129&gt;0,I129=0),"ISI (8)",(IF(AND(H129=0,I129&gt;0),"ISI (7)",((IF(RH!F129&lt;RH!$C129,"&lt;RH",IF(RH!F129&gt;RH!$D129,"&gt;RH"," ")))))))))</f>
        <v xml:space="preserve"> </v>
      </c>
      <c r="L129" s="526">
        <f t="shared" si="25"/>
        <v>0</v>
      </c>
      <c r="M129" s="527">
        <f t="shared" si="25"/>
        <v>0</v>
      </c>
      <c r="N129" s="94"/>
      <c r="O129" s="94">
        <v>1</v>
      </c>
      <c r="P129" s="258" t="str">
        <f>IF(L129=0," ",IF((L129/INPUT_AWAL!$C$5)&gt;KALORI!D128,"&gt; MAX KONSUMSI KAPITA"," "))</f>
        <v xml:space="preserve"> </v>
      </c>
      <c r="Q129" s="260">
        <f>KOMODITAS!M5</f>
        <v>0</v>
      </c>
    </row>
    <row r="130" spans="1:18" ht="15" customHeight="1">
      <c r="A130" s="276">
        <v>126</v>
      </c>
      <c r="B130" s="528" t="s">
        <v>161</v>
      </c>
      <c r="C130" s="529" t="s">
        <v>22</v>
      </c>
      <c r="D130" s="93"/>
      <c r="E130" s="94"/>
      <c r="F130" s="95">
        <v>1</v>
      </c>
      <c r="G130" s="258" t="str">
        <f>IF(AND(D130=0,E130=0)," ",(IF(AND(D130&gt;0,E130=0),"ISI (6)",(IF(AND(D130=0,E130&gt;0),"ISI (5)",((IF(RH!E130&lt;RH!$C130,"&lt;RH",IF(RH!E130&gt;RH!$D130,"&gt;RH"," ")))))))))</f>
        <v xml:space="preserve"> </v>
      </c>
      <c r="H130" s="93"/>
      <c r="I130" s="94"/>
      <c r="J130" s="95">
        <v>5</v>
      </c>
      <c r="K130" s="258" t="str">
        <f>IF(AND(H130=0,I130=0)," ",(IF(AND(H130&gt;0,I130=0),"ISI (8)",(IF(AND(H130=0,I130&gt;0),"ISI (7)",((IF(RH!F130&lt;RH!$C130,"&lt;RH",IF(RH!F130&gt;RH!$D130,"&gt;RH"," ")))))))))</f>
        <v xml:space="preserve"> </v>
      </c>
      <c r="L130" s="526">
        <f t="shared" si="25"/>
        <v>0</v>
      </c>
      <c r="M130" s="527">
        <f t="shared" si="25"/>
        <v>0</v>
      </c>
      <c r="N130" s="94"/>
      <c r="O130" s="94">
        <v>1</v>
      </c>
      <c r="P130" s="258" t="str">
        <f>IF(L130=0," ",IF((L130/INPUT_AWAL!$C$5)&gt;KALORI!D129,"&gt; MAX KONSUMSI KAPITA"," "))</f>
        <v xml:space="preserve"> </v>
      </c>
    </row>
    <row r="131" spans="1:18" ht="15" customHeight="1">
      <c r="A131" s="276">
        <v>127</v>
      </c>
      <c r="B131" s="528" t="s">
        <v>162</v>
      </c>
      <c r="C131" s="529" t="s">
        <v>74</v>
      </c>
      <c r="D131" s="93"/>
      <c r="E131" s="94"/>
      <c r="F131" s="95">
        <v>1</v>
      </c>
      <c r="G131" s="258" t="str">
        <f>IF(AND(D131=0,E131=0)," ",(IF(AND(D131&gt;0,E131=0),"ISI (6)",(IF(AND(D131=0,E131&gt;0),"ISI (5)",((IF(RH!E131&lt;RH!$C131,"&lt;RH",IF(RH!E131&gt;RH!$D131,"&gt;RH"," ")))))))))</f>
        <v xml:space="preserve"> </v>
      </c>
      <c r="H131" s="93"/>
      <c r="I131" s="94"/>
      <c r="J131" s="95">
        <v>5</v>
      </c>
      <c r="K131" s="258" t="str">
        <f>IF(AND(H131=0,I131=0)," ",(IF(AND(H131&gt;0,I131=0),"ISI (8)",(IF(AND(H131=0,I131&gt;0),"ISI (7)",((IF(RH!F131&lt;RH!$C131,"&lt;RH",IF(RH!F131&gt;RH!$D131,"&gt;RH"," ")))))))))</f>
        <v xml:space="preserve"> </v>
      </c>
      <c r="L131" s="526">
        <f t="shared" si="25"/>
        <v>0</v>
      </c>
      <c r="M131" s="527">
        <f t="shared" si="25"/>
        <v>0</v>
      </c>
      <c r="N131" s="94"/>
      <c r="O131" s="94">
        <v>1</v>
      </c>
      <c r="P131" s="258" t="str">
        <f>IF(L131=0," ",IF((L131/INPUT_AWAL!$C$5)&gt;KALORI!D130,"&gt; MAX KONSUMSI KAPITA"," "))</f>
        <v xml:space="preserve"> </v>
      </c>
    </row>
    <row r="132" spans="1:18">
      <c r="A132" s="276">
        <v>128</v>
      </c>
      <c r="B132" s="528" t="s">
        <v>163</v>
      </c>
      <c r="C132" s="529" t="s">
        <v>74</v>
      </c>
      <c r="D132" s="93"/>
      <c r="E132" s="94"/>
      <c r="F132" s="95">
        <v>1</v>
      </c>
      <c r="G132" s="258" t="str">
        <f>IF(AND(D132=0,E132=0)," ",(IF(AND(D132&gt;0,E132=0),"ISI (6)",(IF(AND(D132=0,E132&gt;0),"ISI (5)",((IF(RH!E132&lt;RH!$C132,"&lt;RH",IF(RH!E132&gt;RH!$D132,"&gt;RH"," ")))))))))</f>
        <v xml:space="preserve"> </v>
      </c>
      <c r="H132" s="93"/>
      <c r="I132" s="94"/>
      <c r="J132" s="95">
        <v>5</v>
      </c>
      <c r="K132" s="258" t="str">
        <f>IF(AND(H132=0,I132=0)," ",(IF(AND(H132&gt;0,I132=0),"ISI (8)",(IF(AND(H132=0,I132&gt;0),"ISI (7)",((IF(RH!F132&lt;RH!$C132,"&lt;RH",IF(RH!F132&gt;RH!$D132,"&gt;RH"," ")))))))))</f>
        <v xml:space="preserve"> </v>
      </c>
      <c r="L132" s="526">
        <f t="shared" si="25"/>
        <v>0</v>
      </c>
      <c r="M132" s="527">
        <f t="shared" si="25"/>
        <v>0</v>
      </c>
      <c r="N132" s="94"/>
      <c r="O132" s="94">
        <v>1</v>
      </c>
      <c r="P132" s="258" t="str">
        <f>IF(L132=0," ",IF((L132/INPUT_AWAL!$C$5)&gt;KALORI!D131,"&gt; MAX KONSUMSI KAPITA"," "))</f>
        <v xml:space="preserve"> </v>
      </c>
    </row>
    <row r="133" spans="1:18" ht="15" customHeight="1">
      <c r="A133" s="266">
        <v>129</v>
      </c>
      <c r="B133" s="109" t="s">
        <v>786</v>
      </c>
      <c r="C133" s="114"/>
      <c r="D133" s="110"/>
      <c r="E133" s="108">
        <f>SUM(E134:E157)</f>
        <v>0</v>
      </c>
      <c r="F133" s="107"/>
      <c r="G133" s="261"/>
      <c r="H133" s="110"/>
      <c r="I133" s="108">
        <f>SUM(I134:I157)</f>
        <v>0</v>
      </c>
      <c r="J133" s="107"/>
      <c r="K133" s="261"/>
      <c r="L133" s="111"/>
      <c r="M133" s="108">
        <f>SUM(M134:M157)</f>
        <v>0</v>
      </c>
      <c r="N133" s="112"/>
      <c r="O133" s="113"/>
      <c r="P133" s="261" t="str">
        <f>IF(L133=0," ",IF((L133/INPUT_AWAL!$C$5)&gt;KALORI!D132,"&gt; MAX KONSUMSI KAPITA"," "))</f>
        <v xml:space="preserve"> </v>
      </c>
    </row>
    <row r="134" spans="1:18" ht="15" customHeight="1">
      <c r="A134" s="276">
        <v>130</v>
      </c>
      <c r="B134" s="528" t="s">
        <v>167</v>
      </c>
      <c r="C134" s="529" t="s">
        <v>22</v>
      </c>
      <c r="D134" s="93"/>
      <c r="E134" s="94"/>
      <c r="F134" s="95">
        <v>1</v>
      </c>
      <c r="G134" s="258" t="str">
        <f>IF(AND(D134=0,E134=0)," ",(IF(AND(D134&gt;0,E134=0),"ISI (6)",(IF(AND(D134=0,E134&gt;0),"ISI (5)",((IF(RH!E134&lt;RH!$C134,"&lt;RH",IF(RH!E134&gt;RH!$D134,"&gt;RH"," ")))))))))</f>
        <v xml:space="preserve"> </v>
      </c>
      <c r="H134" s="93"/>
      <c r="I134" s="94"/>
      <c r="J134" s="95">
        <v>5</v>
      </c>
      <c r="K134" s="258" t="str">
        <f>IF(AND(H134=0,I134=0)," ",(IF(AND(H134&gt;0,I134=0),"ISI (8)",(IF(AND(H134=0,I134&gt;0),"ISI (7)",((IF(RH!F134&lt;RH!$C134,"&lt;RH",IF(RH!F134&gt;RH!$D134,"&gt;RH"," ")))))))))</f>
        <v xml:space="preserve"> </v>
      </c>
      <c r="L134" s="526">
        <f t="shared" ref="L134:L145" si="26">D134+H134</f>
        <v>0</v>
      </c>
      <c r="M134" s="527">
        <f t="shared" ref="M134:M145" si="27">E134+I134</f>
        <v>0</v>
      </c>
      <c r="N134" s="94"/>
      <c r="O134" s="94">
        <v>1</v>
      </c>
      <c r="P134" s="258" t="str">
        <f>IF(L134=0," ",IF((L134/INPUT_AWAL!$C$5)&gt;KALORI!D133,"&gt; MAX KONSUMSI KAPITA"," "))</f>
        <v xml:space="preserve"> </v>
      </c>
    </row>
    <row r="135" spans="1:18" ht="15" customHeight="1">
      <c r="A135" s="276">
        <v>131</v>
      </c>
      <c r="B135" s="528" t="s">
        <v>169</v>
      </c>
      <c r="C135" s="529" t="s">
        <v>22</v>
      </c>
      <c r="D135" s="93"/>
      <c r="E135" s="94"/>
      <c r="F135" s="95">
        <v>1</v>
      </c>
      <c r="G135" s="258" t="str">
        <f>IF(AND(D135=0,E135=0)," ",(IF(AND(D135&gt;0,E135=0),"ISI (6)",(IF(AND(D135=0,E135&gt;0),"ISI (5)",((IF(RH!E135&lt;RH!$C135,"&lt;RH",IF(RH!E135&gt;RH!$D135,"&gt;RH"," ")))))))))</f>
        <v xml:space="preserve"> </v>
      </c>
      <c r="H135" s="93"/>
      <c r="I135" s="94"/>
      <c r="J135" s="95">
        <v>5</v>
      </c>
      <c r="K135" s="258" t="str">
        <f>IF(AND(H135=0,I135=0)," ",(IF(AND(H135&gt;0,I135=0),"ISI (8)",(IF(AND(H135=0,I135&gt;0),"ISI (7)",((IF(RH!F135&lt;RH!$C135,"&lt;RH",IF(RH!F135&gt;RH!$D135,"&gt;RH"," ")))))))))</f>
        <v xml:space="preserve"> </v>
      </c>
      <c r="L135" s="526">
        <f t="shared" si="26"/>
        <v>0</v>
      </c>
      <c r="M135" s="527">
        <f t="shared" si="27"/>
        <v>0</v>
      </c>
      <c r="N135" s="94"/>
      <c r="O135" s="94">
        <v>1</v>
      </c>
      <c r="P135" s="258" t="str">
        <f>IF(L135=0," ",IF((L135/INPUT_AWAL!$C$5)&gt;KALORI!D134,"&gt; MAX KONSUMSI KAPITA"," "))</f>
        <v xml:space="preserve"> </v>
      </c>
    </row>
    <row r="136" spans="1:18" ht="15" customHeight="1">
      <c r="A136" s="276">
        <v>132</v>
      </c>
      <c r="B136" s="528" t="s">
        <v>170</v>
      </c>
      <c r="C136" s="529" t="s">
        <v>22</v>
      </c>
      <c r="D136" s="93"/>
      <c r="E136" s="94"/>
      <c r="F136" s="95">
        <v>1</v>
      </c>
      <c r="G136" s="258" t="str">
        <f>IF(AND(D136=0,E136=0)," ",(IF(AND(D136&gt;0,E136=0),"ISI (6)",(IF(AND(D136=0,E136&gt;0),"ISI (5)",((IF(RH!E136&lt;RH!$C136,"&lt;RH",IF(RH!E136&gt;RH!$D136,"&gt;RH"," ")))))))))</f>
        <v xml:space="preserve"> </v>
      </c>
      <c r="H136" s="93"/>
      <c r="I136" s="94"/>
      <c r="J136" s="95">
        <v>5</v>
      </c>
      <c r="K136" s="258" t="str">
        <f>IF(AND(H136=0,I136=0)," ",(IF(AND(H136&gt;0,I136=0),"ISI (8)",(IF(AND(H136=0,I136&gt;0),"ISI (7)",((IF(RH!F136&lt;RH!$C136,"&lt;RH",IF(RH!F136&gt;RH!$D136,"&gt;RH"," ")))))))))</f>
        <v xml:space="preserve"> </v>
      </c>
      <c r="L136" s="526">
        <f t="shared" si="26"/>
        <v>0</v>
      </c>
      <c r="M136" s="527">
        <f t="shared" si="27"/>
        <v>0</v>
      </c>
      <c r="N136" s="94"/>
      <c r="O136" s="94">
        <v>1</v>
      </c>
      <c r="P136" s="258" t="str">
        <f>IF(L136=0," ",IF((L136/INPUT_AWAL!$C$5)&gt;KALORI!D135,"&gt; MAX KONSUMSI KAPITA"," "))</f>
        <v xml:space="preserve"> </v>
      </c>
    </row>
    <row r="137" spans="1:18">
      <c r="A137" s="276">
        <v>133</v>
      </c>
      <c r="B137" s="528" t="s">
        <v>171</v>
      </c>
      <c r="C137" s="529" t="s">
        <v>22</v>
      </c>
      <c r="D137" s="93"/>
      <c r="E137" s="94"/>
      <c r="F137" s="95">
        <v>1</v>
      </c>
      <c r="G137" s="258" t="str">
        <f>IF(AND(D137=0,E137=0)," ",(IF(AND(D137&gt;0,E137=0),"ISI (6)",(IF(AND(D137=0,E137&gt;0),"ISI (5)",((IF(RH!E137&lt;RH!$C137,"&lt;RH",IF(RH!E137&gt;RH!$D137,"&gt;RH"," ")))))))))</f>
        <v xml:space="preserve"> </v>
      </c>
      <c r="H137" s="93"/>
      <c r="I137" s="94"/>
      <c r="J137" s="95">
        <v>5</v>
      </c>
      <c r="K137" s="258" t="str">
        <f>IF(AND(H137=0,I137=0)," ",(IF(AND(H137&gt;0,I137=0),"ISI (8)",(IF(AND(H137=0,I137&gt;0),"ISI (7)",((IF(RH!F137&lt;RH!$C137,"&lt;RH",IF(RH!F137&gt;RH!$D137,"&gt;RH"," ")))))))))</f>
        <v xml:space="preserve"> </v>
      </c>
      <c r="L137" s="526">
        <f t="shared" si="26"/>
        <v>0</v>
      </c>
      <c r="M137" s="527">
        <f t="shared" si="27"/>
        <v>0</v>
      </c>
      <c r="N137" s="94"/>
      <c r="O137" s="94">
        <v>1</v>
      </c>
      <c r="P137" s="258" t="str">
        <f>IF(L137=0," ",IF((L137/INPUT_AWAL!$C$5)&gt;KALORI!D136,"&gt; MAX KONSUMSI KAPITA"," "))</f>
        <v xml:space="preserve"> </v>
      </c>
    </row>
    <row r="138" spans="1:18" ht="15" customHeight="1">
      <c r="A138" s="276">
        <v>134</v>
      </c>
      <c r="B138" s="528" t="s">
        <v>172</v>
      </c>
      <c r="C138" s="529" t="s">
        <v>22</v>
      </c>
      <c r="D138" s="93"/>
      <c r="E138" s="94"/>
      <c r="F138" s="95">
        <v>1</v>
      </c>
      <c r="G138" s="258" t="str">
        <f>IF(AND(D138=0,E138=0)," ",(IF(AND(D138&gt;0,E138=0),"ISI (6)",(IF(AND(D138=0,E138&gt;0),"ISI (5)",((IF(RH!E138&lt;RH!$C138,"&lt;RH",IF(RH!E138&gt;RH!$D138,"&gt;RH"," ")))))))))</f>
        <v xml:space="preserve"> </v>
      </c>
      <c r="H138" s="93"/>
      <c r="I138" s="94"/>
      <c r="J138" s="95">
        <v>5</v>
      </c>
      <c r="K138" s="258" t="str">
        <f>IF(AND(H138=0,I138=0)," ",(IF(AND(H138&gt;0,I138=0),"ISI (8)",(IF(AND(H138=0,I138&gt;0),"ISI (7)",((IF(RH!F138&lt;RH!$C138,"&lt;RH",IF(RH!F138&gt;RH!$D138,"&gt;RH"," ")))))))))</f>
        <v xml:space="preserve"> </v>
      </c>
      <c r="L138" s="526">
        <f t="shared" si="26"/>
        <v>0</v>
      </c>
      <c r="M138" s="527">
        <f t="shared" si="27"/>
        <v>0</v>
      </c>
      <c r="N138" s="94"/>
      <c r="O138" s="94">
        <v>1</v>
      </c>
      <c r="P138" s="258" t="str">
        <f>IF(L138=0," ",IF((L138/INPUT_AWAL!$C$5)&gt;KALORI!D137,"&gt; MAX KONSUMSI KAPITA"," "))</f>
        <v xml:space="preserve"> </v>
      </c>
    </row>
    <row r="139" spans="1:18" ht="15" customHeight="1">
      <c r="A139" s="276">
        <v>135</v>
      </c>
      <c r="B139" s="528" t="s">
        <v>174</v>
      </c>
      <c r="C139" s="529" t="s">
        <v>22</v>
      </c>
      <c r="D139" s="93"/>
      <c r="E139" s="94"/>
      <c r="F139" s="95">
        <v>1</v>
      </c>
      <c r="G139" s="258" t="str">
        <f>IF(AND(D139=0,E139=0)," ",(IF(AND(D139&gt;0,E139=0),"ISI (6)",(IF(AND(D139=0,E139&gt;0),"ISI (5)",((IF(RH!E139&lt;RH!$C139,"&lt;RH",IF(RH!E139&gt;RH!$D139,"&gt;RH"," ")))))))))</f>
        <v xml:space="preserve"> </v>
      </c>
      <c r="H139" s="93"/>
      <c r="I139" s="94"/>
      <c r="J139" s="95">
        <v>5</v>
      </c>
      <c r="K139" s="258" t="str">
        <f>IF(AND(H139=0,I139=0)," ",(IF(AND(H139&gt;0,I139=0),"ISI (8)",(IF(AND(H139=0,I139&gt;0),"ISI (7)",((IF(RH!F139&lt;RH!$C139,"&lt;RH",IF(RH!F139&gt;RH!$D139,"&gt;RH"," ")))))))))</f>
        <v xml:space="preserve"> </v>
      </c>
      <c r="L139" s="526">
        <f t="shared" si="26"/>
        <v>0</v>
      </c>
      <c r="M139" s="527">
        <f t="shared" si="27"/>
        <v>0</v>
      </c>
      <c r="N139" s="94"/>
      <c r="O139" s="94">
        <v>1</v>
      </c>
      <c r="P139" s="258" t="str">
        <f>IF(L139=0," ",IF((L139/INPUT_AWAL!$C$5)&gt;KALORI!D138,"&gt; MAX KONSUMSI KAPITA"," "))</f>
        <v xml:space="preserve"> </v>
      </c>
    </row>
    <row r="140" spans="1:18" ht="15" customHeight="1">
      <c r="A140" s="276">
        <v>136</v>
      </c>
      <c r="B140" s="528" t="s">
        <v>175</v>
      </c>
      <c r="C140" s="529" t="s">
        <v>22</v>
      </c>
      <c r="D140" s="93"/>
      <c r="E140" s="94"/>
      <c r="F140" s="95">
        <v>1</v>
      </c>
      <c r="G140" s="258" t="str">
        <f>IF(AND(D140=0,E140=0)," ",(IF(AND(D140&gt;0,E140=0),"ISI (6)",(IF(AND(D140=0,E140&gt;0),"ISI (5)",((IF(RH!E140&lt;RH!$C140,"&lt;RH",IF(RH!E140&gt;RH!$D140,"&gt;RH"," ")))))))))</f>
        <v xml:space="preserve"> </v>
      </c>
      <c r="H140" s="93"/>
      <c r="I140" s="94"/>
      <c r="J140" s="95">
        <v>5</v>
      </c>
      <c r="K140" s="258" t="str">
        <f>IF(AND(H140=0,I140=0)," ",(IF(AND(H140&gt;0,I140=0),"ISI (8)",(IF(AND(H140=0,I140&gt;0),"ISI (7)",((IF(RH!F140&lt;RH!$C140,"&lt;RH",IF(RH!F140&gt;RH!$D140,"&gt;RH"," ")))))))))</f>
        <v xml:space="preserve"> </v>
      </c>
      <c r="L140" s="526">
        <f t="shared" si="26"/>
        <v>0</v>
      </c>
      <c r="M140" s="527">
        <f t="shared" si="27"/>
        <v>0</v>
      </c>
      <c r="N140" s="94"/>
      <c r="O140" s="94">
        <v>1</v>
      </c>
      <c r="P140" s="258" t="str">
        <f>IF(L140=0," ",IF((L140/INPUT_AWAL!$C$5)&gt;KALORI!D139,"&gt; MAX KONSUMSI KAPITA"," "))</f>
        <v xml:space="preserve"> </v>
      </c>
      <c r="R140" s="49"/>
    </row>
    <row r="141" spans="1:18">
      <c r="A141" s="276">
        <v>137</v>
      </c>
      <c r="B141" s="528" t="s">
        <v>176</v>
      </c>
      <c r="C141" s="529" t="s">
        <v>22</v>
      </c>
      <c r="D141" s="93"/>
      <c r="E141" s="94"/>
      <c r="F141" s="95">
        <v>1</v>
      </c>
      <c r="G141" s="258" t="str">
        <f>IF(AND(D141=0,E141=0)," ",(IF(AND(D141&gt;0,E141=0),"ISI (6)",(IF(AND(D141=0,E141&gt;0),"ISI (5)",((IF(RH!E141&lt;RH!$C141,"&lt;RH",IF(RH!E141&gt;RH!$D141,"&gt;RH"," ")))))))))</f>
        <v xml:space="preserve"> </v>
      </c>
      <c r="H141" s="93"/>
      <c r="I141" s="94"/>
      <c r="J141" s="95">
        <v>5</v>
      </c>
      <c r="K141" s="258" t="str">
        <f>IF(AND(H141=0,I141=0)," ",(IF(AND(H141&gt;0,I141=0),"ISI (8)",(IF(AND(H141=0,I141&gt;0),"ISI (7)",((IF(RH!F141&lt;RH!$C141,"&lt;RH",IF(RH!F141&gt;RH!$D141,"&gt;RH"," ")))))))))</f>
        <v xml:space="preserve"> </v>
      </c>
      <c r="L141" s="526">
        <f t="shared" si="26"/>
        <v>0</v>
      </c>
      <c r="M141" s="527">
        <f t="shared" si="27"/>
        <v>0</v>
      </c>
      <c r="N141" s="94"/>
      <c r="O141" s="94">
        <v>1</v>
      </c>
      <c r="P141" s="258" t="str">
        <f>IF(L141=0," ",IF((L141/INPUT_AWAL!$C$5)&gt;KALORI!D140,"&gt; MAX KONSUMSI KAPITA"," "))</f>
        <v xml:space="preserve"> </v>
      </c>
    </row>
    <row r="142" spans="1:18" ht="15" customHeight="1">
      <c r="A142" s="276">
        <v>138</v>
      </c>
      <c r="B142" s="528" t="s">
        <v>177</v>
      </c>
      <c r="C142" s="529" t="s">
        <v>22</v>
      </c>
      <c r="D142" s="93"/>
      <c r="E142" s="94"/>
      <c r="F142" s="95">
        <v>1</v>
      </c>
      <c r="G142" s="258" t="str">
        <f>IF(AND(D142=0,E142=0)," ",(IF(AND(D142&gt;0,E142=0),"ISI (6)",(IF(AND(D142=0,E142&gt;0),"ISI (5)",((IF(RH!E142&lt;RH!$C142,"&lt;RH",IF(RH!E142&gt;RH!$D142,"&gt;RH"," ")))))))))</f>
        <v xml:space="preserve"> </v>
      </c>
      <c r="H142" s="93"/>
      <c r="I142" s="94"/>
      <c r="J142" s="95">
        <v>5</v>
      </c>
      <c r="K142" s="258" t="str">
        <f>IF(AND(H142=0,I142=0)," ",(IF(AND(H142&gt;0,I142=0),"ISI (8)",(IF(AND(H142=0,I142&gt;0),"ISI (7)",((IF(RH!F142&lt;RH!$C142,"&lt;RH",IF(RH!F142&gt;RH!$D142,"&gt;RH"," ")))))))))</f>
        <v xml:space="preserve"> </v>
      </c>
      <c r="L142" s="526">
        <f t="shared" si="26"/>
        <v>0</v>
      </c>
      <c r="M142" s="527">
        <f t="shared" si="27"/>
        <v>0</v>
      </c>
      <c r="N142" s="94"/>
      <c r="O142" s="94">
        <v>1</v>
      </c>
      <c r="P142" s="258" t="str">
        <f>IF(L142=0," ",IF((L142/INPUT_AWAL!$C$5)&gt;KALORI!D141,"&gt; MAX KONSUMSI KAPITA"," "))</f>
        <v xml:space="preserve"> </v>
      </c>
    </row>
    <row r="143" spans="1:18">
      <c r="A143" s="276">
        <v>139</v>
      </c>
      <c r="B143" s="528" t="s">
        <v>178</v>
      </c>
      <c r="C143" s="529" t="s">
        <v>22</v>
      </c>
      <c r="D143" s="93"/>
      <c r="E143" s="94"/>
      <c r="F143" s="95">
        <v>1</v>
      </c>
      <c r="G143" s="258" t="str">
        <f>IF(AND(D143=0,E143=0)," ",(IF(AND(D143&gt;0,E143=0),"ISI (6)",(IF(AND(D143=0,E143&gt;0),"ISI (5)",((IF(RH!E143&lt;RH!$C143,"&lt;RH",IF(RH!E143&gt;RH!$D143,"&gt;RH"," ")))))))))</f>
        <v xml:space="preserve"> </v>
      </c>
      <c r="H143" s="93"/>
      <c r="I143" s="94"/>
      <c r="J143" s="95">
        <v>5</v>
      </c>
      <c r="K143" s="258" t="str">
        <f>IF(AND(H143=0,I143=0)," ",(IF(AND(H143&gt;0,I143=0),"ISI (8)",(IF(AND(H143=0,I143&gt;0),"ISI (7)",((IF(RH!F143&lt;RH!$C143,"&lt;RH",IF(RH!F143&gt;RH!$D143,"&gt;RH"," ")))))))))</f>
        <v xml:space="preserve"> </v>
      </c>
      <c r="L143" s="526">
        <f t="shared" si="26"/>
        <v>0</v>
      </c>
      <c r="M143" s="527">
        <f t="shared" si="27"/>
        <v>0</v>
      </c>
      <c r="N143" s="94"/>
      <c r="O143" s="94">
        <v>1</v>
      </c>
      <c r="P143" s="258" t="str">
        <f>IF(L143=0," ",IF((L143/INPUT_AWAL!$C$5)&gt;KALORI!D142,"&gt; MAX KONSUMSI KAPITA"," "))</f>
        <v xml:space="preserve"> </v>
      </c>
    </row>
    <row r="144" spans="1:18">
      <c r="A144" s="276">
        <v>140</v>
      </c>
      <c r="B144" s="528" t="s">
        <v>179</v>
      </c>
      <c r="C144" s="529" t="s">
        <v>22</v>
      </c>
      <c r="D144" s="93"/>
      <c r="E144" s="94"/>
      <c r="F144" s="95">
        <v>1</v>
      </c>
      <c r="G144" s="258" t="str">
        <f>IF(AND(D144=0,E144=0)," ",(IF(AND(D144&gt;0,E144=0),"ISI (6)",(IF(AND(D144=0,E144&gt;0),"ISI (5)",((IF(RH!E144&lt;RH!$C144,"&lt;RH",IF(RH!E144&gt;RH!$D144,"&gt;RH"," ")))))))))</f>
        <v xml:space="preserve"> </v>
      </c>
      <c r="H144" s="93"/>
      <c r="I144" s="94"/>
      <c r="J144" s="95">
        <v>5</v>
      </c>
      <c r="K144" s="258" t="str">
        <f>IF(AND(H144=0,I144=0)," ",(IF(AND(H144&gt;0,I144=0),"ISI (8)",(IF(AND(H144=0,I144&gt;0),"ISI (7)",((IF(RH!F144&lt;RH!$C144,"&lt;RH",IF(RH!F144&gt;RH!$D144,"&gt;RH"," ")))))))))</f>
        <v xml:space="preserve"> </v>
      </c>
      <c r="L144" s="526">
        <f t="shared" si="26"/>
        <v>0</v>
      </c>
      <c r="M144" s="527">
        <f t="shared" si="27"/>
        <v>0</v>
      </c>
      <c r="N144" s="94"/>
      <c r="O144" s="94">
        <v>1</v>
      </c>
      <c r="P144" s="258" t="str">
        <f>IF(L144=0," ",IF((L144/INPUT_AWAL!$C$5)&gt;KALORI!D143,"&gt; MAX KONSUMSI KAPITA"," "))</f>
        <v xml:space="preserve"> </v>
      </c>
    </row>
    <row r="145" spans="1:17" ht="15" customHeight="1">
      <c r="A145" s="276">
        <v>141</v>
      </c>
      <c r="B145" s="528" t="s">
        <v>180</v>
      </c>
      <c r="C145" s="529" t="s">
        <v>22</v>
      </c>
      <c r="D145" s="93"/>
      <c r="E145" s="94"/>
      <c r="F145" s="95">
        <v>1</v>
      </c>
      <c r="G145" s="258" t="str">
        <f>IF(AND(D145=0,E145=0)," ",(IF(AND(D145&gt;0,E145=0),"ISI (6)",(IF(AND(D145=0,E145&gt;0),"ISI (5)",((IF(RH!E145&lt;RH!$C145,"&lt;RH",IF(RH!E145&gt;RH!$D145,"&gt;RH"," ")))))))))</f>
        <v xml:space="preserve"> </v>
      </c>
      <c r="H145" s="93"/>
      <c r="I145" s="94"/>
      <c r="J145" s="95">
        <v>5</v>
      </c>
      <c r="K145" s="258" t="str">
        <f>IF(AND(H145=0,I145=0)," ",(IF(AND(H145&gt;0,I145=0),"ISI (8)",(IF(AND(H145=0,I145&gt;0),"ISI (7)",((IF(RH!F145&lt;RH!$C145,"&lt;RH",IF(RH!F145&gt;RH!$D145,"&gt;RH"," ")))))))))</f>
        <v xml:space="preserve"> </v>
      </c>
      <c r="L145" s="526">
        <f t="shared" si="26"/>
        <v>0</v>
      </c>
      <c r="M145" s="527">
        <f t="shared" si="27"/>
        <v>0</v>
      </c>
      <c r="N145" s="94"/>
      <c r="O145" s="94">
        <v>1</v>
      </c>
      <c r="P145" s="258" t="str">
        <f>IF(L145=0," ",IF((L145/INPUT_AWAL!$C$5)&gt;KALORI!D144,"&gt; MAX KONSUMSI KAPITA"," "))</f>
        <v xml:space="preserve"> </v>
      </c>
    </row>
    <row r="146" spans="1:17" ht="15" customHeight="1">
      <c r="A146" s="276">
        <v>142</v>
      </c>
      <c r="B146" s="528" t="s">
        <v>653</v>
      </c>
      <c r="C146" s="529" t="s">
        <v>22</v>
      </c>
      <c r="D146" s="93"/>
      <c r="E146" s="94"/>
      <c r="F146" s="95">
        <v>1</v>
      </c>
      <c r="G146" s="258" t="str">
        <f>IF(AND(D146=0,E146=0)," ",(IF(AND(D146&gt;0,E146=0),"ISI (6)",(IF(AND(D146=0,E146&gt;0),"ISI (5)",((IF(RH!E146&lt;RH!$C146,"&lt;RH",IF(RH!E146&gt;RH!$D146,"&gt;RH"," ")))))))))</f>
        <v xml:space="preserve"> </v>
      </c>
      <c r="H146" s="93"/>
      <c r="I146" s="94"/>
      <c r="J146" s="95">
        <v>5</v>
      </c>
      <c r="K146" s="258" t="str">
        <f>IF(AND(H146=0,I146=0)," ",(IF(AND(H146&gt;0,I146=0),"ISI (8)",(IF(AND(H146=0,I146&gt;0),"ISI (7)",((IF(RH!F146&lt;RH!$C146,"&lt;RH",IF(RH!F146&gt;RH!$D146,"&gt;RH"," ")))))))))</f>
        <v xml:space="preserve"> </v>
      </c>
      <c r="L146" s="526">
        <f t="shared" ref="L146:L147" si="28">D146+H146</f>
        <v>0</v>
      </c>
      <c r="M146" s="527">
        <f t="shared" ref="M146:M147" si="29">E146+I146</f>
        <v>0</v>
      </c>
      <c r="N146" s="94"/>
      <c r="O146" s="94">
        <v>1</v>
      </c>
      <c r="P146" s="258" t="str">
        <f>IF(L146=0," ",IF((L146/INPUT_AWAL!$C$5)&gt;KALORI!D145,"&gt; MAX KONSUMSI KAPITA"," "))</f>
        <v xml:space="preserve"> </v>
      </c>
    </row>
    <row r="147" spans="1:17" ht="15" customHeight="1">
      <c r="A147" s="276">
        <v>143</v>
      </c>
      <c r="B147" s="528" t="s">
        <v>654</v>
      </c>
      <c r="C147" s="529" t="s">
        <v>22</v>
      </c>
      <c r="D147" s="93"/>
      <c r="E147" s="94"/>
      <c r="F147" s="95">
        <v>1</v>
      </c>
      <c r="G147" s="258" t="str">
        <f>IF(AND(D147=0,E147=0)," ",(IF(AND(D147&gt;0,E147=0),"ISI (6)",(IF(AND(D147=0,E147&gt;0),"ISI (5)",((IF(RH!E147&lt;RH!$C147,"&lt;RH",IF(RH!E147&gt;RH!$D147,"&gt;RH"," ")))))))))</f>
        <v xml:space="preserve"> </v>
      </c>
      <c r="H147" s="93"/>
      <c r="I147" s="94"/>
      <c r="J147" s="95">
        <v>5</v>
      </c>
      <c r="K147" s="258" t="str">
        <f>IF(AND(H147=0,I147=0)," ",(IF(AND(H147&gt;0,I147=0),"ISI (8)",(IF(AND(H147=0,I147&gt;0),"ISI (7)",((IF(RH!F147&lt;RH!$C147,"&lt;RH",IF(RH!F147&gt;RH!$D147,"&gt;RH"," ")))))))))</f>
        <v xml:space="preserve"> </v>
      </c>
      <c r="L147" s="526">
        <f t="shared" si="28"/>
        <v>0</v>
      </c>
      <c r="M147" s="527">
        <f t="shared" si="29"/>
        <v>0</v>
      </c>
      <c r="N147" s="94"/>
      <c r="O147" s="94">
        <v>1</v>
      </c>
      <c r="P147" s="258" t="str">
        <f>IF(L147=0," ",IF((L147/INPUT_AWAL!$C$5)&gt;KALORI!D146,"&gt; MAX KONSUMSI KAPITA"," "))</f>
        <v xml:space="preserve"> </v>
      </c>
    </row>
    <row r="148" spans="1:17" ht="15" customHeight="1">
      <c r="A148" s="276">
        <v>144</v>
      </c>
      <c r="B148" s="528" t="s">
        <v>1051</v>
      </c>
      <c r="C148" s="529" t="s">
        <v>22</v>
      </c>
      <c r="D148" s="93"/>
      <c r="E148" s="94"/>
      <c r="F148" s="95">
        <v>1</v>
      </c>
      <c r="G148" s="258" t="str">
        <f>IF(AND(D148=0,E148=0)," ",(IF(AND(D148&gt;0,E148=0),"ISI (6)",(IF(AND(D148=0,E148&gt;0),"ISI (5)",((IF(RH!E148&lt;RH!$C148,"&lt;RH",IF(RH!E148&gt;RH!$D148,"&gt;RH"," ")))))))))</f>
        <v xml:space="preserve"> </v>
      </c>
      <c r="H148" s="93"/>
      <c r="I148" s="94"/>
      <c r="J148" s="95">
        <v>5</v>
      </c>
      <c r="K148" s="258" t="str">
        <f>IF(AND(H148=0,I148=0)," ",(IF(AND(H148&gt;0,I148=0),"ISI (8)",(IF(AND(H148=0,I148&gt;0),"ISI (7)",((IF(RH!F148&lt;RH!$C148,"&lt;RH",IF(RH!F148&gt;RH!$D148,"&gt;RH"," ")))))))))</f>
        <v xml:space="preserve"> </v>
      </c>
      <c r="L148" s="526">
        <f t="shared" ref="L148:L156" si="30">D148+H148</f>
        <v>0</v>
      </c>
      <c r="M148" s="527">
        <f t="shared" ref="M148:M156" si="31">E148+I148</f>
        <v>0</v>
      </c>
      <c r="N148" s="94"/>
      <c r="O148" s="94">
        <v>1</v>
      </c>
      <c r="P148" s="258"/>
    </row>
    <row r="149" spans="1:17">
      <c r="A149" s="276">
        <v>145</v>
      </c>
      <c r="B149" s="528" t="s">
        <v>1052</v>
      </c>
      <c r="C149" s="529" t="s">
        <v>22</v>
      </c>
      <c r="D149" s="93"/>
      <c r="E149" s="94"/>
      <c r="F149" s="95">
        <v>1</v>
      </c>
      <c r="G149" s="258" t="str">
        <f>IF(AND(D149=0,E149=0)," ",(IF(AND(D149&gt;0,E149=0),"ISI (6)",(IF(AND(D149=0,E149&gt;0),"ISI (5)",((IF(RH!E149&lt;RH!$C149,"&lt;RH",IF(RH!E149&gt;RH!$D149,"&gt;RH"," ")))))))))</f>
        <v xml:space="preserve"> </v>
      </c>
      <c r="H149" s="93"/>
      <c r="I149" s="94"/>
      <c r="J149" s="95">
        <v>5</v>
      </c>
      <c r="K149" s="258" t="str">
        <f>IF(AND(H149=0,I149=0)," ",(IF(AND(H149&gt;0,I149=0),"ISI (8)",(IF(AND(H149=0,I149&gt;0),"ISI (7)",((IF(RH!F149&lt;RH!$C149,"&lt;RH",IF(RH!F149&gt;RH!$D149,"&gt;RH"," ")))))))))</f>
        <v xml:space="preserve"> </v>
      </c>
      <c r="L149" s="526">
        <f t="shared" si="30"/>
        <v>0</v>
      </c>
      <c r="M149" s="527">
        <f t="shared" si="31"/>
        <v>0</v>
      </c>
      <c r="N149" s="94"/>
      <c r="O149" s="94">
        <v>1</v>
      </c>
      <c r="P149" s="258"/>
    </row>
    <row r="150" spans="1:17" ht="15" customHeight="1">
      <c r="A150" s="276">
        <v>146</v>
      </c>
      <c r="B150" s="528" t="s">
        <v>1053</v>
      </c>
      <c r="C150" s="529" t="s">
        <v>22</v>
      </c>
      <c r="D150" s="93"/>
      <c r="E150" s="94"/>
      <c r="F150" s="95">
        <v>1</v>
      </c>
      <c r="G150" s="258" t="str">
        <f>IF(AND(D150=0,E150=0)," ",(IF(AND(D150&gt;0,E150=0),"ISI (6)",(IF(AND(D150=0,E150&gt;0),"ISI (5)",((IF(RH!E150&lt;RH!$C150,"&lt;RH",IF(RH!E150&gt;RH!$D150,"&gt;RH"," ")))))))))</f>
        <v xml:space="preserve"> </v>
      </c>
      <c r="H150" s="93"/>
      <c r="I150" s="94"/>
      <c r="J150" s="95">
        <v>5</v>
      </c>
      <c r="K150" s="258" t="str">
        <f>IF(AND(H150=0,I150=0)," ",(IF(AND(H150&gt;0,I150=0),"ISI (8)",(IF(AND(H150=0,I150&gt;0),"ISI (7)",((IF(RH!F150&lt;RH!$C150,"&lt;RH",IF(RH!F150&gt;RH!$D150,"&gt;RH"," ")))))))))</f>
        <v xml:space="preserve"> </v>
      </c>
      <c r="L150" s="526">
        <f t="shared" si="30"/>
        <v>0</v>
      </c>
      <c r="M150" s="527">
        <f t="shared" si="31"/>
        <v>0</v>
      </c>
      <c r="N150" s="94"/>
      <c r="O150" s="94">
        <v>1</v>
      </c>
      <c r="P150" s="258"/>
    </row>
    <row r="151" spans="1:17">
      <c r="A151" s="276">
        <v>147</v>
      </c>
      <c r="B151" s="528" t="s">
        <v>1054</v>
      </c>
      <c r="C151" s="529" t="s">
        <v>22</v>
      </c>
      <c r="D151" s="93"/>
      <c r="E151" s="94"/>
      <c r="F151" s="95">
        <v>1</v>
      </c>
      <c r="G151" s="258" t="str">
        <f>IF(AND(D151=0,E151=0)," ",(IF(AND(D151&gt;0,E151=0),"ISI (6)",(IF(AND(D151=0,E151&gt;0),"ISI (5)",((IF(RH!E151&lt;RH!$C151,"&lt;RH",IF(RH!E151&gt;RH!$D151,"&gt;RH"," ")))))))))</f>
        <v xml:space="preserve"> </v>
      </c>
      <c r="H151" s="93"/>
      <c r="I151" s="94"/>
      <c r="J151" s="95">
        <v>5</v>
      </c>
      <c r="K151" s="258" t="str">
        <f>IF(AND(H151=0,I151=0)," ",(IF(AND(H151&gt;0,I151=0),"ISI (8)",(IF(AND(H151=0,I151&gt;0),"ISI (7)",((IF(RH!F151&lt;RH!$C151,"&lt;RH",IF(RH!F151&gt;RH!$D151,"&gt;RH"," ")))))))))</f>
        <v xml:space="preserve"> </v>
      </c>
      <c r="L151" s="526">
        <f t="shared" si="30"/>
        <v>0</v>
      </c>
      <c r="M151" s="527">
        <f t="shared" si="31"/>
        <v>0</v>
      </c>
      <c r="N151" s="94"/>
      <c r="O151" s="94">
        <v>1</v>
      </c>
      <c r="P151" s="258"/>
    </row>
    <row r="152" spans="1:17" ht="15" customHeight="1">
      <c r="A152" s="276">
        <v>148</v>
      </c>
      <c r="B152" s="528" t="s">
        <v>1055</v>
      </c>
      <c r="C152" s="529" t="s">
        <v>22</v>
      </c>
      <c r="D152" s="93"/>
      <c r="E152" s="94"/>
      <c r="F152" s="95">
        <v>1</v>
      </c>
      <c r="G152" s="258" t="str">
        <f>IF(AND(D152=0,E152=0)," ",(IF(AND(D152&gt;0,E152=0),"ISI (6)",(IF(AND(D152=0,E152&gt;0),"ISI (5)",((IF(RH!E152&lt;RH!$C152,"&lt;RH",IF(RH!E152&gt;RH!$D152,"&gt;RH"," ")))))))))</f>
        <v xml:space="preserve"> </v>
      </c>
      <c r="H152" s="93"/>
      <c r="I152" s="94"/>
      <c r="J152" s="95">
        <v>5</v>
      </c>
      <c r="K152" s="258" t="str">
        <f>IF(AND(H152=0,I152=0)," ",(IF(AND(H152&gt;0,I152=0),"ISI (8)",(IF(AND(H152=0,I152&gt;0),"ISI (7)",((IF(RH!F152&lt;RH!$C152,"&lt;RH",IF(RH!F152&gt;RH!$D152,"&gt;RH"," ")))))))))</f>
        <v xml:space="preserve"> </v>
      </c>
      <c r="L152" s="526">
        <f t="shared" si="30"/>
        <v>0</v>
      </c>
      <c r="M152" s="527">
        <f t="shared" si="31"/>
        <v>0</v>
      </c>
      <c r="N152" s="94"/>
      <c r="O152" s="94">
        <v>1</v>
      </c>
      <c r="P152" s="258"/>
    </row>
    <row r="153" spans="1:17" ht="15" customHeight="1">
      <c r="A153" s="276">
        <v>149</v>
      </c>
      <c r="B153" s="528" t="s">
        <v>1056</v>
      </c>
      <c r="C153" s="529" t="s">
        <v>22</v>
      </c>
      <c r="D153" s="93"/>
      <c r="E153" s="94"/>
      <c r="F153" s="95">
        <v>1</v>
      </c>
      <c r="G153" s="258" t="str">
        <f>IF(AND(D153=0,E153=0)," ",(IF(AND(D153&gt;0,E153=0),"ISI (6)",(IF(AND(D153=0,E153&gt;0),"ISI (5)",((IF(RH!E153&lt;RH!$C153,"&lt;RH",IF(RH!E153&gt;RH!$D153,"&gt;RH"," ")))))))))</f>
        <v xml:space="preserve"> </v>
      </c>
      <c r="H153" s="93"/>
      <c r="I153" s="94"/>
      <c r="J153" s="95">
        <v>5</v>
      </c>
      <c r="K153" s="258" t="str">
        <f>IF(AND(H153=0,I153=0)," ",(IF(AND(H153&gt;0,I153=0),"ISI (8)",(IF(AND(H153=0,I153&gt;0),"ISI (7)",((IF(RH!F153&lt;RH!$C153,"&lt;RH",IF(RH!F153&gt;RH!$D153,"&gt;RH"," ")))))))))</f>
        <v xml:space="preserve"> </v>
      </c>
      <c r="L153" s="526">
        <f t="shared" si="30"/>
        <v>0</v>
      </c>
      <c r="M153" s="527">
        <f t="shared" si="31"/>
        <v>0</v>
      </c>
      <c r="N153" s="94"/>
      <c r="O153" s="94">
        <v>1</v>
      </c>
      <c r="P153" s="258"/>
    </row>
    <row r="154" spans="1:17" ht="15" customHeight="1">
      <c r="A154" s="276">
        <v>150</v>
      </c>
      <c r="B154" s="528" t="s">
        <v>1057</v>
      </c>
      <c r="C154" s="529" t="s">
        <v>22</v>
      </c>
      <c r="D154" s="93"/>
      <c r="E154" s="94"/>
      <c r="F154" s="95">
        <v>1</v>
      </c>
      <c r="G154" s="258" t="str">
        <f>IF(AND(D154=0,E154=0)," ",(IF(AND(D154&gt;0,E154=0),"ISI (6)",(IF(AND(D154=0,E154&gt;0),"ISI (5)",((IF(RH!E154&lt;RH!$C154,"&lt;RH",IF(RH!E154&gt;RH!$D154,"&gt;RH"," ")))))))))</f>
        <v xml:space="preserve"> </v>
      </c>
      <c r="H154" s="93"/>
      <c r="I154" s="94"/>
      <c r="J154" s="95">
        <v>5</v>
      </c>
      <c r="K154" s="258" t="str">
        <f>IF(AND(H154=0,I154=0)," ",(IF(AND(H154&gt;0,I154=0),"ISI (8)",(IF(AND(H154=0,I154&gt;0),"ISI (7)",((IF(RH!F154&lt;RH!$C154,"&lt;RH",IF(RH!F154&gt;RH!$D154,"&gt;RH"," ")))))))))</f>
        <v xml:space="preserve"> </v>
      </c>
      <c r="L154" s="526">
        <f t="shared" si="30"/>
        <v>0</v>
      </c>
      <c r="M154" s="527">
        <f t="shared" si="31"/>
        <v>0</v>
      </c>
      <c r="N154" s="94"/>
      <c r="O154" s="94">
        <v>1</v>
      </c>
      <c r="P154" s="258"/>
    </row>
    <row r="155" spans="1:17" ht="15" customHeight="1">
      <c r="A155" s="276">
        <v>151</v>
      </c>
      <c r="B155" s="528" t="s">
        <v>1185</v>
      </c>
      <c r="C155" s="529" t="s">
        <v>22</v>
      </c>
      <c r="D155" s="93"/>
      <c r="E155" s="94"/>
      <c r="F155" s="95">
        <v>1</v>
      </c>
      <c r="G155" s="258" t="str">
        <f>IF(AND(D155=0,E155=0)," ",(IF(AND(D155&gt;0,E155=0),"ISI (6)",(IF(AND(D155=0,E155&gt;0),"ISI (5)",((IF(RH!E155&lt;RH!$C155,"&lt;RH",IF(RH!E155&gt;RH!$D155,"&gt;RH"," ")))))))))</f>
        <v xml:space="preserve"> </v>
      </c>
      <c r="H155" s="93"/>
      <c r="I155" s="94"/>
      <c r="J155" s="95">
        <v>5</v>
      </c>
      <c r="K155" s="258" t="str">
        <f>IF(AND(H155=0,I155=0)," ",(IF(AND(H155&gt;0,I155=0),"ISI (8)",(IF(AND(H155=0,I155&gt;0),"ISI (7)",((IF(RH!F155&lt;RH!$C155,"&lt;RH",IF(RH!F155&gt;RH!$D155,"&gt;RH"," ")))))))))</f>
        <v xml:space="preserve"> </v>
      </c>
      <c r="L155" s="526">
        <f t="shared" si="30"/>
        <v>0</v>
      </c>
      <c r="M155" s="527">
        <f t="shared" si="31"/>
        <v>0</v>
      </c>
      <c r="N155" s="94"/>
      <c r="O155" s="94">
        <v>1</v>
      </c>
      <c r="P155" s="258"/>
    </row>
    <row r="156" spans="1:17" ht="15" customHeight="1">
      <c r="A156" s="276">
        <v>152</v>
      </c>
      <c r="B156" s="528" t="s">
        <v>1058</v>
      </c>
      <c r="C156" s="529" t="s">
        <v>22</v>
      </c>
      <c r="D156" s="93"/>
      <c r="E156" s="94"/>
      <c r="F156" s="95">
        <v>1</v>
      </c>
      <c r="G156" s="258" t="str">
        <f>IF(AND(D156=0,E156=0)," ",(IF(AND(D156&gt;0,E156=0),"ISI (6)",(IF(AND(D156=0,E156&gt;0),"ISI (5)",((IF(RH!E156&lt;RH!$C156,"&lt;RH",IF(RH!E156&gt;RH!$D156,"&gt;RH"," ")))))))))</f>
        <v xml:space="preserve"> </v>
      </c>
      <c r="H156" s="93"/>
      <c r="I156" s="94"/>
      <c r="J156" s="95">
        <v>5</v>
      </c>
      <c r="K156" s="258" t="str">
        <f>IF(AND(H156=0,I156=0)," ",(IF(AND(H156&gt;0,I156=0),"ISI (8)",(IF(AND(H156=0,I156&gt;0),"ISI (7)",((IF(RH!F156&lt;RH!$C156,"&lt;RH",IF(RH!F156&gt;RH!$D156,"&gt;RH"," ")))))))))</f>
        <v xml:space="preserve"> </v>
      </c>
      <c r="L156" s="526">
        <f t="shared" si="30"/>
        <v>0</v>
      </c>
      <c r="M156" s="527">
        <f t="shared" si="31"/>
        <v>0</v>
      </c>
      <c r="N156" s="94"/>
      <c r="O156" s="94">
        <v>1</v>
      </c>
      <c r="P156" s="258"/>
    </row>
    <row r="157" spans="1:17" ht="15" customHeight="1">
      <c r="A157" s="276">
        <v>153</v>
      </c>
      <c r="B157" s="528" t="s">
        <v>181</v>
      </c>
      <c r="C157" s="529" t="s">
        <v>22</v>
      </c>
      <c r="D157" s="93"/>
      <c r="E157" s="94"/>
      <c r="F157" s="95">
        <v>1</v>
      </c>
      <c r="G157" s="258" t="str">
        <f>IF(AND(D157=0,E157=0)," ",(IF(AND(D157&gt;0,E157=0),"ISI (6)",(IF(AND(D157=0,E157&gt;0),"ISI (5)",((IF(RH!E157&lt;RH!$C157,"&lt;RH",IF(RH!E157&gt;RH!$D157,"&gt;RH"," ")))))))))</f>
        <v xml:space="preserve"> </v>
      </c>
      <c r="H157" s="93"/>
      <c r="I157" s="94"/>
      <c r="J157" s="95">
        <v>5</v>
      </c>
      <c r="K157" s="258" t="str">
        <f>IF(AND(H157=0,I157=0)," ",(IF(AND(H157&gt;0,I157=0),"ISI (8)",(IF(AND(H157=0,I157&gt;0),"ISI (7)",((IF(RH!F157&lt;RH!$C157,"&lt;RH",IF(RH!F157&gt;RH!$D157,"&gt;RH"," ")))))))))</f>
        <v xml:space="preserve"> </v>
      </c>
      <c r="L157" s="526">
        <f>D157+H157</f>
        <v>0</v>
      </c>
      <c r="M157" s="527">
        <f>E157+I157</f>
        <v>0</v>
      </c>
      <c r="N157" s="94"/>
      <c r="O157" s="94">
        <v>1</v>
      </c>
      <c r="P157" s="258" t="str">
        <f>IF(L157=0," ",IF((L157/INPUT_AWAL!$C$5)&gt;KALORI!D156,"&gt; MAX KONSUMSI KAPITA"," "))</f>
        <v xml:space="preserve"> </v>
      </c>
    </row>
    <row r="158" spans="1:17">
      <c r="A158" s="266">
        <v>154</v>
      </c>
      <c r="B158" s="109" t="s">
        <v>787</v>
      </c>
      <c r="C158" s="114"/>
      <c r="D158" s="110"/>
      <c r="E158" s="108">
        <f>SUM(E159:E162)</f>
        <v>0</v>
      </c>
      <c r="F158" s="107"/>
      <c r="G158" s="261"/>
      <c r="H158" s="110"/>
      <c r="I158" s="108">
        <f>SUM(I159:I162)</f>
        <v>0</v>
      </c>
      <c r="J158" s="107"/>
      <c r="K158" s="261"/>
      <c r="L158" s="111"/>
      <c r="M158" s="108">
        <f>SUM(M159:M162)</f>
        <v>0</v>
      </c>
      <c r="N158" s="112"/>
      <c r="O158" s="113"/>
      <c r="P158" s="261" t="str">
        <f>IF(L158=0," ",IF((L158/INPUT_AWAL!$C$5)&gt;KALORI!D157,"&gt; MAX KONSUMSI KAPITA"," "))</f>
        <v xml:space="preserve"> </v>
      </c>
      <c r="Q158" s="55"/>
    </row>
    <row r="159" spans="1:17">
      <c r="A159" s="276">
        <v>155</v>
      </c>
      <c r="B159" s="528" t="s">
        <v>185</v>
      </c>
      <c r="C159" s="529" t="s">
        <v>186</v>
      </c>
      <c r="D159" s="93"/>
      <c r="E159" s="94"/>
      <c r="F159" s="95">
        <v>1</v>
      </c>
      <c r="G159" s="258" t="str">
        <f>IF(AND(D159=0,E159=0)," ",(IF(AND(D159&gt;0,E159=0),"ISI (6)",(IF(AND(D159=0,E159&gt;0),"ISI (5)",((IF(RH!E159&lt;RH!$C159,"&lt;RH",IF(RH!E159&gt;RH!$D159,"&gt;RH"," ")))))))))</f>
        <v xml:space="preserve"> </v>
      </c>
      <c r="H159" s="93"/>
      <c r="I159" s="94"/>
      <c r="J159" s="95">
        <v>5</v>
      </c>
      <c r="K159" s="258" t="str">
        <f>IF(AND(H159=0,I159=0)," ",(IF(AND(H159&gt;0,I159=0),"ISI (8)",(IF(AND(H159=0,I159&gt;0),"ISI (7)",((IF(RH!F159&lt;RH!$C159,"&lt;RH",IF(RH!F159&gt;RH!$D159,"&gt;RH"," ")))))))))</f>
        <v xml:space="preserve"> </v>
      </c>
      <c r="L159" s="526">
        <f t="shared" ref="L159:M162" si="32">D159+H159</f>
        <v>0</v>
      </c>
      <c r="M159" s="527">
        <f t="shared" si="32"/>
        <v>0</v>
      </c>
      <c r="N159" s="94"/>
      <c r="O159" s="94">
        <v>1</v>
      </c>
      <c r="P159" s="258" t="str">
        <f>IF(L159=0," ",IF((L159/INPUT_AWAL!$C$5)&gt;KALORI!D158,"&gt; MAX KONSUMSI KAPITA"," "))</f>
        <v xml:space="preserve"> </v>
      </c>
      <c r="Q159" s="55"/>
    </row>
    <row r="160" spans="1:17">
      <c r="A160" s="262">
        <v>156</v>
      </c>
      <c r="B160" s="545" t="s">
        <v>187</v>
      </c>
      <c r="C160" s="546" t="s">
        <v>186</v>
      </c>
      <c r="D160" s="539"/>
      <c r="E160" s="540"/>
      <c r="F160" s="541">
        <v>1</v>
      </c>
      <c r="G160" s="542" t="str">
        <f>IF(AND(D160=0,E160=0)," ",(IF(AND(D160&gt;0,E160=0),"ISI (6)",(IF(AND(D160=0,E160&gt;0),"ISI (5)",((IF(RH!E160&lt;RH!$C160,"&lt;RH",IF(RH!E160&gt;RH!$D160,"&gt;RH"," ")))))))))</f>
        <v xml:space="preserve"> </v>
      </c>
      <c r="H160" s="539"/>
      <c r="I160" s="540"/>
      <c r="J160" s="541">
        <v>5</v>
      </c>
      <c r="K160" s="542" t="str">
        <f>IF(AND(H160=0,I160=0)," ",(IF(AND(H160&gt;0,I160=0),"ISI (8)",(IF(AND(H160=0,I160&gt;0),"ISI (7)",((IF(RH!F160&lt;RH!$C160,"&lt;RH",IF(RH!F160&gt;RH!$D160,"&gt;RH"," ")))))))))</f>
        <v xml:space="preserve"> </v>
      </c>
      <c r="L160" s="543">
        <f t="shared" si="32"/>
        <v>0</v>
      </c>
      <c r="M160" s="544">
        <f t="shared" si="32"/>
        <v>0</v>
      </c>
      <c r="N160" s="540"/>
      <c r="O160" s="540">
        <v>1</v>
      </c>
      <c r="P160" s="542" t="str">
        <f>IF(L160=0," ",IF((L160/INPUT_AWAL!$C$5)&gt;KALORI!D159,"&gt; MAX KONSUMSI KAPITA"," "))</f>
        <v xml:space="preserve"> </v>
      </c>
      <c r="Q160" s="101" t="s">
        <v>793</v>
      </c>
    </row>
    <row r="161" spans="1:18" ht="15" customHeight="1">
      <c r="A161" s="276">
        <v>157</v>
      </c>
      <c r="B161" s="528" t="s">
        <v>189</v>
      </c>
      <c r="C161" s="529" t="s">
        <v>110</v>
      </c>
      <c r="D161" s="93"/>
      <c r="E161" s="94"/>
      <c r="F161" s="95">
        <v>1</v>
      </c>
      <c r="G161" s="258" t="str">
        <f>IF(AND(D161=0,E161=0)," ",(IF(AND(D161&gt;0,E161=0),"ISI (6)",(IF(AND(D161=0,E161&gt;0),"ISI (5)",((IF(RH!E161&lt;RH!$C161,"&lt;RH",IF(RH!E161&gt;RH!$D161,"&gt;RH"," ")))))))))</f>
        <v xml:space="preserve"> </v>
      </c>
      <c r="H161" s="93"/>
      <c r="I161" s="94"/>
      <c r="J161" s="95">
        <v>5</v>
      </c>
      <c r="K161" s="258" t="str">
        <f>IF(AND(H161=0,I161=0)," ",(IF(AND(H161&gt;0,I161=0),"ISI (8)",(IF(AND(H161=0,I161&gt;0),"ISI (7)",((IF(RH!F161&lt;RH!$C161,"&lt;RH",IF(RH!F161&gt;RH!$D161,"&gt;RH"," ")))))))))</f>
        <v xml:space="preserve"> </v>
      </c>
      <c r="L161" s="526">
        <f t="shared" si="32"/>
        <v>0</v>
      </c>
      <c r="M161" s="527">
        <f t="shared" si="32"/>
        <v>0</v>
      </c>
      <c r="N161" s="94"/>
      <c r="O161" s="94">
        <v>1</v>
      </c>
      <c r="P161" s="258" t="str">
        <f>IF(L161=0," ",IF((L161/INPUT_AWAL!$C$5)&gt;KALORI!D160,"&gt; MAX KONSUMSI KAPITA"," "))</f>
        <v xml:space="preserve"> </v>
      </c>
      <c r="Q161" s="259" t="s">
        <v>1070</v>
      </c>
    </row>
    <row r="162" spans="1:18" s="55" customFormat="1">
      <c r="A162" s="276">
        <v>158</v>
      </c>
      <c r="B162" s="528" t="s">
        <v>191</v>
      </c>
      <c r="C162" s="529" t="s">
        <v>186</v>
      </c>
      <c r="D162" s="93"/>
      <c r="E162" s="94"/>
      <c r="F162" s="95">
        <v>1</v>
      </c>
      <c r="G162" s="258" t="str">
        <f>IF(AND(D162=0,E162=0)," ",(IF(AND(D162&gt;0,E162=0),"ISI (6)",(IF(AND(D162=0,E162&gt;0),"ISI (5)",((IF(RH!E162&lt;RH!$C162,"&lt;RH",IF(RH!E162&gt;RH!$D162,"&gt;RH"," ")))))))))</f>
        <v xml:space="preserve"> </v>
      </c>
      <c r="H162" s="93"/>
      <c r="I162" s="94"/>
      <c r="J162" s="95">
        <v>5</v>
      </c>
      <c r="K162" s="258" t="str">
        <f>IF(AND(H162=0,I162=0)," ",(IF(AND(H162&gt;0,I162=0),"ISI (8)",(IF(AND(H162=0,I162&gt;0),"ISI (7)",((IF(RH!F162&lt;RH!$C162,"&lt;RH",IF(RH!F162&gt;RH!$D162,"&gt;RH"," ")))))))))</f>
        <v xml:space="preserve"> </v>
      </c>
      <c r="L162" s="526">
        <f t="shared" si="32"/>
        <v>0</v>
      </c>
      <c r="M162" s="527">
        <f t="shared" si="32"/>
        <v>0</v>
      </c>
      <c r="N162" s="94"/>
      <c r="O162" s="94">
        <v>1</v>
      </c>
      <c r="P162" s="258" t="str">
        <f>IF(L162=0," ",IF((L162/INPUT_AWAL!$C$5)&gt;KALORI!D161,"&gt; MAX KONSUMSI KAPITA"," "))</f>
        <v xml:space="preserve"> </v>
      </c>
      <c r="Q162" s="260">
        <f>KOMODITAS!O5</f>
        <v>0</v>
      </c>
      <c r="R162" s="90"/>
    </row>
    <row r="163" spans="1:18" s="55" customFormat="1">
      <c r="A163" s="266">
        <v>159</v>
      </c>
      <c r="B163" s="109" t="s">
        <v>788</v>
      </c>
      <c r="C163" s="114"/>
      <c r="D163" s="110"/>
      <c r="E163" s="108">
        <f>SUM(E164:E170)</f>
        <v>0</v>
      </c>
      <c r="F163" s="107"/>
      <c r="G163" s="261"/>
      <c r="H163" s="110"/>
      <c r="I163" s="108">
        <f>SUM(I164:I170)</f>
        <v>0</v>
      </c>
      <c r="J163" s="107"/>
      <c r="K163" s="261"/>
      <c r="L163" s="111"/>
      <c r="M163" s="108">
        <f>SUM(M164:M170)</f>
        <v>0</v>
      </c>
      <c r="N163" s="112"/>
      <c r="O163" s="113"/>
      <c r="P163" s="261" t="str">
        <f>IF(L163=0," ",IF((L163/INPUT_AWAL!$C$5)&gt;KALORI!D162,"&gt; MAX KONSUMSI KAPITA"," "))</f>
        <v xml:space="preserve"> </v>
      </c>
      <c r="Q163" s="483"/>
      <c r="R163" s="90"/>
    </row>
    <row r="164" spans="1:18" s="55" customFormat="1">
      <c r="A164" s="276">
        <v>160</v>
      </c>
      <c r="B164" s="528" t="s">
        <v>194</v>
      </c>
      <c r="C164" s="529" t="s">
        <v>74</v>
      </c>
      <c r="D164" s="93"/>
      <c r="E164" s="94"/>
      <c r="F164" s="95">
        <v>1</v>
      </c>
      <c r="G164" s="258" t="str">
        <f>IF(AND(D164=0,E164=0)," ",(IF(AND(D164&gt;0,E164=0),"ISI (6)",(IF(AND(D164=0,E164&gt;0),"ISI (5)",((IF(RH!E164&lt;RH!$C164,"&lt;RH",IF(RH!E164&gt;RH!$D164,"&gt;RH"," ")))))))))</f>
        <v xml:space="preserve"> </v>
      </c>
      <c r="H164" s="93"/>
      <c r="I164" s="94"/>
      <c r="J164" s="95">
        <v>5</v>
      </c>
      <c r="K164" s="258" t="str">
        <f>IF(AND(H164=0,I164=0)," ",(IF(AND(H164&gt;0,I164=0),"ISI (8)",(IF(AND(H164=0,I164&gt;0),"ISI (7)",((IF(RH!F164&lt;RH!$C164,"&lt;RH",IF(RH!F164&gt;RH!$D164,"&gt;RH"," ")))))))))</f>
        <v xml:space="preserve"> </v>
      </c>
      <c r="L164" s="526">
        <f t="shared" ref="L164:M168" si="33">D164+H164</f>
        <v>0</v>
      </c>
      <c r="M164" s="527">
        <f t="shared" si="33"/>
        <v>0</v>
      </c>
      <c r="N164" s="94"/>
      <c r="O164" s="94">
        <v>1</v>
      </c>
      <c r="P164" s="258" t="str">
        <f>IF(L164=0," ",IF((L164/INPUT_AWAL!$C$5)&gt;KALORI!D163,"&gt; MAX KONSUMSI KAPITA"," "))</f>
        <v xml:space="preserve"> </v>
      </c>
      <c r="Q164" s="99"/>
      <c r="R164" s="90"/>
    </row>
    <row r="165" spans="1:18" s="55" customFormat="1">
      <c r="A165" s="276">
        <v>161</v>
      </c>
      <c r="B165" s="528" t="s">
        <v>195</v>
      </c>
      <c r="C165" s="529" t="s">
        <v>74</v>
      </c>
      <c r="D165" s="93"/>
      <c r="E165" s="94"/>
      <c r="F165" s="95">
        <v>1</v>
      </c>
      <c r="G165" s="258" t="str">
        <f>IF(AND(D165=0,E165=0)," ",(IF(AND(D165&gt;0,E165=0),"ISI (6)",(IF(AND(D165=0,E165&gt;0),"ISI (5)",((IF(RH!E165&lt;RH!$C165,"&lt;RH",IF(RH!E165&gt;RH!$D165,"&gt;RH"," ")))))))))</f>
        <v xml:space="preserve"> </v>
      </c>
      <c r="H165" s="93"/>
      <c r="I165" s="94"/>
      <c r="J165" s="95">
        <v>5</v>
      </c>
      <c r="K165" s="258" t="str">
        <f>IF(AND(H165=0,I165=0)," ",(IF(AND(H165&gt;0,I165=0),"ISI (8)",(IF(AND(H165=0,I165&gt;0),"ISI (7)",((IF(RH!F165&lt;RH!$C165,"&lt;RH",IF(RH!F165&gt;RH!$D165,"&gt;RH"," ")))))))))</f>
        <v xml:space="preserve"> </v>
      </c>
      <c r="L165" s="526">
        <f t="shared" si="33"/>
        <v>0</v>
      </c>
      <c r="M165" s="527">
        <f t="shared" si="33"/>
        <v>0</v>
      </c>
      <c r="N165" s="94"/>
      <c r="O165" s="94">
        <v>1</v>
      </c>
      <c r="P165" s="258" t="str">
        <f>IF(L165=0," ",IF((L165/INPUT_AWAL!$C$5)&gt;KALORI!D164,"&gt; MAX KONSUMSI KAPITA"," "))</f>
        <v xml:space="preserve"> </v>
      </c>
      <c r="Q165" s="99"/>
      <c r="R165" s="90"/>
    </row>
    <row r="166" spans="1:18" s="55" customFormat="1">
      <c r="A166" s="276">
        <v>162</v>
      </c>
      <c r="B166" s="528" t="s">
        <v>197</v>
      </c>
      <c r="C166" s="529" t="s">
        <v>74</v>
      </c>
      <c r="D166" s="93"/>
      <c r="E166" s="94"/>
      <c r="F166" s="95">
        <v>1</v>
      </c>
      <c r="G166" s="258" t="str">
        <f>IF(AND(D166=0,E166=0)," ",(IF(AND(D166&gt;0,E166=0),"ISI (6)",(IF(AND(D166=0,E166&gt;0),"ISI (5)",((IF(RH!E166&lt;RH!$C166,"&lt;RH",IF(RH!E166&gt;RH!$D166,"&gt;RH"," ")))))))))</f>
        <v xml:space="preserve"> </v>
      </c>
      <c r="H166" s="93"/>
      <c r="I166" s="94"/>
      <c r="J166" s="95">
        <v>5</v>
      </c>
      <c r="K166" s="258" t="str">
        <f>IF(AND(H166=0,I166=0)," ",(IF(AND(H166&gt;0,I166=0),"ISI (8)",(IF(AND(H166=0,I166&gt;0),"ISI (7)",((IF(RH!F166&lt;RH!$C166,"&lt;RH",IF(RH!F166&gt;RH!$D166,"&gt;RH"," ")))))))))</f>
        <v xml:space="preserve"> </v>
      </c>
      <c r="L166" s="526">
        <f t="shared" si="33"/>
        <v>0</v>
      </c>
      <c r="M166" s="527">
        <f t="shared" si="33"/>
        <v>0</v>
      </c>
      <c r="N166" s="94"/>
      <c r="O166" s="94">
        <v>1</v>
      </c>
      <c r="P166" s="258" t="str">
        <f>IF(L166=0," ",IF((L166/INPUT_AWAL!$C$5)&gt;KALORI!D165,"&gt; MAX KONSUMSI KAPITA"," "))</f>
        <v xml:space="preserve"> </v>
      </c>
      <c r="Q166" s="99"/>
      <c r="R166" s="90"/>
    </row>
    <row r="167" spans="1:18" s="55" customFormat="1">
      <c r="A167" s="276">
        <v>163</v>
      </c>
      <c r="B167" s="533" t="s">
        <v>761</v>
      </c>
      <c r="C167" s="529" t="s">
        <v>200</v>
      </c>
      <c r="D167" s="93"/>
      <c r="E167" s="94"/>
      <c r="F167" s="95">
        <v>1</v>
      </c>
      <c r="G167" s="258" t="str">
        <f>IF(AND(D167=0,E167=0)," ",(IF(AND(D167&gt;0,E167=0),"ISI (6)",(IF(AND(D167=0,E167&gt;0),"ISI (5)",((IF(RH!E167&lt;RH!$C167,"&lt;RH",IF(RH!E167&gt;RH!$D167,"&gt;RH"," ")))))))))</f>
        <v xml:space="preserve"> </v>
      </c>
      <c r="H167" s="93"/>
      <c r="I167" s="94"/>
      <c r="J167" s="95">
        <v>5</v>
      </c>
      <c r="K167" s="258" t="str">
        <f>IF(AND(H167=0,I167=0)," ",(IF(AND(H167&gt;0,I167=0),"ISI (8)",(IF(AND(H167=0,I167&gt;0),"ISI (7)",((IF(RH!F167&lt;RH!$C167,"&lt;RH",IF(RH!F167&gt;RH!$D167,"&gt;RH"," ")))))))))</f>
        <v xml:space="preserve"> </v>
      </c>
      <c r="L167" s="526">
        <f t="shared" si="33"/>
        <v>0</v>
      </c>
      <c r="M167" s="527">
        <f t="shared" si="33"/>
        <v>0</v>
      </c>
      <c r="N167" s="94"/>
      <c r="O167" s="94">
        <v>1</v>
      </c>
      <c r="P167" s="258" t="str">
        <f>IF(L167=0," ",IF((L167/INPUT_AWAL!$C$5)&gt;KALORI!D166,"&gt; MAX KONSUMSI KAPITA"," "))</f>
        <v xml:space="preserve"> </v>
      </c>
      <c r="Q167" s="99"/>
      <c r="R167" s="90"/>
    </row>
    <row r="168" spans="1:18" s="55" customFormat="1">
      <c r="A168" s="276">
        <v>164</v>
      </c>
      <c r="B168" s="528" t="s">
        <v>201</v>
      </c>
      <c r="C168" s="529" t="s">
        <v>74</v>
      </c>
      <c r="D168" s="93"/>
      <c r="E168" s="94"/>
      <c r="F168" s="95">
        <v>1</v>
      </c>
      <c r="G168" s="258" t="str">
        <f>IF(AND(D168=0,E168=0)," ",(IF(AND(D168&gt;0,E168=0),"ISI (6)",(IF(AND(D168=0,E168&gt;0),"ISI (5)",((IF(RH!E168&lt;RH!$C168,"&lt;RH",IF(RH!E168&gt;RH!$D168,"&gt;RH"," ")))))))))</f>
        <v xml:space="preserve"> </v>
      </c>
      <c r="H168" s="93"/>
      <c r="I168" s="94"/>
      <c r="J168" s="95">
        <v>5</v>
      </c>
      <c r="K168" s="258" t="str">
        <f>IF(AND(H168=0,I168=0)," ",(IF(AND(H168&gt;0,I168=0),"ISI (8)",(IF(AND(H168=0,I168&gt;0),"ISI (7)",((IF(RH!F168&lt;RH!$C168,"&lt;RH",IF(RH!F168&gt;RH!$D168,"&gt;RH"," ")))))))))</f>
        <v xml:space="preserve"> </v>
      </c>
      <c r="L168" s="526">
        <f t="shared" si="33"/>
        <v>0</v>
      </c>
      <c r="M168" s="527">
        <f t="shared" si="33"/>
        <v>0</v>
      </c>
      <c r="N168" s="94"/>
      <c r="O168" s="94">
        <v>1</v>
      </c>
      <c r="P168" s="258" t="str">
        <f>IF(L168=0," ",IF((L168/INPUT_AWAL!$C$5)&gt;KALORI!D167,"&gt; MAX KONSUMSI KAPITA"," "))</f>
        <v xml:space="preserve"> </v>
      </c>
      <c r="Q168" s="90"/>
      <c r="R168" s="90"/>
    </row>
    <row r="169" spans="1:18" s="55" customFormat="1">
      <c r="A169" s="276">
        <v>165</v>
      </c>
      <c r="B169" s="533" t="s">
        <v>762</v>
      </c>
      <c r="C169" s="529" t="s">
        <v>204</v>
      </c>
      <c r="D169" s="93"/>
      <c r="E169" s="94"/>
      <c r="F169" s="95">
        <v>1</v>
      </c>
      <c r="G169" s="258" t="str">
        <f>IF(AND(D169=0,E169=0)," ",(IF(AND(D169&gt;0,E169=0),"ISI (6)",(IF(AND(D169=0,E169&gt;0),"ISI (5)",((IF(RH!E169&lt;RH!$C169,"&lt;RH",IF(RH!E169&gt;RH!$D169,"&gt;RH"," ")))))))))</f>
        <v xml:space="preserve"> </v>
      </c>
      <c r="H169" s="93"/>
      <c r="I169" s="94"/>
      <c r="J169" s="95">
        <v>5</v>
      </c>
      <c r="K169" s="258" t="str">
        <f>IF(AND(H169=0,I169=0)," ",(IF(AND(H169&gt;0,I169=0),"ISI (8)",(IF(AND(H169=0,I169&gt;0),"ISI (7)",((IF(RH!F169&lt;RH!$C169,"&lt;RH",IF(RH!F169&gt;RH!$D169,"&gt;RH"," ")))))))))</f>
        <v xml:space="preserve"> </v>
      </c>
      <c r="L169" s="526">
        <f t="shared" ref="L169:L190" si="34">D169+H169</f>
        <v>0</v>
      </c>
      <c r="M169" s="527">
        <f t="shared" ref="M169:M190" si="35">E169+I169</f>
        <v>0</v>
      </c>
      <c r="N169" s="94"/>
      <c r="O169" s="94">
        <v>1</v>
      </c>
      <c r="P169" s="258" t="str">
        <f>IF(L169=0," ",IF((L169/INPUT_AWAL!$C$5)&gt;KALORI!D168,"&gt; MAX KONSUMSI KAPITA"," "))</f>
        <v xml:space="preserve"> </v>
      </c>
      <c r="Q169" s="90"/>
      <c r="R169" s="90"/>
    </row>
    <row r="170" spans="1:18" s="55" customFormat="1">
      <c r="A170" s="276">
        <v>166</v>
      </c>
      <c r="B170" s="528" t="s">
        <v>205</v>
      </c>
      <c r="C170" s="529" t="s">
        <v>351</v>
      </c>
      <c r="D170" s="93"/>
      <c r="E170" s="94"/>
      <c r="F170" s="95">
        <v>1</v>
      </c>
      <c r="G170" s="258" t="str">
        <f>IF(AND(D170=0,E170=0)," ",(IF(AND(D170&gt;0,E170=0),"ISI (6)",(IF(AND(D170=0,E170&gt;0),"ISI (5)",((IF(RH!E170&lt;RH!$C170,"&lt;RH",IF(RH!E170&gt;RH!$D170,"&gt;RH"," ")))))))))</f>
        <v xml:space="preserve"> </v>
      </c>
      <c r="H170" s="93"/>
      <c r="I170" s="94"/>
      <c r="J170" s="95">
        <v>5</v>
      </c>
      <c r="K170" s="258" t="str">
        <f>IF(AND(H170=0,I170=0)," ",(IF(AND(H170&gt;0,I170=0),"ISI (8)",(IF(AND(H170=0,I170&gt;0),"ISI (7)",((IF(RH!F170&lt;RH!$C170,"&lt;RH",IF(RH!F170&gt;RH!$D170,"&gt;RH"," ")))))))))</f>
        <v xml:space="preserve"> </v>
      </c>
      <c r="L170" s="526">
        <f t="shared" si="34"/>
        <v>0</v>
      </c>
      <c r="M170" s="527">
        <f t="shared" si="35"/>
        <v>0</v>
      </c>
      <c r="N170" s="94"/>
      <c r="O170" s="94">
        <v>1</v>
      </c>
      <c r="P170" s="258" t="str">
        <f>IF(L170=0," ",IF((L170/INPUT_AWAL!$C$5)&gt;KALORI!D169,"&gt; MAX KONSUMSI KAPITA"," "))</f>
        <v xml:space="preserve"> </v>
      </c>
      <c r="Q170" s="90"/>
      <c r="R170" s="90"/>
    </row>
    <row r="171" spans="1:18" s="55" customFormat="1">
      <c r="A171" s="266">
        <v>167</v>
      </c>
      <c r="B171" s="109" t="s">
        <v>789</v>
      </c>
      <c r="C171" s="114"/>
      <c r="D171" s="110"/>
      <c r="E171" s="108">
        <f>SUM(E172:E185)</f>
        <v>0</v>
      </c>
      <c r="F171" s="107"/>
      <c r="G171" s="261"/>
      <c r="H171" s="110"/>
      <c r="I171" s="108">
        <f>SUM(I172:I185)</f>
        <v>0</v>
      </c>
      <c r="J171" s="107"/>
      <c r="K171" s="261"/>
      <c r="L171" s="111"/>
      <c r="M171" s="108">
        <f>SUM(M172:M185)</f>
        <v>0</v>
      </c>
      <c r="N171" s="112"/>
      <c r="O171" s="113"/>
      <c r="P171" s="261" t="str">
        <f>IF(L171=0," ",IF((L171/INPUT_AWAL!$C$5)&gt;KALORI!D170,"&gt; MAX KONSUMSI KAPITA"," "))</f>
        <v xml:space="preserve"> </v>
      </c>
      <c r="Q171" s="90"/>
      <c r="R171" s="90"/>
    </row>
    <row r="172" spans="1:18" s="55" customFormat="1">
      <c r="A172" s="276">
        <v>168</v>
      </c>
      <c r="B172" s="528" t="s">
        <v>209</v>
      </c>
      <c r="C172" s="529" t="s">
        <v>210</v>
      </c>
      <c r="D172" s="93"/>
      <c r="E172" s="94"/>
      <c r="F172" s="95">
        <v>1</v>
      </c>
      <c r="G172" s="258" t="str">
        <f>IF(AND(D172=0,E172=0)," ",(IF(AND(D172&gt;0,E172=0),"ISI (6)",(IF(AND(D172=0,E172&gt;0),"ISI (5)",((IF(RH!E172&lt;RH!$C172,"&lt;RH",IF(RH!E172&gt;RH!$D172,"&gt;RH"," ")))))))))</f>
        <v xml:space="preserve"> </v>
      </c>
      <c r="H172" s="93"/>
      <c r="I172" s="94"/>
      <c r="J172" s="95">
        <v>5</v>
      </c>
      <c r="K172" s="258" t="str">
        <f>IF(AND(H172=0,I172=0)," ",(IF(AND(H172&gt;0,I172=0),"ISI (8)",(IF(AND(H172=0,I172&gt;0),"ISI (7)",((IF(RH!F172&lt;RH!$C172,"&lt;RH",IF(RH!F172&gt;RH!$D172,"&gt;RH"," ")))))))))</f>
        <v xml:space="preserve"> </v>
      </c>
      <c r="L172" s="526">
        <f t="shared" si="34"/>
        <v>0</v>
      </c>
      <c r="M172" s="527">
        <f t="shared" si="35"/>
        <v>0</v>
      </c>
      <c r="N172" s="94"/>
      <c r="O172" s="94">
        <v>1</v>
      </c>
      <c r="P172" s="258" t="str">
        <f>IF(L172=0," ",IF((L172/INPUT_AWAL!$C$5)&gt;KALORI!D171,"&gt; MAX KONSUMSI KAPITA"," "))</f>
        <v xml:space="preserve"> </v>
      </c>
      <c r="Q172" s="90"/>
      <c r="R172" s="90"/>
    </row>
    <row r="173" spans="1:18" s="55" customFormat="1">
      <c r="A173" s="276">
        <v>169</v>
      </c>
      <c r="B173" s="528" t="s">
        <v>211</v>
      </c>
      <c r="C173" s="529" t="s">
        <v>210</v>
      </c>
      <c r="D173" s="93"/>
      <c r="E173" s="94"/>
      <c r="F173" s="95">
        <v>1</v>
      </c>
      <c r="G173" s="258" t="str">
        <f>IF(AND(D173=0,E173=0)," ",(IF(AND(D173&gt;0,E173=0),"ISI (6)",(IF(AND(D173=0,E173&gt;0),"ISI (5)",((IF(RH!E173&lt;RH!$C173,"&lt;RH",IF(RH!E173&gt;RH!$D173,"&gt;RH"," ")))))))))</f>
        <v xml:space="preserve"> </v>
      </c>
      <c r="H173" s="93"/>
      <c r="I173" s="94"/>
      <c r="J173" s="95">
        <v>5</v>
      </c>
      <c r="K173" s="258" t="str">
        <f>IF(AND(H173=0,I173=0)," ",(IF(AND(H173&gt;0,I173=0),"ISI (8)",(IF(AND(H173=0,I173&gt;0),"ISI (7)",((IF(RH!F173&lt;RH!$C173,"&lt;RH",IF(RH!F173&gt;RH!$D173,"&gt;RH"," ")))))))))</f>
        <v xml:space="preserve"> </v>
      </c>
      <c r="L173" s="526">
        <f t="shared" si="34"/>
        <v>0</v>
      </c>
      <c r="M173" s="527">
        <f t="shared" si="35"/>
        <v>0</v>
      </c>
      <c r="N173" s="94"/>
      <c r="O173" s="94">
        <v>1</v>
      </c>
      <c r="P173" s="258" t="str">
        <f>IF(L173=0," ",IF((L173/INPUT_AWAL!$C$5)&gt;KALORI!D172,"&gt; MAX KONSUMSI KAPITA"," "))</f>
        <v xml:space="preserve"> </v>
      </c>
      <c r="Q173" s="90"/>
      <c r="R173" s="90"/>
    </row>
    <row r="174" spans="1:18" s="55" customFormat="1">
      <c r="A174" s="276">
        <v>170</v>
      </c>
      <c r="B174" s="528" t="s">
        <v>212</v>
      </c>
      <c r="C174" s="529" t="s">
        <v>210</v>
      </c>
      <c r="D174" s="93"/>
      <c r="E174" s="94"/>
      <c r="F174" s="95">
        <v>1</v>
      </c>
      <c r="G174" s="258" t="str">
        <f>IF(AND(D174=0,E174=0)," ",(IF(AND(D174&gt;0,E174=0),"ISI (6)",(IF(AND(D174=0,E174&gt;0),"ISI (5)",((IF(RH!E174&lt;RH!$C174,"&lt;RH",IF(RH!E174&gt;RH!$D174,"&gt;RH"," ")))))))))</f>
        <v xml:space="preserve"> </v>
      </c>
      <c r="H174" s="93"/>
      <c r="I174" s="94"/>
      <c r="J174" s="95">
        <v>5</v>
      </c>
      <c r="K174" s="258" t="str">
        <f>IF(AND(H174=0,I174=0)," ",(IF(AND(H174&gt;0,I174=0),"ISI (8)",(IF(AND(H174=0,I174&gt;0),"ISI (7)",((IF(RH!F174&lt;RH!$C174,"&lt;RH",IF(RH!F174&gt;RH!$D174,"&gt;RH"," ")))))))))</f>
        <v xml:space="preserve"> </v>
      </c>
      <c r="L174" s="526">
        <f t="shared" si="34"/>
        <v>0</v>
      </c>
      <c r="M174" s="527">
        <f t="shared" si="35"/>
        <v>0</v>
      </c>
      <c r="N174" s="94"/>
      <c r="O174" s="94">
        <v>1</v>
      </c>
      <c r="P174" s="258" t="str">
        <f>IF(L174=0," ",IF((L174/INPUT_AWAL!$C$5)&gt;KALORI!D173,"&gt; MAX KONSUMSI KAPITA"," "))</f>
        <v xml:space="preserve"> </v>
      </c>
      <c r="Q174" s="90"/>
      <c r="R174" s="90"/>
    </row>
    <row r="175" spans="1:18" s="55" customFormat="1">
      <c r="A175" s="276">
        <v>171</v>
      </c>
      <c r="B175" s="528" t="s">
        <v>213</v>
      </c>
      <c r="C175" s="529" t="s">
        <v>210</v>
      </c>
      <c r="D175" s="93"/>
      <c r="E175" s="94"/>
      <c r="F175" s="95">
        <v>1</v>
      </c>
      <c r="G175" s="258" t="str">
        <f>IF(AND(D175=0,E175=0)," ",(IF(AND(D175&gt;0,E175=0),"ISI (6)",(IF(AND(D175=0,E175&gt;0),"ISI (5)",((IF(RH!E175&lt;RH!$C175,"&lt;RH",IF(RH!E175&gt;RH!$D175,"&gt;RH"," ")))))))))</f>
        <v xml:space="preserve"> </v>
      </c>
      <c r="H175" s="93"/>
      <c r="I175" s="94"/>
      <c r="J175" s="95">
        <v>5</v>
      </c>
      <c r="K175" s="258" t="str">
        <f>IF(AND(H175=0,I175=0)," ",(IF(AND(H175&gt;0,I175=0),"ISI (8)",(IF(AND(H175=0,I175&gt;0),"ISI (7)",((IF(RH!F175&lt;RH!$C175,"&lt;RH",IF(RH!F175&gt;RH!$D175,"&gt;RH"," ")))))))))</f>
        <v xml:space="preserve"> </v>
      </c>
      <c r="L175" s="526">
        <f t="shared" si="34"/>
        <v>0</v>
      </c>
      <c r="M175" s="527">
        <f t="shared" si="35"/>
        <v>0</v>
      </c>
      <c r="N175" s="94"/>
      <c r="O175" s="94">
        <v>1</v>
      </c>
      <c r="P175" s="258" t="str">
        <f>IF(L175=0," ",IF((L175/INPUT_AWAL!$C$5)&gt;KALORI!D174,"&gt; MAX KONSUMSI KAPITA"," "))</f>
        <v xml:space="preserve"> </v>
      </c>
      <c r="Q175" s="90"/>
      <c r="R175" s="90"/>
    </row>
    <row r="176" spans="1:18" s="55" customFormat="1">
      <c r="A176" s="276">
        <v>172</v>
      </c>
      <c r="B176" s="528" t="s">
        <v>655</v>
      </c>
      <c r="C176" s="529" t="s">
        <v>210</v>
      </c>
      <c r="D176" s="93"/>
      <c r="E176" s="94"/>
      <c r="F176" s="95">
        <v>1</v>
      </c>
      <c r="G176" s="258" t="str">
        <f>IF(AND(D176=0,E176=0)," ",(IF(AND(D176&gt;0,E176=0),"ISI (6)",(IF(AND(D176=0,E176&gt;0),"ISI (5)",((IF(RH!E176&lt;RH!$C176,"&lt;RH",IF(RH!E176&gt;RH!$D176,"&gt;RH"," ")))))))))</f>
        <v xml:space="preserve"> </v>
      </c>
      <c r="H176" s="93"/>
      <c r="I176" s="94"/>
      <c r="J176" s="95">
        <v>5</v>
      </c>
      <c r="K176" s="258" t="str">
        <f>IF(AND(H176=0,I176=0)," ",(IF(AND(H176&gt;0,I176=0),"ISI (8)",(IF(AND(H176=0,I176&gt;0),"ISI (7)",((IF(RH!F176&lt;RH!$C176,"&lt;RH",IF(RH!F176&gt;RH!$D176,"&gt;RH"," ")))))))))</f>
        <v xml:space="preserve"> </v>
      </c>
      <c r="L176" s="526">
        <f t="shared" ref="L176:L177" si="36">D176+H176</f>
        <v>0</v>
      </c>
      <c r="M176" s="527">
        <f t="shared" ref="M176:M177" si="37">E176+I176</f>
        <v>0</v>
      </c>
      <c r="N176" s="94"/>
      <c r="O176" s="94">
        <v>1</v>
      </c>
      <c r="P176" s="258" t="str">
        <f>IF(L176=0," ",IF((L176/INPUT_AWAL!$C$5)&gt;KALORI!D175,"&gt; MAX KONSUMSI KAPITA"," "))</f>
        <v xml:space="preserve"> </v>
      </c>
      <c r="Q176" s="90"/>
      <c r="R176" s="90"/>
    </row>
    <row r="177" spans="1:18" s="55" customFormat="1">
      <c r="A177" s="276">
        <v>173</v>
      </c>
      <c r="B177" s="528" t="s">
        <v>656</v>
      </c>
      <c r="C177" s="529" t="s">
        <v>210</v>
      </c>
      <c r="D177" s="93"/>
      <c r="E177" s="94"/>
      <c r="F177" s="95">
        <v>1</v>
      </c>
      <c r="G177" s="258" t="str">
        <f>IF(AND(D177=0,E177=0)," ",(IF(AND(D177&gt;0,E177=0),"ISI (6)",(IF(AND(D177=0,E177&gt;0),"ISI (5)",((IF(RH!E177&lt;RH!$C177,"&lt;RH",IF(RH!E177&gt;RH!$D177,"&gt;RH"," ")))))))))</f>
        <v xml:space="preserve"> </v>
      </c>
      <c r="H177" s="93"/>
      <c r="I177" s="94"/>
      <c r="J177" s="95">
        <v>5</v>
      </c>
      <c r="K177" s="258" t="str">
        <f>IF(AND(H177=0,I177=0)," ",(IF(AND(H177&gt;0,I177=0),"ISI (8)",(IF(AND(H177=0,I177&gt;0),"ISI (7)",((IF(RH!F177&lt;RH!$C177,"&lt;RH",IF(RH!F177&gt;RH!$D177,"&gt;RH"," ")))))))))</f>
        <v xml:space="preserve"> </v>
      </c>
      <c r="L177" s="526">
        <f t="shared" si="36"/>
        <v>0</v>
      </c>
      <c r="M177" s="527">
        <f t="shared" si="37"/>
        <v>0</v>
      </c>
      <c r="N177" s="94"/>
      <c r="O177" s="94">
        <v>1</v>
      </c>
      <c r="P177" s="258" t="str">
        <f>IF(L177=0," ",IF((L177/INPUT_AWAL!$C$5)&gt;KALORI!D176,"&gt; MAX KONSUMSI KAPITA"," "))</f>
        <v xml:space="preserve"> </v>
      </c>
      <c r="Q177" s="90"/>
      <c r="R177" s="90"/>
    </row>
    <row r="178" spans="1:18" s="55" customFormat="1">
      <c r="A178" s="276">
        <v>174</v>
      </c>
      <c r="B178" s="528" t="s">
        <v>214</v>
      </c>
      <c r="C178" s="529" t="s">
        <v>210</v>
      </c>
      <c r="D178" s="93"/>
      <c r="E178" s="94"/>
      <c r="F178" s="95">
        <v>1</v>
      </c>
      <c r="G178" s="258" t="str">
        <f>IF(AND(D178=0,E178=0)," ",(IF(AND(D178&gt;0,E178=0),"ISI (6)",(IF(AND(D178=0,E178&gt;0),"ISI (5)",((IF(RH!E178&lt;RH!$C178,"&lt;RH",IF(RH!E178&gt;RH!$D178,"&gt;RH"," ")))))))))</f>
        <v xml:space="preserve"> </v>
      </c>
      <c r="H178" s="93"/>
      <c r="I178" s="94"/>
      <c r="J178" s="95">
        <v>5</v>
      </c>
      <c r="K178" s="258" t="str">
        <f>IF(AND(H178=0,I178=0)," ",(IF(AND(H178&gt;0,I178=0),"ISI (8)",(IF(AND(H178=0,I178&gt;0),"ISI (7)",((IF(RH!F178&lt;RH!$C178,"&lt;RH",IF(RH!F178&gt;RH!$D178,"&gt;RH"," ")))))))))</f>
        <v xml:space="preserve"> </v>
      </c>
      <c r="L178" s="526">
        <f t="shared" si="34"/>
        <v>0</v>
      </c>
      <c r="M178" s="527">
        <f t="shared" si="35"/>
        <v>0</v>
      </c>
      <c r="N178" s="94"/>
      <c r="O178" s="94">
        <v>1</v>
      </c>
      <c r="P178" s="258" t="str">
        <f>IF(L178=0," ",IF((L178/INPUT_AWAL!$C$5)&gt;KALORI!D177,"&gt; MAX KONSUMSI KAPITA"," "))</f>
        <v xml:space="preserve"> </v>
      </c>
      <c r="Q178" s="90"/>
      <c r="R178" s="90"/>
    </row>
    <row r="179" spans="1:18" s="55" customFormat="1">
      <c r="A179" s="276">
        <v>175</v>
      </c>
      <c r="B179" s="528" t="s">
        <v>215</v>
      </c>
      <c r="C179" s="529" t="s">
        <v>210</v>
      </c>
      <c r="D179" s="93"/>
      <c r="E179" s="94"/>
      <c r="F179" s="95">
        <v>1</v>
      </c>
      <c r="G179" s="258" t="str">
        <f>IF(AND(D179=0,E179=0)," ",(IF(AND(D179&gt;0,E179=0),"ISI (6)",(IF(AND(D179=0,E179&gt;0),"ISI (5)",((IF(RH!E179&lt;RH!$C179,"&lt;RH",IF(RH!E179&gt;RH!$D179,"&gt;RH"," ")))))))))</f>
        <v xml:space="preserve"> </v>
      </c>
      <c r="H179" s="93"/>
      <c r="I179" s="94"/>
      <c r="J179" s="95">
        <v>5</v>
      </c>
      <c r="K179" s="258" t="str">
        <f>IF(AND(H179=0,I179=0)," ",(IF(AND(H179&gt;0,I179=0),"ISI (8)",(IF(AND(H179=0,I179&gt;0),"ISI (7)",((IF(RH!F179&lt;RH!$C179,"&lt;RH",IF(RH!F179&gt;RH!$D179,"&gt;RH"," ")))))))))</f>
        <v xml:space="preserve"> </v>
      </c>
      <c r="L179" s="526">
        <f t="shared" si="34"/>
        <v>0</v>
      </c>
      <c r="M179" s="527">
        <f t="shared" si="35"/>
        <v>0</v>
      </c>
      <c r="N179" s="94"/>
      <c r="O179" s="94">
        <v>1</v>
      </c>
      <c r="P179" s="258" t="str">
        <f>IF(L179=0," ",IF((L179/INPUT_AWAL!$C$5)&gt;KALORI!D178,"&gt; MAX KONSUMSI KAPITA"," "))</f>
        <v xml:space="preserve"> </v>
      </c>
      <c r="Q179" s="90"/>
      <c r="R179" s="90"/>
    </row>
    <row r="180" spans="1:18" s="55" customFormat="1">
      <c r="A180" s="276">
        <v>176</v>
      </c>
      <c r="B180" s="528" t="s">
        <v>216</v>
      </c>
      <c r="C180" s="529" t="s">
        <v>352</v>
      </c>
      <c r="D180" s="93"/>
      <c r="E180" s="94"/>
      <c r="F180" s="95">
        <v>1</v>
      </c>
      <c r="G180" s="258" t="str">
        <f>IF(AND(D180=0,E180=0)," ",(IF(AND(D180&gt;0,E180=0),"ISI (6)",(IF(AND(D180=0,E180&gt;0),"ISI (5)",((IF(RH!E180&lt;RH!$C180,"&lt;RH",IF(RH!E180&gt;RH!$D180,"&gt;RH"," ")))))))))</f>
        <v xml:space="preserve"> </v>
      </c>
      <c r="H180" s="93"/>
      <c r="I180" s="94"/>
      <c r="J180" s="95">
        <v>5</v>
      </c>
      <c r="K180" s="258" t="str">
        <f>IF(AND(H180=0,I180=0)," ",(IF(AND(H180&gt;0,I180=0),"ISI (8)",(IF(AND(H180=0,I180&gt;0),"ISI (7)",((IF(RH!F180&lt;RH!$C180,"&lt;RH",IF(RH!F180&gt;RH!$D180,"&gt;RH"," ")))))))))</f>
        <v xml:space="preserve"> </v>
      </c>
      <c r="L180" s="526">
        <f t="shared" si="34"/>
        <v>0</v>
      </c>
      <c r="M180" s="527">
        <f t="shared" si="35"/>
        <v>0</v>
      </c>
      <c r="N180" s="94"/>
      <c r="O180" s="94">
        <v>1</v>
      </c>
      <c r="P180" s="258" t="str">
        <f>IF(L180=0," ",IF((L180/INPUT_AWAL!$C$5)&gt;KALORI!D179,"&gt; MAX KONSUMSI KAPITA"," "))</f>
        <v xml:space="preserve"> </v>
      </c>
      <c r="Q180" s="90"/>
      <c r="R180" s="90"/>
    </row>
    <row r="181" spans="1:18" s="55" customFormat="1">
      <c r="A181" s="276">
        <v>177</v>
      </c>
      <c r="B181" s="528" t="s">
        <v>218</v>
      </c>
      <c r="C181" s="529" t="s">
        <v>210</v>
      </c>
      <c r="D181" s="93"/>
      <c r="E181" s="94"/>
      <c r="F181" s="95">
        <v>1</v>
      </c>
      <c r="G181" s="258" t="str">
        <f>IF(AND(D181=0,E181=0)," ",(IF(AND(D181&gt;0,E181=0),"ISI (6)",(IF(AND(D181=0,E181&gt;0),"ISI (5)",((IF(RH!E181&lt;RH!$C181,"&lt;RH",IF(RH!E181&gt;RH!$D181,"&gt;RH"," ")))))))))</f>
        <v xml:space="preserve"> </v>
      </c>
      <c r="H181" s="93"/>
      <c r="I181" s="94"/>
      <c r="J181" s="95">
        <v>5</v>
      </c>
      <c r="K181" s="258" t="str">
        <f>IF(AND(H181=0,I181=0)," ",(IF(AND(H181&gt;0,I181=0),"ISI (8)",(IF(AND(H181=0,I181&gt;0),"ISI (7)",((IF(RH!F181&lt;RH!$C181,"&lt;RH",IF(RH!F181&gt;RH!$D181,"&gt;RH"," ")))))))))</f>
        <v xml:space="preserve"> </v>
      </c>
      <c r="L181" s="526">
        <f t="shared" si="34"/>
        <v>0</v>
      </c>
      <c r="M181" s="527">
        <f t="shared" si="35"/>
        <v>0</v>
      </c>
      <c r="N181" s="94"/>
      <c r="O181" s="94">
        <v>1</v>
      </c>
      <c r="P181" s="258" t="str">
        <f>IF(L181=0," ",IF((L181/INPUT_AWAL!$C$5)&gt;KALORI!D180,"&gt; MAX KONSUMSI KAPITA"," "))</f>
        <v xml:space="preserve"> </v>
      </c>
      <c r="Q181" s="90"/>
      <c r="R181" s="90"/>
    </row>
    <row r="182" spans="1:18" s="55" customFormat="1">
      <c r="A182" s="276">
        <v>178</v>
      </c>
      <c r="B182" s="528" t="s">
        <v>219</v>
      </c>
      <c r="C182" s="529" t="s">
        <v>352</v>
      </c>
      <c r="D182" s="93"/>
      <c r="E182" s="94"/>
      <c r="F182" s="95">
        <v>1</v>
      </c>
      <c r="G182" s="258" t="str">
        <f>IF(AND(D182=0,E182=0)," ",(IF(AND(D182&gt;0,E182=0),"ISI (6)",(IF(AND(D182=0,E182&gt;0),"ISI (5)",((IF(RH!E182&lt;RH!$C182,"&lt;RH",IF(RH!E182&gt;RH!$D182,"&gt;RH"," ")))))))))</f>
        <v xml:space="preserve"> </v>
      </c>
      <c r="H182" s="93"/>
      <c r="I182" s="94"/>
      <c r="J182" s="95">
        <v>5</v>
      </c>
      <c r="K182" s="258" t="str">
        <f>IF(AND(H182=0,I182=0)," ",(IF(AND(H182&gt;0,I182=0),"ISI (8)",(IF(AND(H182=0,I182&gt;0),"ISI (7)",((IF(RH!F182&lt;RH!$C182,"&lt;RH",IF(RH!F182&gt;RH!$D182,"&gt;RH"," ")))))))))</f>
        <v xml:space="preserve"> </v>
      </c>
      <c r="L182" s="526">
        <f t="shared" si="34"/>
        <v>0</v>
      </c>
      <c r="M182" s="527">
        <f t="shared" si="35"/>
        <v>0</v>
      </c>
      <c r="N182" s="94"/>
      <c r="O182" s="94">
        <v>1</v>
      </c>
      <c r="P182" s="258" t="str">
        <f>IF(L182=0," ",IF((L182/INPUT_AWAL!$C$5)&gt;KALORI!D181,"&gt; MAX KONSUMSI KAPITA"," "))</f>
        <v xml:space="preserve"> </v>
      </c>
      <c r="Q182" s="90"/>
      <c r="R182" s="90"/>
    </row>
    <row r="183" spans="1:18" s="55" customFormat="1">
      <c r="A183" s="276">
        <v>179</v>
      </c>
      <c r="B183" s="528" t="s">
        <v>220</v>
      </c>
      <c r="C183" s="529" t="s">
        <v>352</v>
      </c>
      <c r="D183" s="93"/>
      <c r="E183" s="94"/>
      <c r="F183" s="95">
        <v>1</v>
      </c>
      <c r="G183" s="258" t="str">
        <f>IF(AND(D183=0,E183=0)," ",(IF(AND(D183&gt;0,E183=0),"ISI (6)",(IF(AND(D183=0,E183&gt;0),"ISI (5)",((IF(RH!E183&lt;RH!$C183,"&lt;RH",IF(RH!E183&gt;RH!$D183,"&gt;RH"," ")))))))))</f>
        <v xml:space="preserve"> </v>
      </c>
      <c r="H183" s="93"/>
      <c r="I183" s="94"/>
      <c r="J183" s="95">
        <v>5</v>
      </c>
      <c r="K183" s="258" t="str">
        <f>IF(AND(H183=0,I183=0)," ",(IF(AND(H183&gt;0,I183=0),"ISI (8)",(IF(AND(H183=0,I183&gt;0),"ISI (7)",((IF(RH!F183&lt;RH!$C183,"&lt;RH",IF(RH!F183&gt;RH!$D183,"&gt;RH"," ")))))))))</f>
        <v xml:space="preserve"> </v>
      </c>
      <c r="L183" s="526">
        <f t="shared" si="34"/>
        <v>0</v>
      </c>
      <c r="M183" s="527">
        <f t="shared" si="35"/>
        <v>0</v>
      </c>
      <c r="N183" s="94"/>
      <c r="O183" s="94">
        <v>1</v>
      </c>
      <c r="P183" s="258" t="str">
        <f>IF(L183=0," ",IF((L183/INPUT_AWAL!$C$5)&gt;KALORI!D182,"&gt; MAX KONSUMSI KAPITA"," "))</f>
        <v xml:space="preserve"> </v>
      </c>
      <c r="Q183" s="90"/>
      <c r="R183" s="90"/>
    </row>
    <row r="184" spans="1:18" s="55" customFormat="1">
      <c r="A184" s="276">
        <v>180</v>
      </c>
      <c r="B184" s="528" t="s">
        <v>221</v>
      </c>
      <c r="C184" s="529" t="s">
        <v>210</v>
      </c>
      <c r="D184" s="93"/>
      <c r="E184" s="94"/>
      <c r="F184" s="95">
        <v>1</v>
      </c>
      <c r="G184" s="258" t="str">
        <f>IF(AND(D184=0,E184=0)," ",(IF(AND(D184&gt;0,E184=0),"ISI (6)",(IF(AND(D184=0,E184&gt;0),"ISI (5)",((IF(RH!E184&lt;RH!$C184,"&lt;RH",IF(RH!E184&gt;RH!$D184,"&gt;RH"," ")))))))))</f>
        <v xml:space="preserve"> </v>
      </c>
      <c r="H184" s="93"/>
      <c r="I184" s="94"/>
      <c r="J184" s="95">
        <v>5</v>
      </c>
      <c r="K184" s="258" t="str">
        <f>IF(AND(H184=0,I184=0)," ",(IF(AND(H184&gt;0,I184=0),"ISI (8)",(IF(AND(H184=0,I184&gt;0),"ISI (7)",((IF(RH!F184&lt;RH!$C184,"&lt;RH",IF(RH!F184&gt;RH!$D184,"&gt;RH"," ")))))))))</f>
        <v xml:space="preserve"> </v>
      </c>
      <c r="L184" s="526">
        <f t="shared" si="34"/>
        <v>0</v>
      </c>
      <c r="M184" s="527">
        <f t="shared" si="35"/>
        <v>0</v>
      </c>
      <c r="N184" s="94"/>
      <c r="O184" s="94">
        <v>1</v>
      </c>
      <c r="P184" s="258" t="str">
        <f>IF(L184=0," ",IF((L184/INPUT_AWAL!$C$5)&gt;KALORI!D183,"&gt; MAX KONSUMSI KAPITA"," "))</f>
        <v xml:space="preserve"> </v>
      </c>
      <c r="Q184" s="90"/>
      <c r="R184" s="90"/>
    </row>
    <row r="185" spans="1:18" s="55" customFormat="1">
      <c r="A185" s="276">
        <v>181</v>
      </c>
      <c r="B185" s="528" t="s">
        <v>223</v>
      </c>
      <c r="C185" s="529" t="s">
        <v>210</v>
      </c>
      <c r="D185" s="93"/>
      <c r="E185" s="94"/>
      <c r="F185" s="95">
        <v>1</v>
      </c>
      <c r="G185" s="258" t="str">
        <f>IF(AND(D185=0,E185=0)," ",(IF(AND(D185&gt;0,E185=0),"ISI (6)",(IF(AND(D185=0,E185&gt;0),"ISI (5)",((IF(RH!E185&lt;RH!$C185,"&lt;RH",IF(RH!E185&gt;RH!$D185,"&gt;RH"," ")))))))))</f>
        <v xml:space="preserve"> </v>
      </c>
      <c r="H185" s="93"/>
      <c r="I185" s="94"/>
      <c r="J185" s="95">
        <v>5</v>
      </c>
      <c r="K185" s="258" t="str">
        <f>IF(AND(H185=0,I185=0)," ",(IF(AND(H185&gt;0,I185=0),"ISI (8)",(IF(AND(H185=0,I185&gt;0),"ISI (7)",((IF(RH!F185&lt;RH!$C185,"&lt;RH",IF(RH!F185&gt;RH!$D185,"&gt;RH"," ")))))))))</f>
        <v xml:space="preserve"> </v>
      </c>
      <c r="L185" s="526">
        <f t="shared" si="34"/>
        <v>0</v>
      </c>
      <c r="M185" s="527">
        <f t="shared" si="35"/>
        <v>0</v>
      </c>
      <c r="N185" s="94"/>
      <c r="O185" s="94">
        <v>1</v>
      </c>
      <c r="P185" s="258" t="str">
        <f>IF(L185=0," ",IF((L185/INPUT_AWAL!$C$5)&gt;KALORI!D184,"&gt; MAX KONSUMSI KAPITA"," "))</f>
        <v xml:space="preserve"> </v>
      </c>
      <c r="Q185" s="90"/>
      <c r="R185" s="90"/>
    </row>
    <row r="186" spans="1:18" s="55" customFormat="1">
      <c r="A186" s="266">
        <v>182</v>
      </c>
      <c r="B186" s="109" t="s">
        <v>790</v>
      </c>
      <c r="C186" s="114"/>
      <c r="D186" s="110"/>
      <c r="E186" s="108">
        <f>SUM(E187:E190)</f>
        <v>0</v>
      </c>
      <c r="F186" s="107"/>
      <c r="G186" s="261"/>
      <c r="H186" s="110"/>
      <c r="I186" s="108">
        <f>SUM(I187:I190)</f>
        <v>0</v>
      </c>
      <c r="J186" s="107"/>
      <c r="K186" s="261"/>
      <c r="L186" s="111"/>
      <c r="M186" s="108">
        <f>SUM(M187:M190)</f>
        <v>0</v>
      </c>
      <c r="N186" s="112"/>
      <c r="O186" s="113"/>
      <c r="P186" s="261" t="str">
        <f>IF(L186=0," ",IF((L186/INPUT_AWAL!$C$5)&gt;KALORI!D185,"&gt; MAX KONSUMSI KAPITA"," "))</f>
        <v xml:space="preserve"> </v>
      </c>
      <c r="Q186" s="90"/>
      <c r="R186" s="90"/>
    </row>
    <row r="187" spans="1:18" s="55" customFormat="1" ht="22.8">
      <c r="A187" s="276">
        <v>183</v>
      </c>
      <c r="B187" s="528" t="s">
        <v>226</v>
      </c>
      <c r="C187" s="263" t="s">
        <v>1059</v>
      </c>
      <c r="D187" s="93"/>
      <c r="E187" s="94"/>
      <c r="F187" s="95">
        <v>1</v>
      </c>
      <c r="G187" s="258" t="str">
        <f>IF(AND(D187=0,E187=0)," ",(IF(AND(D187&gt;0,E187=0),"ISI (6)",(IF(AND(D187=0,E187&gt;0),"ISI (5)",((IF(RH!E187&lt;RH!$C187,"&lt;RH",IF(RH!E187&gt;RH!$D187,"&gt;RH"," ")))))))))</f>
        <v xml:space="preserve"> </v>
      </c>
      <c r="H187" s="93"/>
      <c r="I187" s="94"/>
      <c r="J187" s="95">
        <v>5</v>
      </c>
      <c r="K187" s="258" t="str">
        <f>IF(AND(H187=0,I187=0)," ",(IF(AND(H187&gt;0,I187=0),"ISI (8)",(IF(AND(H187=0,I187&gt;0),"ISI (7)",((IF(RH!F187&lt;RH!$C187,"&lt;RH",IF(RH!F187&gt;RH!$D187,"&gt;RH"," ")))))))))</f>
        <v xml:space="preserve"> </v>
      </c>
      <c r="L187" s="526">
        <f t="shared" si="34"/>
        <v>0</v>
      </c>
      <c r="M187" s="527">
        <f t="shared" si="35"/>
        <v>0</v>
      </c>
      <c r="N187" s="94"/>
      <c r="O187" s="94">
        <v>1</v>
      </c>
      <c r="P187" s="258" t="str">
        <f>IF(L187=0," ",IF((L187/INPUT_AWAL!$C$5)&gt;KALORI!D186,"&gt; MAX KONSUMSI KAPITA"," "))</f>
        <v xml:space="preserve"> </v>
      </c>
      <c r="Q187" s="90"/>
      <c r="R187" s="90"/>
    </row>
    <row r="188" spans="1:18" s="55" customFormat="1">
      <c r="A188" s="276">
        <v>184</v>
      </c>
      <c r="B188" s="528" t="s">
        <v>227</v>
      </c>
      <c r="C188" s="98" t="s">
        <v>74</v>
      </c>
      <c r="D188" s="93"/>
      <c r="E188" s="94"/>
      <c r="F188" s="95">
        <v>1</v>
      </c>
      <c r="G188" s="258" t="str">
        <f>IF(AND(D188=0,E188=0)," ",(IF(AND(D188&gt;0,E188=0),"ISI (6)",(IF(AND(D188=0,E188&gt;0),"ISI (5)",((IF(RH!E188&lt;RH!$C188,"&lt;RH",IF(RH!E188&gt;RH!$D188,"&gt;RH"," ")))))))))</f>
        <v xml:space="preserve"> </v>
      </c>
      <c r="H188" s="93"/>
      <c r="I188" s="94"/>
      <c r="J188" s="95">
        <v>5</v>
      </c>
      <c r="K188" s="258" t="str">
        <f>IF(AND(H188=0,I188=0)," ",(IF(AND(H188&gt;0,I188=0),"ISI (8)",(IF(AND(H188=0,I188&gt;0),"ISI (7)",((IF(RH!F188&lt;RH!$C188,"&lt;RH",IF(RH!F188&gt;RH!$D188,"&gt;RH"," ")))))))))</f>
        <v xml:space="preserve"> </v>
      </c>
      <c r="L188" s="526">
        <f t="shared" si="34"/>
        <v>0</v>
      </c>
      <c r="M188" s="527">
        <f t="shared" si="35"/>
        <v>0</v>
      </c>
      <c r="N188" s="94"/>
      <c r="O188" s="94">
        <v>1</v>
      </c>
      <c r="P188" s="258" t="str">
        <f>IF(L188=0," ",IF((L188/INPUT_AWAL!$C$5)&gt;KALORI!D187,"&gt; MAX KONSUMSI KAPITA"," "))</f>
        <v xml:space="preserve"> </v>
      </c>
      <c r="Q188" s="90"/>
      <c r="R188" s="90"/>
    </row>
    <row r="189" spans="1:18" s="55" customFormat="1" ht="34.200000000000003">
      <c r="A189" s="276">
        <v>185</v>
      </c>
      <c r="B189" s="528" t="s">
        <v>228</v>
      </c>
      <c r="C189" s="263" t="s">
        <v>353</v>
      </c>
      <c r="D189" s="93"/>
      <c r="E189" s="94"/>
      <c r="F189" s="95">
        <v>1</v>
      </c>
      <c r="G189" s="258" t="str">
        <f>IF(AND(D189=0,E189=0)," ",(IF(AND(D189&gt;0,E189=0),"ISI (6)",(IF(AND(D189=0,E189&gt;0),"ISI (5)",((IF(RH!E189&lt;RH!$C189,"&lt;RH",IF(RH!E189&gt;RH!$D189,"&gt;RH"," ")))))))))</f>
        <v xml:space="preserve"> </v>
      </c>
      <c r="H189" s="93"/>
      <c r="I189" s="94"/>
      <c r="J189" s="95">
        <v>5</v>
      </c>
      <c r="K189" s="258" t="str">
        <f>IF(AND(H189=0,I189=0)," ",(IF(AND(H189&gt;0,I189=0),"ISI (8)",(IF(AND(H189=0,I189&gt;0),"ISI (7)",((IF(RH!F189&lt;RH!$C189,"&lt;RH",IF(RH!F189&gt;RH!$D189,"&gt;RH"," ")))))))))</f>
        <v xml:space="preserve"> </v>
      </c>
      <c r="L189" s="526">
        <f t="shared" si="34"/>
        <v>0</v>
      </c>
      <c r="M189" s="527">
        <f t="shared" si="35"/>
        <v>0</v>
      </c>
      <c r="N189" s="94"/>
      <c r="O189" s="94">
        <v>1</v>
      </c>
      <c r="P189" s="258" t="str">
        <f>IF(L189=0," ",IF((L189/INPUT_AWAL!$C$5)&gt;KALORI!D188,"&gt; MAX KONSUMSI KAPITA"," "))</f>
        <v xml:space="preserve"> </v>
      </c>
      <c r="Q189" s="90"/>
      <c r="R189" s="90"/>
    </row>
    <row r="190" spans="1:18" s="55" customFormat="1">
      <c r="A190" s="276">
        <v>186</v>
      </c>
      <c r="B190" s="528" t="s">
        <v>229</v>
      </c>
      <c r="C190" s="98" t="s">
        <v>354</v>
      </c>
      <c r="D190" s="93"/>
      <c r="E190" s="94"/>
      <c r="F190" s="95">
        <v>1</v>
      </c>
      <c r="G190" s="258" t="str">
        <f>IF(AND(D190=0,E190=0)," ",(IF(AND(D190&gt;0,E190=0),"ISI (6)",(IF(AND(D190=0,E190&gt;0),"ISI (5)",((IF(RH!E190&lt;RH!$C190,"&lt;RH",IF(RH!E190&gt;RH!$D190,"&gt;RH"," ")))))))))</f>
        <v xml:space="preserve"> </v>
      </c>
      <c r="H190" s="93"/>
      <c r="I190" s="94"/>
      <c r="J190" s="95">
        <v>5</v>
      </c>
      <c r="K190" s="258" t="str">
        <f>IF(AND(H190=0,I190=0)," ",(IF(AND(H190&gt;0,I190=0),"ISI (8)",(IF(AND(H190=0,I190&gt;0),"ISI (7)",((IF(RH!F190&lt;RH!$C190,"&lt;RH",IF(RH!F190&gt;RH!$D190,"&gt;RH"," ")))))))))</f>
        <v xml:space="preserve"> </v>
      </c>
      <c r="L190" s="526">
        <f t="shared" si="34"/>
        <v>0</v>
      </c>
      <c r="M190" s="527">
        <f t="shared" si="35"/>
        <v>0</v>
      </c>
      <c r="N190" s="94"/>
      <c r="O190" s="94">
        <v>1</v>
      </c>
      <c r="P190" s="258" t="str">
        <f>IF(L190=0," ",IF((L190/INPUT_AWAL!$C$5)&gt;KALORI!D189,"&gt; MAX KONSUMSI KAPITA"," "))</f>
        <v xml:space="preserve"> </v>
      </c>
      <c r="Q190" s="90"/>
      <c r="R190" s="90"/>
    </row>
    <row r="191" spans="1:18" s="55" customFormat="1">
      <c r="A191" s="87"/>
      <c r="G191" s="186"/>
      <c r="K191" s="186"/>
      <c r="L191" s="88"/>
      <c r="M191" s="88"/>
      <c r="N191" s="89"/>
      <c r="O191" s="89"/>
      <c r="P191" s="186"/>
      <c r="Q191" s="90"/>
      <c r="R191" s="90"/>
    </row>
    <row r="192" spans="1:18" s="55" customFormat="1">
      <c r="A192" s="87"/>
      <c r="G192" s="186"/>
      <c r="K192" s="186"/>
      <c r="L192" s="88"/>
      <c r="M192" s="88"/>
      <c r="N192" s="89"/>
      <c r="O192" s="89"/>
      <c r="P192" s="186"/>
      <c r="Q192" s="90"/>
      <c r="R192" s="90"/>
    </row>
    <row r="193" spans="1:18" s="55" customFormat="1" hidden="1">
      <c r="A193" s="87"/>
      <c r="G193" s="186"/>
      <c r="K193" s="186"/>
      <c r="L193" s="88"/>
      <c r="M193" s="88"/>
      <c r="N193" s="89"/>
      <c r="O193" s="89"/>
      <c r="P193" s="186"/>
      <c r="Q193" s="90"/>
      <c r="R193" s="90"/>
    </row>
    <row r="194" spans="1:18" s="55" customFormat="1" hidden="1">
      <c r="A194" s="87"/>
      <c r="G194" s="186"/>
      <c r="K194" s="186"/>
      <c r="L194" s="88"/>
      <c r="M194" s="88"/>
      <c r="N194" s="89"/>
      <c r="O194" s="89"/>
      <c r="P194" s="186"/>
      <c r="Q194" s="90"/>
      <c r="R194" s="90"/>
    </row>
    <row r="195" spans="1:18" s="55" customFormat="1" hidden="1">
      <c r="A195" s="87"/>
      <c r="G195" s="186"/>
      <c r="K195" s="186"/>
      <c r="L195" s="88"/>
      <c r="M195" s="88"/>
      <c r="N195" s="89"/>
      <c r="O195" s="89"/>
      <c r="P195" s="186"/>
      <c r="Q195" s="90"/>
      <c r="R195" s="90"/>
    </row>
    <row r="196" spans="1:18" s="55" customFormat="1" hidden="1">
      <c r="A196" s="87"/>
      <c r="G196" s="186"/>
      <c r="K196" s="186"/>
      <c r="L196" s="88"/>
      <c r="M196" s="88"/>
      <c r="N196" s="89"/>
      <c r="O196" s="89"/>
      <c r="P196" s="186"/>
      <c r="Q196" s="90"/>
      <c r="R196" s="90"/>
    </row>
    <row r="197" spans="1:18" s="55" customFormat="1" hidden="1">
      <c r="A197" s="87"/>
      <c r="G197" s="186"/>
      <c r="K197" s="186"/>
      <c r="L197" s="88"/>
      <c r="M197" s="88"/>
      <c r="N197" s="89"/>
      <c r="O197" s="89"/>
      <c r="P197" s="186"/>
      <c r="Q197" s="90"/>
      <c r="R197" s="90"/>
    </row>
    <row r="198" spans="1:18" s="55" customFormat="1" hidden="1">
      <c r="A198" s="87"/>
      <c r="G198" s="186"/>
      <c r="K198" s="186"/>
      <c r="L198" s="88"/>
      <c r="M198" s="88"/>
      <c r="N198" s="89"/>
      <c r="O198" s="89"/>
      <c r="P198" s="186"/>
      <c r="Q198" s="90"/>
      <c r="R198" s="90"/>
    </row>
    <row r="199" spans="1:18" s="55" customFormat="1" hidden="1">
      <c r="A199" s="87"/>
      <c r="G199" s="186"/>
      <c r="K199" s="186"/>
      <c r="L199" s="88"/>
      <c r="M199" s="88"/>
      <c r="N199" s="89"/>
      <c r="O199" s="89"/>
      <c r="P199" s="186"/>
      <c r="Q199" s="90"/>
      <c r="R199" s="90"/>
    </row>
    <row r="200" spans="1:18" s="55" customFormat="1" hidden="1">
      <c r="A200" s="87"/>
      <c r="G200" s="186"/>
      <c r="K200" s="186"/>
      <c r="L200" s="88"/>
      <c r="M200" s="88"/>
      <c r="N200" s="89"/>
      <c r="O200" s="89"/>
      <c r="P200" s="186"/>
      <c r="Q200" s="90"/>
      <c r="R200" s="90"/>
    </row>
    <row r="201" spans="1:18" s="55" customFormat="1" hidden="1">
      <c r="A201" s="87"/>
      <c r="G201" s="186"/>
      <c r="K201" s="186"/>
      <c r="L201" s="88"/>
      <c r="M201" s="88"/>
      <c r="N201" s="89"/>
      <c r="O201" s="89"/>
      <c r="P201" s="186"/>
      <c r="Q201" s="90"/>
      <c r="R201" s="90"/>
    </row>
    <row r="202" spans="1:18" s="55" customFormat="1" hidden="1">
      <c r="A202" s="87"/>
      <c r="G202" s="186"/>
      <c r="K202" s="186"/>
      <c r="L202" s="88"/>
      <c r="M202" s="88"/>
      <c r="N202" s="89"/>
      <c r="O202" s="89"/>
      <c r="P202" s="186"/>
      <c r="Q202" s="90"/>
      <c r="R202" s="90"/>
    </row>
    <row r="203" spans="1:18" s="55" customFormat="1" hidden="1">
      <c r="A203" s="87"/>
      <c r="G203" s="186"/>
      <c r="K203" s="186"/>
      <c r="L203" s="88"/>
      <c r="M203" s="88"/>
      <c r="N203" s="89"/>
      <c r="O203" s="89"/>
      <c r="P203" s="186"/>
      <c r="Q203" s="90"/>
      <c r="R203" s="90"/>
    </row>
    <row r="204" spans="1:18" s="55" customFormat="1" hidden="1">
      <c r="A204" s="87"/>
      <c r="G204" s="186"/>
      <c r="K204" s="186"/>
      <c r="L204" s="88"/>
      <c r="M204" s="88"/>
      <c r="N204" s="89"/>
      <c r="O204" s="89"/>
      <c r="P204" s="186"/>
      <c r="Q204" s="90"/>
      <c r="R204" s="90"/>
    </row>
    <row r="205" spans="1:18" s="55" customFormat="1" hidden="1">
      <c r="A205" s="87"/>
      <c r="G205" s="186"/>
      <c r="K205" s="186"/>
      <c r="L205" s="88"/>
      <c r="M205" s="88"/>
      <c r="N205" s="89"/>
      <c r="O205" s="89"/>
      <c r="P205" s="186"/>
      <c r="Q205" s="90"/>
      <c r="R205" s="90"/>
    </row>
    <row r="206" spans="1:18" s="55" customFormat="1" hidden="1">
      <c r="A206" s="87"/>
      <c r="G206" s="186"/>
      <c r="K206" s="186"/>
      <c r="L206" s="88"/>
      <c r="M206" s="88"/>
      <c r="N206" s="89"/>
      <c r="O206" s="89"/>
      <c r="P206" s="186"/>
      <c r="Q206" s="90"/>
      <c r="R206" s="90"/>
    </row>
    <row r="207" spans="1:18" s="55" customFormat="1" hidden="1">
      <c r="A207" s="87"/>
      <c r="G207" s="186"/>
      <c r="K207" s="186"/>
      <c r="L207" s="88"/>
      <c r="M207" s="88"/>
      <c r="N207" s="89"/>
      <c r="O207" s="89"/>
      <c r="P207" s="186"/>
      <c r="Q207" s="90"/>
      <c r="R207" s="90"/>
    </row>
    <row r="208" spans="1:18" s="55" customFormat="1" hidden="1">
      <c r="A208" s="87"/>
      <c r="G208" s="186"/>
      <c r="K208" s="186"/>
      <c r="L208" s="88"/>
      <c r="M208" s="88"/>
      <c r="N208" s="89"/>
      <c r="O208" s="89"/>
      <c r="P208" s="186"/>
      <c r="Q208" s="90"/>
      <c r="R208" s="90"/>
    </row>
    <row r="209" spans="1:18" s="55" customFormat="1" hidden="1">
      <c r="A209" s="87"/>
      <c r="G209" s="186"/>
      <c r="K209" s="186"/>
      <c r="L209" s="88"/>
      <c r="M209" s="88"/>
      <c r="N209" s="89"/>
      <c r="O209" s="89"/>
      <c r="P209" s="186"/>
      <c r="Q209" s="90"/>
      <c r="R209" s="90"/>
    </row>
  </sheetData>
  <sheetProtection algorithmName="SHA-512" hashValue="SFMGQZepEoNO37iwUPD/MziaTNIHAqfnbY2JCnUdUQs1HZRI4TPb/gIsuEKhCADLQNyjhwyzHsAmJ1StJL1BtQ==" saltValue="Yg5e4AKFP2YiKgrjvhCJ3Q==" spinCount="100000" sheet="1" selectLockedCells="1"/>
  <mergeCells count="10">
    <mergeCell ref="H2:K2"/>
    <mergeCell ref="D2:G2"/>
    <mergeCell ref="L2:M2"/>
    <mergeCell ref="N2:O2"/>
    <mergeCell ref="P2:P3"/>
    <mergeCell ref="C1:D1"/>
    <mergeCell ref="F1:G1"/>
    <mergeCell ref="C2:C3"/>
    <mergeCell ref="A2:A3"/>
    <mergeCell ref="B2:B3"/>
  </mergeCells>
  <dataValidations count="6">
    <dataValidation showInputMessage="1" showErrorMessage="1" errorTitle="ERROR" error="PILIH JAWABAN YANG SESUAI_x000a_" promptTitle="PILIH ASAL TRANSAKSI" prompt="5 PEMBERIAN RUTA LAIN_x000a_6 HASIL PERTANIAN BUKAN USAHA_x000a_7 USAHA RUMAH TANGGA_x000a_" sqref="J125 J133 J158 J163 J171 J186" xr:uid="{00000000-0002-0000-0200-000000000000}"/>
    <dataValidation allowBlank="1" showInputMessage="1" showErrorMessage="1" promptTitle="TERISI JIKA KOLOM 6a = 3" prompt="ISIKAN NILAI RIIL YANG DIBAYAR JIKA PEMBELIAN DARI BANTUAN SOSIAL/SUBSIDI" sqref="N6" xr:uid="{00000000-0002-0000-0200-000001000000}"/>
    <dataValidation type="list" showInputMessage="1" showErrorMessage="1" errorTitle="ERROR" error="PILIH JAWABAN YANG SESUAI_x000a_" promptTitle="PILIH ASAL TRANSAKSI" prompt="1 PEMBELIAN_x000a_2 PEMBELIAN BON/HUTANG_x000a_3 PEMBELIAN DI BAWAH HARGA KRN SUBSIDI_x000a_4 DARI USAHA RUTA MILIK SENDIRI" sqref="J78 F6:F11 F13:F19 F187:F190 F164:F170 F172:F185 F21:F64 F66:F88 F90:F162" xr:uid="{00000000-0002-0000-0200-000002000000}">
      <formula1>_56MKNN</formula1>
    </dataValidation>
    <dataValidation type="list" showInputMessage="1" showErrorMessage="1" errorTitle="ERROR" error="PILIH JAWABAN YANG SESUAI_x000a_" promptTitle="PILIH ASAL TRANSAKSI" prompt="5 PEMBERIAN RUTA LAIN_x000a_6 HASIL PERTANIAN/ INDUSTRI BUKAN USAHA_x000a_" sqref="J65" xr:uid="{00000000-0002-0000-0200-000003000000}">
      <formula1>_78MKNN</formula1>
    </dataValidation>
    <dataValidation allowBlank="1" showInputMessage="1" showErrorMessage="1" promptTitle="TERISI JIKA KOLOM 6a =3" prompt="ISIKAN NILAI RIIL YANG DIBAYAR JIKA PEMBELIAN DARI BANTUAN SOSIAL/SUBSIDI" sqref="N187:N190 N7:N11 N126:N132 N159:N162 N164:N170 N13:N19 N172:N185 N21:N64 N66:N77 N79:N88 N90:N124 N134:N157" xr:uid="{00000000-0002-0000-0200-000004000000}"/>
    <dataValidation type="list" showInputMessage="1" showErrorMessage="1" errorTitle="ERROR" error="PILIH JAWABAN YANG SESUAI_x000a_" promptTitle="PILIH ASAL TRANSAKSI" prompt="5 PEMBERIAN RUTA LAIN_x000a_6 DARI PERTANIAN/ INDUSTRI YG DIKONSUMSI SENDIRI_x000a_" sqref="J6:J11 J13:J19 J126:J132 J159:J162 J164:J170 J172:J185 J187:J190 J21:J64 J66:J77 J79:J88 J90:J124 J134:J157" xr:uid="{9A6D94FD-2F02-4DF0-B507-14F04E01B234}">
      <formula1>_78MKNN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UMBER BANTUAN" prompt="1. PEMERINTAH_x000a_2. LEMBAGA NONPROFIT" xr:uid="{D68CBBB3-CE26-46A4-8022-AE7285009832}">
          <x14:formula1>
            <xm:f>DROWDOWN!$I$1:$I$2</xm:f>
          </x14:formula1>
          <xm:sqref>O6:O11 O187:O190 O172:O185 O164:O170 O159:O162 O126:O132 O13:O19 O21:O64 O66:O77 O79:O88 O90:O124 O134:O157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82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I13" sqref="I13"/>
    </sheetView>
  </sheetViews>
  <sheetFormatPr defaultColWidth="0" defaultRowHeight="14.4" zeroHeight="1"/>
  <cols>
    <col min="1" max="1" width="4.77734375" style="104" customWidth="1"/>
    <col min="2" max="2" width="45.44140625" style="103" customWidth="1"/>
    <col min="3" max="3" width="6.5546875" style="103" customWidth="1"/>
    <col min="4" max="4" width="7.77734375" style="103" customWidth="1"/>
    <col min="5" max="5" width="10" style="103" customWidth="1"/>
    <col min="6" max="6" width="4.44140625" style="103" customWidth="1"/>
    <col min="7" max="7" width="8.88671875" style="104" customWidth="1"/>
    <col min="8" max="8" width="7.77734375" style="103" customWidth="1"/>
    <col min="9" max="9" width="10" style="103" customWidth="1"/>
    <col min="10" max="10" width="4.44140625" style="103" customWidth="1"/>
    <col min="11" max="11" width="8.88671875" style="104" customWidth="1"/>
    <col min="12" max="12" width="7.77734375" style="104" customWidth="1"/>
    <col min="13" max="13" width="10" style="104" customWidth="1"/>
    <col min="14" max="14" width="10.21875" style="105" customWidth="1"/>
    <col min="15" max="15" width="6.88671875" style="105" customWidth="1"/>
    <col min="16" max="16" width="17.5546875" style="103" customWidth="1"/>
    <col min="17" max="17" width="18.109375" style="103" customWidth="1"/>
    <col min="18" max="18" width="9.109375" style="103" hidden="1" customWidth="1"/>
    <col min="19" max="16384" width="9.109375" style="49" hidden="1"/>
  </cols>
  <sheetData>
    <row r="1" spans="1:18" ht="25.8" customHeight="1">
      <c r="A1" s="480"/>
      <c r="B1" s="484" t="s">
        <v>1127</v>
      </c>
      <c r="C1" s="634">
        <f>INPUT_AWAL!H4</f>
        <v>0</v>
      </c>
      <c r="D1" s="634"/>
      <c r="E1" s="484" t="s">
        <v>792</v>
      </c>
      <c r="F1" s="634">
        <f>INPUT_AWAL!H5</f>
        <v>0</v>
      </c>
      <c r="G1" s="634"/>
      <c r="H1" s="484" t="s">
        <v>1066</v>
      </c>
      <c r="I1" s="499">
        <f>INPUT_AWAL!H6</f>
        <v>0</v>
      </c>
      <c r="J1" s="480"/>
      <c r="K1" s="480"/>
      <c r="L1" s="480"/>
      <c r="M1" s="480"/>
      <c r="N1" s="480"/>
      <c r="O1" s="480"/>
      <c r="P1" s="480"/>
      <c r="Q1" s="480"/>
      <c r="R1" s="90"/>
    </row>
    <row r="2" spans="1:18" s="52" customFormat="1" ht="14.4" customHeight="1">
      <c r="A2" s="635" t="s">
        <v>476</v>
      </c>
      <c r="B2" s="635" t="s">
        <v>660</v>
      </c>
      <c r="C2" s="635" t="s">
        <v>763</v>
      </c>
      <c r="D2" s="637" t="s">
        <v>764</v>
      </c>
      <c r="E2" s="638"/>
      <c r="F2" s="638"/>
      <c r="G2" s="639"/>
      <c r="H2" s="637" t="s">
        <v>767</v>
      </c>
      <c r="I2" s="638"/>
      <c r="J2" s="638"/>
      <c r="K2" s="639"/>
      <c r="L2" s="637" t="s">
        <v>768</v>
      </c>
      <c r="M2" s="639"/>
      <c r="N2" s="637" t="s">
        <v>769</v>
      </c>
      <c r="O2" s="639"/>
      <c r="P2" s="640" t="s">
        <v>772</v>
      </c>
      <c r="Q2" s="100"/>
      <c r="R2" s="91"/>
    </row>
    <row r="3" spans="1:18" s="52" customFormat="1">
      <c r="A3" s="636"/>
      <c r="B3" s="636"/>
      <c r="C3" s="636"/>
      <c r="D3" s="248" t="s">
        <v>765</v>
      </c>
      <c r="E3" s="248" t="s">
        <v>522</v>
      </c>
      <c r="F3" s="248" t="s">
        <v>766</v>
      </c>
      <c r="G3" s="248" t="s">
        <v>662</v>
      </c>
      <c r="H3" s="248" t="s">
        <v>765</v>
      </c>
      <c r="I3" s="248" t="s">
        <v>522</v>
      </c>
      <c r="J3" s="248" t="s">
        <v>766</v>
      </c>
      <c r="K3" s="248" t="s">
        <v>662</v>
      </c>
      <c r="L3" s="248" t="s">
        <v>765</v>
      </c>
      <c r="M3" s="248" t="s">
        <v>522</v>
      </c>
      <c r="N3" s="248" t="s">
        <v>770</v>
      </c>
      <c r="O3" s="248" t="s">
        <v>771</v>
      </c>
      <c r="P3" s="641"/>
      <c r="Q3" s="102"/>
      <c r="R3" s="91"/>
    </row>
    <row r="4" spans="1:18" ht="15" customHeight="1">
      <c r="A4" s="84">
        <v>187</v>
      </c>
      <c r="B4" s="85" t="s">
        <v>799</v>
      </c>
      <c r="C4" s="114"/>
      <c r="D4" s="110"/>
      <c r="E4" s="108">
        <f>SUM(E5:E36)</f>
        <v>0</v>
      </c>
      <c r="F4" s="107"/>
      <c r="G4" s="113"/>
      <c r="H4" s="110"/>
      <c r="I4" s="108">
        <f>SUM(I5:I36)</f>
        <v>0</v>
      </c>
      <c r="J4" s="107"/>
      <c r="K4" s="113"/>
      <c r="L4" s="111"/>
      <c r="M4" s="108">
        <f>SUM(M5:M36)</f>
        <v>0</v>
      </c>
      <c r="N4" s="112"/>
      <c r="O4" s="112"/>
      <c r="P4" s="107"/>
      <c r="Q4" s="101" t="s">
        <v>793</v>
      </c>
      <c r="R4" s="124"/>
    </row>
    <row r="5" spans="1:18" ht="15" customHeight="1">
      <c r="A5" s="276">
        <v>188</v>
      </c>
      <c r="B5" s="528" t="s">
        <v>233</v>
      </c>
      <c r="C5" s="534" t="s">
        <v>234</v>
      </c>
      <c r="D5" s="93"/>
      <c r="E5" s="94"/>
      <c r="F5" s="126">
        <v>1</v>
      </c>
      <c r="G5" s="258" t="str">
        <f>IF(AND(D5=0,E5=0)," ",(IF(AND(D5&gt;0,E5=0),"ISI (6)",(IF(AND(D5=0,E5&gt;0),"ISI (5)",((IF(G44&lt;RH!$C196,"&lt;RH",IF(G44&gt;RH!$D196,"&gt;RH"," ")))))))))</f>
        <v xml:space="preserve"> </v>
      </c>
      <c r="H5" s="93"/>
      <c r="I5" s="94"/>
      <c r="J5" s="126">
        <v>5</v>
      </c>
      <c r="K5" s="258" t="str">
        <f>IF(AND(H5=0,I5=0)," ",(IF(AND(H5&gt;0,I5=0),"ISI (8)",(IF(AND(H5=0,I5&gt;0),"ISI (7)",((IF(K44&lt;RH!$C196,"&lt;RH",IF(K44&gt;RH!$D196,"&gt;RH"," ")))))))))</f>
        <v xml:space="preserve"> </v>
      </c>
      <c r="L5" s="96">
        <f>D5+H5</f>
        <v>0</v>
      </c>
      <c r="M5" s="97">
        <f>E5+I5</f>
        <v>0</v>
      </c>
      <c r="N5" s="94"/>
      <c r="O5" s="127">
        <v>1</v>
      </c>
      <c r="P5" s="258" t="str">
        <f>IF(L5=0," ",IF((L5/INPUT_AWAL!$C$5)&gt;KALORI!D191,"&gt; MAX KONSUMSI KAPITA"," "))</f>
        <v xml:space="preserve"> </v>
      </c>
      <c r="Q5" s="115">
        <f>KOMODITAS!B231</f>
        <v>0</v>
      </c>
      <c r="R5" s="116"/>
    </row>
    <row r="6" spans="1:18" ht="15" customHeight="1">
      <c r="A6" s="276">
        <v>189</v>
      </c>
      <c r="B6" s="528" t="s">
        <v>235</v>
      </c>
      <c r="C6" s="534" t="s">
        <v>234</v>
      </c>
      <c r="D6" s="93"/>
      <c r="E6" s="94"/>
      <c r="F6" s="126">
        <v>1</v>
      </c>
      <c r="G6" s="258" t="str">
        <f>IF(AND(D6=0,E6=0)," ",(IF(AND(D6&gt;0,E6=0),"ISI (6)",(IF(AND(D6=0,E6&gt;0),"ISI (5)",((IF(G45&lt;RH!$C197,"&lt;RH",IF(G45&gt;RH!$D197,"&gt;RH"," ")))))))))</f>
        <v xml:space="preserve"> </v>
      </c>
      <c r="H6" s="93"/>
      <c r="I6" s="94"/>
      <c r="J6" s="126">
        <v>5</v>
      </c>
      <c r="K6" s="258" t="str">
        <f>IF(AND(H6=0,I6=0)," ",(IF(AND(H6&gt;0,I6=0),"ISI (8)",(IF(AND(H6=0,I6&gt;0),"ISI (7)",((IF(K45&lt;RH!$C197,"&lt;RH",IF(K45&gt;RH!$D197,"&gt;RH"," ")))))))))</f>
        <v xml:space="preserve"> </v>
      </c>
      <c r="L6" s="96">
        <f t="shared" ref="L6:M42" si="0">D6+H6</f>
        <v>0</v>
      </c>
      <c r="M6" s="97">
        <f t="shared" si="0"/>
        <v>0</v>
      </c>
      <c r="N6" s="94"/>
      <c r="O6" s="127">
        <v>1</v>
      </c>
      <c r="P6" s="258" t="str">
        <f>IF(L6=0," ",IF((L6/INPUT_AWAL!$C$5)&gt;KALORI!D192,"&gt; MAX KONSUMSI KAPITA"," "))</f>
        <v xml:space="preserve"> </v>
      </c>
      <c r="Q6" s="116"/>
      <c r="R6" s="116"/>
    </row>
    <row r="7" spans="1:18" ht="15" customHeight="1">
      <c r="A7" s="276">
        <v>190</v>
      </c>
      <c r="B7" s="528" t="s">
        <v>237</v>
      </c>
      <c r="C7" s="534" t="s">
        <v>74</v>
      </c>
      <c r="D7" s="93"/>
      <c r="E7" s="94"/>
      <c r="F7" s="126">
        <v>1</v>
      </c>
      <c r="G7" s="258" t="str">
        <f>IF(AND(D7=0,E7=0)," ",(IF(AND(D7&gt;0,E7=0),"ISI (6)",(IF(AND(D7=0,E7&gt;0),"ISI (5)",((IF(G46&lt;RH!$C198,"&lt;RH",IF(G46&gt;RH!$D198,"&gt;RH"," ")))))))))</f>
        <v xml:space="preserve"> </v>
      </c>
      <c r="H7" s="93"/>
      <c r="I7" s="94"/>
      <c r="J7" s="126">
        <v>5</v>
      </c>
      <c r="K7" s="258" t="str">
        <f>IF(AND(H7=0,I7=0)," ",(IF(AND(H7&gt;0,I7=0),"ISI (8)",(IF(AND(H7=0,I7&gt;0),"ISI (7)",((IF(K46&lt;RH!$C198,"&lt;RH",IF(K46&gt;RH!$D198,"&gt;RH"," ")))))))))</f>
        <v xml:space="preserve"> </v>
      </c>
      <c r="L7" s="96">
        <f>D7+H7</f>
        <v>0</v>
      </c>
      <c r="M7" s="97">
        <f t="shared" si="0"/>
        <v>0</v>
      </c>
      <c r="N7" s="94"/>
      <c r="O7" s="127">
        <v>1</v>
      </c>
      <c r="P7" s="258" t="str">
        <f>IF(L7=0," ",IF((L7/INPUT_AWAL!$C$5)&gt;KALORI!D193,"&gt; MAX KONSUMSI KAPITA"," "))</f>
        <v xml:space="preserve"> </v>
      </c>
      <c r="Q7" s="99"/>
      <c r="R7" s="116"/>
    </row>
    <row r="8" spans="1:18" ht="15" customHeight="1">
      <c r="A8" s="276">
        <v>191</v>
      </c>
      <c r="B8" s="528" t="s">
        <v>239</v>
      </c>
      <c r="C8" s="534" t="s">
        <v>241</v>
      </c>
      <c r="D8" s="93"/>
      <c r="E8" s="94"/>
      <c r="F8" s="126">
        <v>1</v>
      </c>
      <c r="G8" s="258" t="str">
        <f>IF(AND(D8=0,E8=0)," ",(IF(AND(D8&gt;0,E8=0),"ISI (6)",(IF(AND(D8=0,E8&gt;0),"ISI (5)",((IF(G47&lt;RH!$C199,"&lt;RH",IF(G47&gt;RH!$D199,"&gt;RH"," ")))))))))</f>
        <v xml:space="preserve"> </v>
      </c>
      <c r="H8" s="93"/>
      <c r="I8" s="94"/>
      <c r="J8" s="126">
        <v>5</v>
      </c>
      <c r="K8" s="258" t="str">
        <f>IF(AND(H8=0,I8=0)," ",(IF(AND(H8&gt;0,I8=0),"ISI (8)",(IF(AND(H8=0,I8&gt;0),"ISI (7)",((IF(K47&lt;RH!$C199,"&lt;RH",IF(K47&gt;RH!$D199,"&gt;RH"," ")))))))))</f>
        <v xml:space="preserve"> </v>
      </c>
      <c r="L8" s="96">
        <f t="shared" si="0"/>
        <v>0</v>
      </c>
      <c r="M8" s="97">
        <f t="shared" si="0"/>
        <v>0</v>
      </c>
      <c r="N8" s="94"/>
      <c r="O8" s="127">
        <v>1</v>
      </c>
      <c r="P8" s="258" t="str">
        <f>IF(L8=0," ",IF((L8/INPUT_AWAL!$C$5)&gt;KALORI!D194,"&gt; MAX KONSUMSI KAPITA"," "))</f>
        <v xml:space="preserve"> </v>
      </c>
      <c r="Q8" s="99"/>
      <c r="R8" s="116"/>
    </row>
    <row r="9" spans="1:18" ht="15" customHeight="1">
      <c r="A9" s="276">
        <v>192</v>
      </c>
      <c r="B9" s="528" t="s">
        <v>657</v>
      </c>
      <c r="C9" s="534" t="s">
        <v>234</v>
      </c>
      <c r="D9" s="93"/>
      <c r="E9" s="94"/>
      <c r="F9" s="126">
        <v>1</v>
      </c>
      <c r="G9" s="258" t="str">
        <f>IF(AND(D9=0,E9=0)," ",(IF(AND(D9&gt;0,E9=0),"ISI (6)",(IF(AND(D9=0,E9&gt;0),"ISI (5)",((IF(G48&lt;RH!$C200,"&lt;RH",IF(G48&gt;RH!$D200,"&gt;RH"," ")))))))))</f>
        <v xml:space="preserve"> </v>
      </c>
      <c r="H9" s="93"/>
      <c r="I9" s="94"/>
      <c r="J9" s="126">
        <v>5</v>
      </c>
      <c r="K9" s="258" t="str">
        <f>IF(AND(H9=0,I9=0)," ",(IF(AND(H9&gt;0,I9=0),"ISI (8)",(IF(AND(H9=0,I9&gt;0),"ISI (7)",((IF(K48&lt;RH!$C200,"&lt;RH",IF(K48&gt;RH!$D200,"&gt;RH"," ")))))))))</f>
        <v xml:space="preserve"> </v>
      </c>
      <c r="L9" s="96">
        <f t="shared" si="0"/>
        <v>0</v>
      </c>
      <c r="M9" s="97">
        <f t="shared" si="0"/>
        <v>0</v>
      </c>
      <c r="N9" s="94"/>
      <c r="O9" s="127">
        <v>1</v>
      </c>
      <c r="P9" s="258" t="str">
        <f>IF(L9=0," ",IF((L9/INPUT_AWAL!$C$5)&gt;KALORI!D195,"&gt; MAX KONSUMSI KAPITA"," "))</f>
        <v xml:space="preserve"> </v>
      </c>
      <c r="Q9" s="99"/>
      <c r="R9" s="116"/>
    </row>
    <row r="10" spans="1:18" ht="15" customHeight="1">
      <c r="A10" s="276">
        <v>193</v>
      </c>
      <c r="B10" s="528" t="s">
        <v>658</v>
      </c>
      <c r="C10" s="534" t="s">
        <v>234</v>
      </c>
      <c r="D10" s="93"/>
      <c r="E10" s="94"/>
      <c r="F10" s="126">
        <v>1</v>
      </c>
      <c r="G10" s="258" t="str">
        <f>IF(AND(D10=0,E10=0)," ",(IF(AND(D10&gt;0,E10=0),"ISI (6)",(IF(AND(D10=0,E10&gt;0),"ISI (5)",((IF(G49&lt;RH!$C201,"&lt;RH",IF(G49&gt;RH!$D201,"&gt;RH"," ")))))))))</f>
        <v xml:space="preserve"> </v>
      </c>
      <c r="H10" s="93"/>
      <c r="I10" s="94"/>
      <c r="J10" s="126">
        <v>5</v>
      </c>
      <c r="K10" s="258" t="str">
        <f>IF(AND(H10=0,I10=0)," ",(IF(AND(H10&gt;0,I10=0),"ISI (8)",(IF(AND(H10=0,I10&gt;0),"ISI (7)",((IF(K49&lt;RH!$C201,"&lt;RH",IF(K49&gt;RH!$D201,"&gt;RH"," ")))))))))</f>
        <v xml:space="preserve"> </v>
      </c>
      <c r="L10" s="96">
        <f t="shared" ref="L10" si="1">D10+H10</f>
        <v>0</v>
      </c>
      <c r="M10" s="97">
        <f t="shared" ref="M10" si="2">E10+I10</f>
        <v>0</v>
      </c>
      <c r="N10" s="94"/>
      <c r="O10" s="127">
        <v>1</v>
      </c>
      <c r="P10" s="258" t="str">
        <f>IF(L10=0," ",IF((L10/INPUT_AWAL!$C$5)&gt;KALORI!D196,"&gt; MAX KONSUMSI KAPITA"," "))</f>
        <v xml:space="preserve"> </v>
      </c>
      <c r="Q10" s="99"/>
      <c r="R10" s="116"/>
    </row>
    <row r="11" spans="1:18" ht="15" customHeight="1">
      <c r="A11" s="276">
        <v>194</v>
      </c>
      <c r="B11" s="528" t="s">
        <v>243</v>
      </c>
      <c r="C11" s="534" t="s">
        <v>244</v>
      </c>
      <c r="D11" s="93"/>
      <c r="E11" s="94"/>
      <c r="F11" s="126">
        <v>1</v>
      </c>
      <c r="G11" s="258" t="str">
        <f>IF(AND(D11=0,E11=0)," ",(IF(AND(D11&gt;0,E11=0),"ISI (6)",(IF(AND(D11=0,E11&gt;0),"ISI (5)",((IF(G50&lt;RH!$C202,"&lt;RH",IF(G50&gt;RH!$D202,"&gt;RH"," ")))))))))</f>
        <v xml:space="preserve"> </v>
      </c>
      <c r="H11" s="93"/>
      <c r="I11" s="94"/>
      <c r="J11" s="126">
        <v>5</v>
      </c>
      <c r="K11" s="258" t="str">
        <f>IF(AND(H11=0,I11=0)," ",(IF(AND(H11&gt;0,I11=0),"ISI (8)",(IF(AND(H11=0,I11&gt;0),"ISI (7)",((IF(K50&lt;RH!$C202,"&lt;RH",IF(K50&gt;RH!$D202,"&gt;RH"," ")))))))))</f>
        <v xml:space="preserve"> </v>
      </c>
      <c r="L11" s="96">
        <f t="shared" si="0"/>
        <v>0</v>
      </c>
      <c r="M11" s="97">
        <f t="shared" si="0"/>
        <v>0</v>
      </c>
      <c r="N11" s="94"/>
      <c r="O11" s="127">
        <v>1</v>
      </c>
      <c r="P11" s="258" t="str">
        <f>IF(L11=0," ",IF((L11/INPUT_AWAL!$C$5)&gt;KALORI!D197,"&gt; MAX KONSUMSI KAPITA"," "))</f>
        <v xml:space="preserve"> </v>
      </c>
      <c r="Q11" s="99"/>
      <c r="R11" s="116"/>
    </row>
    <row r="12" spans="1:18" ht="15" customHeight="1">
      <c r="A12" s="276">
        <v>195</v>
      </c>
      <c r="B12" s="528" t="s">
        <v>245</v>
      </c>
      <c r="C12" s="534" t="s">
        <v>244</v>
      </c>
      <c r="D12" s="93"/>
      <c r="E12" s="94"/>
      <c r="F12" s="126">
        <v>1</v>
      </c>
      <c r="G12" s="258" t="str">
        <f>IF(AND(D12=0,E12=0)," ",(IF(AND(D12&gt;0,E12=0),"ISI (6)",(IF(AND(D12=0,E12&gt;0),"ISI (5)",((IF(G51&lt;RH!$C203,"&lt;RH",IF(G51&gt;RH!$D203,"&gt;RH"," ")))))))))</f>
        <v xml:space="preserve"> </v>
      </c>
      <c r="H12" s="93"/>
      <c r="I12" s="94"/>
      <c r="J12" s="126">
        <v>5</v>
      </c>
      <c r="K12" s="258" t="str">
        <f>IF(AND(H12=0,I12=0)," ",(IF(AND(H12&gt;0,I12=0),"ISI (8)",(IF(AND(H12=0,I12&gt;0),"ISI (7)",((IF(K51&lt;RH!$C203,"&lt;RH",IF(K51&gt;RH!$D203,"&gt;RH"," ")))))))))</f>
        <v xml:space="preserve"> </v>
      </c>
      <c r="L12" s="96">
        <f t="shared" si="0"/>
        <v>0</v>
      </c>
      <c r="M12" s="97">
        <f t="shared" si="0"/>
        <v>0</v>
      </c>
      <c r="N12" s="94"/>
      <c r="O12" s="127">
        <v>1</v>
      </c>
      <c r="P12" s="258" t="str">
        <f>IF(L12=0," ",IF((L12/INPUT_AWAL!$C$5)&gt;KALORI!D198,"&gt; MAX KONSUMSI KAPITA"," "))</f>
        <v xml:space="preserve"> </v>
      </c>
      <c r="Q12" s="99"/>
      <c r="R12" s="116"/>
    </row>
    <row r="13" spans="1:18" ht="15" customHeight="1">
      <c r="A13" s="276">
        <v>196</v>
      </c>
      <c r="B13" s="528" t="s">
        <v>247</v>
      </c>
      <c r="C13" s="534" t="s">
        <v>244</v>
      </c>
      <c r="D13" s="93"/>
      <c r="E13" s="94"/>
      <c r="F13" s="126">
        <v>1</v>
      </c>
      <c r="G13" s="258" t="str">
        <f>IF(AND(D13=0,E13=0)," ",(IF(AND(D13&gt;0,E13=0),"ISI (6)",(IF(AND(D13=0,E13&gt;0),"ISI (5)",((IF(G52&lt;RH!$C204,"&lt;RH",IF(G52&gt;RH!$D204,"&gt;RH"," ")))))))))</f>
        <v xml:space="preserve"> </v>
      </c>
      <c r="H13" s="93"/>
      <c r="I13" s="94"/>
      <c r="J13" s="126">
        <v>5</v>
      </c>
      <c r="K13" s="258" t="str">
        <f>IF(AND(H13=0,I13=0)," ",(IF(AND(H13&gt;0,I13=0),"ISI (8)",(IF(AND(H13=0,I13&gt;0),"ISI (7)",((IF(K52&lt;RH!$C204,"&lt;RH",IF(K52&gt;RH!$D204,"&gt;RH"," ")))))))))</f>
        <v xml:space="preserve"> </v>
      </c>
      <c r="L13" s="96">
        <f t="shared" si="0"/>
        <v>0</v>
      </c>
      <c r="M13" s="97">
        <f t="shared" si="0"/>
        <v>0</v>
      </c>
      <c r="N13" s="94"/>
      <c r="O13" s="127">
        <v>1</v>
      </c>
      <c r="P13" s="258" t="str">
        <f>IF(L13=0," ",IF((L13/INPUT_AWAL!$C$5)&gt;KALORI!D199,"&gt; MAX KONSUMSI KAPITA"," "))</f>
        <v xml:space="preserve"> </v>
      </c>
      <c r="Q13" s="99"/>
      <c r="R13" s="116"/>
    </row>
    <row r="14" spans="1:18" ht="15" customHeight="1">
      <c r="A14" s="276">
        <v>197</v>
      </c>
      <c r="B14" s="528" t="s">
        <v>248</v>
      </c>
      <c r="C14" s="534" t="s">
        <v>244</v>
      </c>
      <c r="D14" s="93"/>
      <c r="E14" s="94"/>
      <c r="F14" s="126">
        <v>1</v>
      </c>
      <c r="G14" s="258" t="str">
        <f>IF(AND(D14=0,E14=0)," ",(IF(AND(D14&gt;0,E14=0),"ISI (6)",(IF(AND(D14=0,E14&gt;0),"ISI (5)",((IF(G53&lt;RH!$C205,"&lt;RH",IF(G53&gt;RH!$D205,"&gt;RH"," ")))))))))</f>
        <v xml:space="preserve"> </v>
      </c>
      <c r="H14" s="93"/>
      <c r="I14" s="94"/>
      <c r="J14" s="126">
        <v>5</v>
      </c>
      <c r="K14" s="258" t="str">
        <f>IF(AND(H14=0,I14=0)," ",(IF(AND(H14&gt;0,I14=0),"ISI (8)",(IF(AND(H14=0,I14&gt;0),"ISI (7)",((IF(K53&lt;RH!$C205,"&lt;RH",IF(K53&gt;RH!$D205,"&gt;RH"," ")))))))))</f>
        <v xml:space="preserve"> </v>
      </c>
      <c r="L14" s="96">
        <f t="shared" si="0"/>
        <v>0</v>
      </c>
      <c r="M14" s="97">
        <f t="shared" si="0"/>
        <v>0</v>
      </c>
      <c r="N14" s="94"/>
      <c r="O14" s="127">
        <v>1</v>
      </c>
      <c r="P14" s="258" t="str">
        <f>IF(L14=0," ",IF((L14/INPUT_AWAL!$C$5)&gt;KALORI!D200,"&gt; MAX KONSUMSI KAPITA"," "))</f>
        <v xml:space="preserve"> </v>
      </c>
      <c r="Q14" s="642" t="s">
        <v>804</v>
      </c>
      <c r="R14" s="116"/>
    </row>
    <row r="15" spans="1:18" ht="15" customHeight="1">
      <c r="A15" s="276">
        <v>198</v>
      </c>
      <c r="B15" s="528" t="s">
        <v>249</v>
      </c>
      <c r="C15" s="534" t="s">
        <v>244</v>
      </c>
      <c r="D15" s="93"/>
      <c r="E15" s="94"/>
      <c r="F15" s="126">
        <v>1</v>
      </c>
      <c r="G15" s="258" t="str">
        <f>IF(AND(D15=0,E15=0)," ",(IF(AND(D15&gt;0,E15=0),"ISI (6)",(IF(AND(D15=0,E15&gt;0),"ISI (5)",((IF(G54&lt;RH!$C206,"&lt;RH",IF(G54&gt;RH!$D206,"&gt;RH"," ")))))))))</f>
        <v xml:space="preserve"> </v>
      </c>
      <c r="H15" s="93"/>
      <c r="I15" s="94"/>
      <c r="J15" s="126">
        <v>5</v>
      </c>
      <c r="K15" s="258" t="str">
        <f>IF(AND(H15=0,I15=0)," ",(IF(AND(H15&gt;0,I15=0),"ISI (8)",(IF(AND(H15=0,I15&gt;0),"ISI (7)",((IF(K54&lt;RH!$C206,"&lt;RH",IF(K54&gt;RH!$D206,"&gt;RH"," ")))))))))</f>
        <v xml:space="preserve"> </v>
      </c>
      <c r="L15" s="96">
        <f t="shared" si="0"/>
        <v>0</v>
      </c>
      <c r="M15" s="97">
        <f t="shared" si="0"/>
        <v>0</v>
      </c>
      <c r="N15" s="94"/>
      <c r="O15" s="127">
        <v>1</v>
      </c>
      <c r="P15" s="258" t="str">
        <f>IF(L15=0," ",IF((L15/INPUT_AWAL!$C$5)&gt;KALORI!D201,"&gt; MAX KONSUMSI KAPITA"," "))</f>
        <v xml:space="preserve"> </v>
      </c>
      <c r="Q15" s="642"/>
      <c r="R15" s="116"/>
    </row>
    <row r="16" spans="1:18">
      <c r="A16" s="276">
        <v>199</v>
      </c>
      <c r="B16" s="528" t="s">
        <v>250</v>
      </c>
      <c r="C16" s="534" t="s">
        <v>244</v>
      </c>
      <c r="D16" s="93"/>
      <c r="E16" s="94"/>
      <c r="F16" s="126">
        <v>1</v>
      </c>
      <c r="G16" s="258" t="str">
        <f>IF(AND(D16=0,E16=0)," ",(IF(AND(D16&gt;0,E16=0),"ISI (6)",(IF(AND(D16=0,E16&gt;0),"ISI (5)",((IF(G55&lt;RH!$C207,"&lt;RH",IF(G55&gt;RH!$D207,"&gt;RH"," ")))))))))</f>
        <v xml:space="preserve"> </v>
      </c>
      <c r="H16" s="93"/>
      <c r="I16" s="94"/>
      <c r="J16" s="126">
        <v>5</v>
      </c>
      <c r="K16" s="258" t="str">
        <f>IF(AND(H16=0,I16=0)," ",(IF(AND(H16&gt;0,I16=0),"ISI (8)",(IF(AND(H16=0,I16&gt;0),"ISI (7)",((IF(K55&lt;RH!$C207,"&lt;RH",IF(K55&gt;RH!$D207,"&gt;RH"," ")))))))))</f>
        <v xml:space="preserve"> </v>
      </c>
      <c r="L16" s="96">
        <f t="shared" si="0"/>
        <v>0</v>
      </c>
      <c r="M16" s="97">
        <f t="shared" si="0"/>
        <v>0</v>
      </c>
      <c r="N16" s="94"/>
      <c r="O16" s="127">
        <v>1</v>
      </c>
      <c r="P16" s="258" t="str">
        <f>IF(L16=0," ",IF((L16/INPUT_AWAL!$C$5)&gt;KALORI!D202,"&gt; MAX KONSUMSI KAPITA"," "))</f>
        <v xml:space="preserve"> </v>
      </c>
      <c r="Q16" s="120">
        <v>1</v>
      </c>
      <c r="R16" s="116"/>
    </row>
    <row r="17" spans="1:18">
      <c r="A17" s="276">
        <v>200</v>
      </c>
      <c r="B17" s="528" t="s">
        <v>251</v>
      </c>
      <c r="C17" s="534" t="s">
        <v>244</v>
      </c>
      <c r="D17" s="93"/>
      <c r="E17" s="94"/>
      <c r="F17" s="126">
        <v>1</v>
      </c>
      <c r="G17" s="258" t="str">
        <f>IF(AND(D17=0,E17=0)," ",(IF(AND(D17&gt;0,E17=0),"ISI (6)",(IF(AND(D17=0,E17&gt;0),"ISI (5)",((IF(G56&lt;RH!$C208,"&lt;RH",IF(G56&gt;RH!$D208,"&gt;RH"," ")))))))))</f>
        <v xml:space="preserve"> </v>
      </c>
      <c r="H17" s="93"/>
      <c r="I17" s="94"/>
      <c r="J17" s="126">
        <v>5</v>
      </c>
      <c r="K17" s="258" t="str">
        <f>IF(AND(H17=0,I17=0)," ",(IF(AND(H17&gt;0,I17=0),"ISI (8)",(IF(AND(H17=0,I17&gt;0),"ISI (7)",((IF(K56&lt;RH!$C208,"&lt;RH",IF(K56&gt;RH!$D208,"&gt;RH"," ")))))))))</f>
        <v xml:space="preserve"> </v>
      </c>
      <c r="L17" s="96">
        <f t="shared" si="0"/>
        <v>0</v>
      </c>
      <c r="M17" s="97">
        <f t="shared" si="0"/>
        <v>0</v>
      </c>
      <c r="N17" s="94"/>
      <c r="O17" s="127">
        <v>1</v>
      </c>
      <c r="P17" s="258" t="str">
        <f>IF(L17=0," ",IF((L17/INPUT_AWAL!$C$5)&gt;KALORI!D203,"&gt; MAX KONSUMSI KAPITA"," "))</f>
        <v xml:space="preserve"> </v>
      </c>
      <c r="Q17" s="99"/>
      <c r="R17" s="124"/>
    </row>
    <row r="18" spans="1:18" ht="15" customHeight="1">
      <c r="A18" s="276">
        <v>201</v>
      </c>
      <c r="B18" s="528" t="s">
        <v>253</v>
      </c>
      <c r="C18" s="534" t="s">
        <v>244</v>
      </c>
      <c r="D18" s="93"/>
      <c r="E18" s="94"/>
      <c r="F18" s="126">
        <v>1</v>
      </c>
      <c r="G18" s="258" t="str">
        <f>IF(AND(D18=0,E18=0)," ",(IF(AND(D18&gt;0,E18=0),"ISI (6)",(IF(AND(D18=0,E18&gt;0),"ISI (5)",((IF(G57&lt;RH!$C209,"&lt;RH",IF(G57&gt;RH!$D209,"&gt;RH"," ")))))))))</f>
        <v xml:space="preserve"> </v>
      </c>
      <c r="H18" s="93"/>
      <c r="I18" s="94"/>
      <c r="J18" s="126">
        <v>5</v>
      </c>
      <c r="K18" s="258" t="str">
        <f>IF(AND(H18=0,I18=0)," ",(IF(AND(H18&gt;0,I18=0),"ISI (8)",(IF(AND(H18=0,I18&gt;0),"ISI (7)",((IF(K57&lt;RH!$C209,"&lt;RH",IF(K57&gt;RH!$D209,"&gt;RH"," ")))))))))</f>
        <v xml:space="preserve"> </v>
      </c>
      <c r="L18" s="96">
        <f t="shared" si="0"/>
        <v>0</v>
      </c>
      <c r="M18" s="97">
        <f t="shared" si="0"/>
        <v>0</v>
      </c>
      <c r="N18" s="94"/>
      <c r="O18" s="127">
        <v>1</v>
      </c>
      <c r="P18" s="258" t="str">
        <f>IF(L18=0," ",IF((L18/INPUT_AWAL!$C$5)&gt;KALORI!D204,"&gt; MAX KONSUMSI KAPITA"," "))</f>
        <v xml:space="preserve"> </v>
      </c>
      <c r="Q18" s="99"/>
      <c r="R18" s="125"/>
    </row>
    <row r="19" spans="1:18" ht="24.6" customHeight="1">
      <c r="A19" s="276">
        <v>202</v>
      </c>
      <c r="B19" s="528" t="s">
        <v>255</v>
      </c>
      <c r="C19" s="530" t="s">
        <v>355</v>
      </c>
      <c r="D19" s="93"/>
      <c r="E19" s="94"/>
      <c r="F19" s="126">
        <v>1</v>
      </c>
      <c r="G19" s="258" t="str">
        <f>IF(AND(D19=0,E19=0)," ",(IF(AND(D19&gt;0,E19=0),"ISI (6)",(IF(AND(D19=0,E19&gt;0),"ISI (5)",((IF(G58&lt;RH!$C210,"&lt;RH",IF(G58&gt;RH!$D210,"&gt;RH"," ")))))))))</f>
        <v xml:space="preserve"> </v>
      </c>
      <c r="H19" s="93"/>
      <c r="I19" s="94"/>
      <c r="J19" s="126">
        <v>5</v>
      </c>
      <c r="K19" s="258" t="str">
        <f>IF(AND(H19=0,I19=0)," ",(IF(AND(H19&gt;0,I19=0),"ISI (8)",(IF(AND(H19=0,I19&gt;0),"ISI (7)",((IF(K58&lt;RH!$C210,"&lt;RH",IF(K58&gt;RH!$D210,"&gt;RH"," ")))))))))</f>
        <v xml:space="preserve"> </v>
      </c>
      <c r="L19" s="96">
        <f t="shared" si="0"/>
        <v>0</v>
      </c>
      <c r="M19" s="97">
        <f t="shared" si="0"/>
        <v>0</v>
      </c>
      <c r="N19" s="94"/>
      <c r="O19" s="127">
        <v>1</v>
      </c>
      <c r="P19" s="258" t="str">
        <f>IF(L19=0," ",IF((L19/INPUT_AWAL!$C$5)&gt;KALORI!D205,"&gt; MAX KONSUMSI KAPITA"," "))</f>
        <v xml:space="preserve"> </v>
      </c>
      <c r="Q19" s="99"/>
      <c r="R19" s="125"/>
    </row>
    <row r="20" spans="1:18" ht="15" customHeight="1">
      <c r="A20" s="276">
        <v>203</v>
      </c>
      <c r="B20" s="528" t="s">
        <v>257</v>
      </c>
      <c r="C20" s="534" t="s">
        <v>244</v>
      </c>
      <c r="D20" s="93"/>
      <c r="E20" s="94"/>
      <c r="F20" s="126">
        <v>1</v>
      </c>
      <c r="G20" s="258" t="str">
        <f>IF(AND(D20=0,E20=0)," ",(IF(AND(D20&gt;0,E20=0),"ISI (6)",(IF(AND(D20=0,E20&gt;0),"ISI (5)",((IF(G59&lt;RH!$C211,"&lt;RH",IF(G59&gt;RH!$D211,"&gt;RH"," ")))))))))</f>
        <v xml:space="preserve"> </v>
      </c>
      <c r="H20" s="93"/>
      <c r="I20" s="94"/>
      <c r="J20" s="126">
        <v>5</v>
      </c>
      <c r="K20" s="258" t="str">
        <f>IF(AND(H20=0,I20=0)," ",(IF(AND(H20&gt;0,I20=0),"ISI (8)",(IF(AND(H20=0,I20&gt;0),"ISI (7)",((IF(K59&lt;RH!$C211,"&lt;RH",IF(K59&gt;RH!$D211,"&gt;RH"," ")))))))))</f>
        <v xml:space="preserve"> </v>
      </c>
      <c r="L20" s="96">
        <f t="shared" si="0"/>
        <v>0</v>
      </c>
      <c r="M20" s="97">
        <f t="shared" si="0"/>
        <v>0</v>
      </c>
      <c r="N20" s="94"/>
      <c r="O20" s="127">
        <v>1</v>
      </c>
      <c r="P20" s="258" t="str">
        <f>IF(L20=0," ",IF((L20/INPUT_AWAL!$C$5)&gt;KALORI!D206,"&gt; MAX KONSUMSI KAPITA"," "))</f>
        <v xml:space="preserve"> </v>
      </c>
      <c r="Q20" s="99"/>
      <c r="R20" s="125"/>
    </row>
    <row r="21" spans="1:18">
      <c r="A21" s="276">
        <v>204</v>
      </c>
      <c r="B21" s="528" t="s">
        <v>226</v>
      </c>
      <c r="C21" s="534" t="s">
        <v>244</v>
      </c>
      <c r="D21" s="93"/>
      <c r="E21" s="94"/>
      <c r="F21" s="126">
        <v>1</v>
      </c>
      <c r="G21" s="258" t="str">
        <f>IF(AND(D21=0,E21=0)," ",(IF(AND(D21&gt;0,E21=0),"ISI (6)",(IF(AND(D21=0,E21&gt;0),"ISI (5)",((IF(G60&lt;RH!$C212,"&lt;RH",IF(G60&gt;RH!$D212,"&gt;RH"," ")))))))))</f>
        <v xml:space="preserve"> </v>
      </c>
      <c r="H21" s="93"/>
      <c r="I21" s="94"/>
      <c r="J21" s="126">
        <v>5</v>
      </c>
      <c r="K21" s="258" t="str">
        <f>IF(AND(H21=0,I21=0)," ",(IF(AND(H21&gt;0,I21=0),"ISI (8)",(IF(AND(H21=0,I21&gt;0),"ISI (7)",((IF(K60&lt;RH!$C212,"&lt;RH",IF(K60&gt;RH!$D212,"&gt;RH"," ")))))))))</f>
        <v xml:space="preserve"> </v>
      </c>
      <c r="L21" s="96">
        <f t="shared" si="0"/>
        <v>0</v>
      </c>
      <c r="M21" s="97">
        <f t="shared" si="0"/>
        <v>0</v>
      </c>
      <c r="N21" s="94"/>
      <c r="O21" s="127">
        <v>1</v>
      </c>
      <c r="P21" s="258" t="str">
        <f>IF(L21=0," ",IF((L21/INPUT_AWAL!$C$5)&gt;KALORI!D207,"&gt; MAX KONSUMSI KAPITA"," "))</f>
        <v xml:space="preserve"> </v>
      </c>
      <c r="Q21" s="99"/>
      <c r="R21" s="125"/>
    </row>
    <row r="22" spans="1:18">
      <c r="A22" s="276">
        <v>205</v>
      </c>
      <c r="B22" s="528" t="s">
        <v>259</v>
      </c>
      <c r="C22" s="534" t="s">
        <v>74</v>
      </c>
      <c r="D22" s="93"/>
      <c r="E22" s="94"/>
      <c r="F22" s="126">
        <v>1</v>
      </c>
      <c r="G22" s="258" t="str">
        <f>IF(AND(D22=0,E22=0)," ",(IF(AND(D22&gt;0,E22=0),"ISI (6)",(IF(AND(D22=0,E22&gt;0),"ISI (5)",((IF(G61&lt;RH!$C213,"&lt;RH",IF(G61&gt;RH!$D213,"&gt;RH"," ")))))))))</f>
        <v xml:space="preserve"> </v>
      </c>
      <c r="H22" s="93"/>
      <c r="I22" s="94"/>
      <c r="J22" s="126">
        <v>5</v>
      </c>
      <c r="K22" s="258" t="str">
        <f>IF(AND(H22=0,I22=0)," ",(IF(AND(H22&gt;0,I22=0),"ISI (8)",(IF(AND(H22=0,I22&gt;0),"ISI (7)",((IF(K61&lt;RH!$C213,"&lt;RH",IF(K61&gt;RH!$D213,"&gt;RH"," ")))))))))</f>
        <v xml:space="preserve"> </v>
      </c>
      <c r="L22" s="96">
        <f t="shared" si="0"/>
        <v>0</v>
      </c>
      <c r="M22" s="97">
        <f t="shared" si="0"/>
        <v>0</v>
      </c>
      <c r="N22" s="94"/>
      <c r="O22" s="127">
        <v>1</v>
      </c>
      <c r="P22" s="258" t="str">
        <f>IF(L22=0," ",IF((L22/INPUT_AWAL!$C$5)&gt;KALORI!D208,"&gt; MAX KONSUMSI KAPITA"," "))</f>
        <v xml:space="preserve"> </v>
      </c>
      <c r="Q22" s="99"/>
      <c r="R22" s="125"/>
    </row>
    <row r="23" spans="1:18">
      <c r="A23" s="276">
        <v>206</v>
      </c>
      <c r="B23" s="528" t="s">
        <v>261</v>
      </c>
      <c r="C23" s="534" t="s">
        <v>234</v>
      </c>
      <c r="D23" s="93"/>
      <c r="E23" s="94"/>
      <c r="F23" s="126">
        <v>1</v>
      </c>
      <c r="G23" s="258" t="str">
        <f>IF(AND(D23=0,E23=0)," ",(IF(AND(D23&gt;0,E23=0),"ISI (6)",(IF(AND(D23=0,E23&gt;0),"ISI (5)",((IF(G62&lt;RH!$C214,"&lt;RH",IF(G62&gt;RH!$D214,"&gt;RH"," ")))))))))</f>
        <v xml:space="preserve"> </v>
      </c>
      <c r="H23" s="93"/>
      <c r="I23" s="94"/>
      <c r="J23" s="126">
        <v>5</v>
      </c>
      <c r="K23" s="258" t="str">
        <f>IF(AND(H23=0,I23=0)," ",(IF(AND(H23&gt;0,I23=0),"ISI (8)",(IF(AND(H23=0,I23&gt;0),"ISI (7)",((IF(K62&lt;RH!$C214,"&lt;RH",IF(K62&gt;RH!$D214,"&gt;RH"," ")))))))))</f>
        <v xml:space="preserve"> </v>
      </c>
      <c r="L23" s="96">
        <f t="shared" si="0"/>
        <v>0</v>
      </c>
      <c r="M23" s="97">
        <f t="shared" si="0"/>
        <v>0</v>
      </c>
      <c r="N23" s="94"/>
      <c r="O23" s="127">
        <v>1</v>
      </c>
      <c r="P23" s="258" t="str">
        <f>IF(L23=0," ",IF((L23/INPUT_AWAL!$C$5)&gt;KALORI!D209,"&gt; MAX KONSUMSI KAPITA"," "))</f>
        <v xml:space="preserve"> </v>
      </c>
      <c r="Q23" s="121"/>
      <c r="R23" s="125"/>
    </row>
    <row r="24" spans="1:18">
      <c r="A24" s="276">
        <v>207</v>
      </c>
      <c r="B24" s="528" t="s">
        <v>262</v>
      </c>
      <c r="C24" s="534" t="s">
        <v>234</v>
      </c>
      <c r="D24" s="93"/>
      <c r="E24" s="94"/>
      <c r="F24" s="126">
        <v>1</v>
      </c>
      <c r="G24" s="258" t="str">
        <f>IF(AND(D24=0,E24=0)," ",(IF(AND(D24&gt;0,E24=0),"ISI (6)",(IF(AND(D24=0,E24&gt;0),"ISI (5)",((IF(G63&lt;RH!$C215,"&lt;RH",IF(G63&gt;RH!$D215,"&gt;RH"," ")))))))))</f>
        <v xml:space="preserve"> </v>
      </c>
      <c r="H24" s="93"/>
      <c r="I24" s="94"/>
      <c r="J24" s="126">
        <v>5</v>
      </c>
      <c r="K24" s="258" t="str">
        <f>IF(AND(H24=0,I24=0)," ",(IF(AND(H24&gt;0,I24=0),"ISI (8)",(IF(AND(H24=0,I24&gt;0),"ISI (7)",((IF(K63&lt;RH!$C215,"&lt;RH",IF(K63&gt;RH!$D215,"&gt;RH"," ")))))))))</f>
        <v xml:space="preserve"> </v>
      </c>
      <c r="L24" s="96">
        <f t="shared" si="0"/>
        <v>0</v>
      </c>
      <c r="M24" s="97">
        <f t="shared" si="0"/>
        <v>0</v>
      </c>
      <c r="N24" s="94"/>
      <c r="O24" s="127">
        <v>1</v>
      </c>
      <c r="P24" s="258" t="str">
        <f>IF(L24=0," ",IF((L24/INPUT_AWAL!$C$5)&gt;KALORI!D210,"&gt; MAX KONSUMSI KAPITA"," "))</f>
        <v xml:space="preserve"> </v>
      </c>
      <c r="Q24" s="99"/>
      <c r="R24" s="125"/>
    </row>
    <row r="25" spans="1:18">
      <c r="A25" s="276">
        <v>208</v>
      </c>
      <c r="B25" s="528" t="s">
        <v>264</v>
      </c>
      <c r="C25" s="534" t="s">
        <v>234</v>
      </c>
      <c r="D25" s="93"/>
      <c r="E25" s="94"/>
      <c r="F25" s="126">
        <v>1</v>
      </c>
      <c r="G25" s="258" t="str">
        <f>IF(AND(D25=0,E25=0)," ",(IF(AND(D25&gt;0,E25=0),"ISI (6)",(IF(AND(D25=0,E25&gt;0),"ISI (5)",((IF(G64&lt;RH!$C216,"&lt;RH",IF(G64&gt;RH!$D216,"&gt;RH"," ")))))))))</f>
        <v xml:space="preserve"> </v>
      </c>
      <c r="H25" s="93"/>
      <c r="I25" s="94"/>
      <c r="J25" s="126">
        <v>5</v>
      </c>
      <c r="K25" s="258" t="str">
        <f>IF(AND(H25=0,I25=0)," ",(IF(AND(H25&gt;0,I25=0),"ISI (8)",(IF(AND(H25=0,I25&gt;0),"ISI (7)",((IF(K64&lt;RH!$C216,"&lt;RH",IF(K64&gt;RH!$D216,"&gt;RH"," ")))))))))</f>
        <v xml:space="preserve"> </v>
      </c>
      <c r="L25" s="96">
        <f t="shared" si="0"/>
        <v>0</v>
      </c>
      <c r="M25" s="97">
        <f t="shared" si="0"/>
        <v>0</v>
      </c>
      <c r="N25" s="94"/>
      <c r="O25" s="127">
        <v>1</v>
      </c>
      <c r="P25" s="258" t="str">
        <f>IF(L25=0," ",IF((L25/INPUT_AWAL!$C$5)&gt;KALORI!D211,"&gt; MAX KONSUMSI KAPITA"," "))</f>
        <v xml:space="preserve"> </v>
      </c>
      <c r="Q25" s="122"/>
      <c r="R25" s="125"/>
    </row>
    <row r="26" spans="1:18">
      <c r="A26" s="276">
        <v>209</v>
      </c>
      <c r="B26" s="528" t="s">
        <v>266</v>
      </c>
      <c r="C26" s="534" t="s">
        <v>244</v>
      </c>
      <c r="D26" s="93"/>
      <c r="E26" s="94"/>
      <c r="F26" s="126">
        <v>1</v>
      </c>
      <c r="G26" s="258" t="str">
        <f>IF(AND(D26=0,E26=0)," ",(IF(AND(D26&gt;0,E26=0),"ISI (6)",(IF(AND(D26=0,E26&gt;0),"ISI (5)",((IF(G65&lt;RH!$C217,"&lt;RH",IF(G65&gt;RH!$D217,"&gt;RH"," ")))))))))</f>
        <v xml:space="preserve"> </v>
      </c>
      <c r="H26" s="93"/>
      <c r="I26" s="94"/>
      <c r="J26" s="126">
        <v>5</v>
      </c>
      <c r="K26" s="258" t="str">
        <f>IF(AND(H26=0,I26=0)," ",(IF(AND(H26&gt;0,I26=0),"ISI (8)",(IF(AND(H26=0,I26&gt;0),"ISI (7)",((IF(K65&lt;RH!$C217,"&lt;RH",IF(K65&gt;RH!$D217,"&gt;RH"," ")))))))))</f>
        <v xml:space="preserve"> </v>
      </c>
      <c r="L26" s="96">
        <f t="shared" si="0"/>
        <v>0</v>
      </c>
      <c r="M26" s="97">
        <f t="shared" si="0"/>
        <v>0</v>
      </c>
      <c r="N26" s="94"/>
      <c r="O26" s="127">
        <v>1</v>
      </c>
      <c r="P26" s="258" t="str">
        <f>IF(L26=0," ",IF((L26/INPUT_AWAL!$C$5)&gt;KALORI!D212,"&gt; MAX KONSUMSI KAPITA"," "))</f>
        <v xml:space="preserve"> </v>
      </c>
      <c r="Q26" s="99"/>
      <c r="R26" s="125"/>
    </row>
    <row r="27" spans="1:18" ht="24.6" customHeight="1">
      <c r="A27" s="276">
        <v>210</v>
      </c>
      <c r="B27" s="528" t="s">
        <v>267</v>
      </c>
      <c r="C27" s="530" t="s">
        <v>800</v>
      </c>
      <c r="D27" s="93"/>
      <c r="E27" s="94"/>
      <c r="F27" s="126">
        <v>1</v>
      </c>
      <c r="G27" s="258" t="str">
        <f>IF(AND(D27=0,E27=0)," ",(IF(AND(D27&gt;0,E27=0),"ISI (6)",(IF(AND(D27=0,E27&gt;0),"ISI (5)",((IF(G66&lt;RH!$C218,"&lt;RH",IF(G66&gt;RH!$D218,"&gt;RH"," ")))))))))</f>
        <v xml:space="preserve"> </v>
      </c>
      <c r="H27" s="93"/>
      <c r="I27" s="94"/>
      <c r="J27" s="126">
        <v>5</v>
      </c>
      <c r="K27" s="258" t="str">
        <f>IF(AND(H27=0,I27=0)," ",(IF(AND(H27&gt;0,I27=0),"ISI (8)",(IF(AND(H27=0,I27&gt;0),"ISI (7)",((IF(K66&lt;RH!$C218,"&lt;RH",IF(K66&gt;RH!$D218,"&gt;RH"," ")))))))))</f>
        <v xml:space="preserve"> </v>
      </c>
      <c r="L27" s="96">
        <f t="shared" si="0"/>
        <v>0</v>
      </c>
      <c r="M27" s="97">
        <f t="shared" si="0"/>
        <v>0</v>
      </c>
      <c r="N27" s="94"/>
      <c r="O27" s="127">
        <v>1</v>
      </c>
      <c r="P27" s="258" t="str">
        <f>IF(L27=0," ",IF((L27/INPUT_AWAL!$C$5)&gt;KALORI!D213,"&gt; MAX KONSUMSI KAPITA"," "))</f>
        <v xml:space="preserve"> </v>
      </c>
      <c r="Q27" s="99"/>
      <c r="R27" s="125"/>
    </row>
    <row r="28" spans="1:18">
      <c r="A28" s="276">
        <v>211</v>
      </c>
      <c r="B28" s="528" t="s">
        <v>269</v>
      </c>
      <c r="C28" s="534" t="s">
        <v>801</v>
      </c>
      <c r="D28" s="93"/>
      <c r="E28" s="94"/>
      <c r="F28" s="126">
        <v>1</v>
      </c>
      <c r="G28" s="258" t="str">
        <f>IF(AND(D28=0,E28=0)," ",(IF(AND(D28&gt;0,E28=0),"ISI (6)",(IF(AND(D28=0,E28&gt;0),"ISI (5)",((IF(G67&lt;RH!$C219,"&lt;RH",IF(G67&gt;RH!$D219,"&gt;RH"," ")))))))))</f>
        <v xml:space="preserve"> </v>
      </c>
      <c r="H28" s="93"/>
      <c r="I28" s="94"/>
      <c r="J28" s="126">
        <v>5</v>
      </c>
      <c r="K28" s="258" t="str">
        <f>IF(AND(H28=0,I28=0)," ",(IF(AND(H28&gt;0,I28=0),"ISI (8)",(IF(AND(H28=0,I28&gt;0),"ISI (7)",((IF(K67&lt;RH!$C219,"&lt;RH",IF(K67&gt;RH!$D219,"&gt;RH"," ")))))))))</f>
        <v xml:space="preserve"> </v>
      </c>
      <c r="L28" s="96">
        <f t="shared" si="0"/>
        <v>0</v>
      </c>
      <c r="M28" s="97">
        <f t="shared" si="0"/>
        <v>0</v>
      </c>
      <c r="N28" s="94"/>
      <c r="O28" s="127">
        <v>1</v>
      </c>
      <c r="P28" s="258" t="str">
        <f>IF(L28=0," ",IF((L28/INPUT_AWAL!$C$5)&gt;KALORI!D214,"&gt; MAX KONSUMSI KAPITA"," "))</f>
        <v xml:space="preserve"> </v>
      </c>
      <c r="Q28" s="99"/>
      <c r="R28" s="125"/>
    </row>
    <row r="29" spans="1:18">
      <c r="A29" s="276">
        <v>212</v>
      </c>
      <c r="B29" s="528" t="s">
        <v>270</v>
      </c>
      <c r="C29" s="534" t="s">
        <v>186</v>
      </c>
      <c r="D29" s="93"/>
      <c r="E29" s="94"/>
      <c r="F29" s="126">
        <v>1</v>
      </c>
      <c r="G29" s="258" t="str">
        <f>IF(AND(D29=0,E29=0)," ",(IF(AND(D29&gt;0,E29=0),"ISI (6)",(IF(AND(D29=0,E29&gt;0),"ISI (5)",((IF(G68&lt;RH!$C220,"&lt;RH",IF(G68&gt;RH!$D220,"&gt;RH"," ")))))))))</f>
        <v xml:space="preserve"> </v>
      </c>
      <c r="H29" s="93"/>
      <c r="I29" s="94"/>
      <c r="J29" s="126">
        <v>5</v>
      </c>
      <c r="K29" s="258" t="str">
        <f>IF(AND(H29=0,I29=0)," ",(IF(AND(H29&gt;0,I29=0),"ISI (8)",(IF(AND(H29=0,I29&gt;0),"ISI (7)",((IF(K68&lt;RH!$C220,"&lt;RH",IF(K68&gt;RH!$D220,"&gt;RH"," ")))))))))</f>
        <v xml:space="preserve"> </v>
      </c>
      <c r="L29" s="96">
        <f t="shared" si="0"/>
        <v>0</v>
      </c>
      <c r="M29" s="97">
        <f t="shared" si="0"/>
        <v>0</v>
      </c>
      <c r="N29" s="94"/>
      <c r="O29" s="127">
        <v>1</v>
      </c>
      <c r="P29" s="258" t="str">
        <f>IF(L29=0," ",IF((L29/INPUT_AWAL!$C$5)&gt;KALORI!D215,"&gt; MAX KONSUMSI KAPITA"," "))</f>
        <v xml:space="preserve"> </v>
      </c>
      <c r="Q29" s="99"/>
      <c r="R29" s="125"/>
    </row>
    <row r="30" spans="1:18">
      <c r="A30" s="276">
        <v>213</v>
      </c>
      <c r="B30" s="528" t="s">
        <v>271</v>
      </c>
      <c r="C30" s="534" t="s">
        <v>272</v>
      </c>
      <c r="D30" s="93"/>
      <c r="E30" s="94"/>
      <c r="F30" s="126">
        <v>1</v>
      </c>
      <c r="G30" s="258" t="str">
        <f>IF(AND(D30=0,E30=0)," ",(IF(AND(D30&gt;0,E30=0),"ISI (6)",(IF(AND(D30=0,E30&gt;0),"ISI (5)",((IF(G69&lt;RH!$C221,"&lt;RH",IF(G69&gt;RH!$D221,"&gt;RH"," ")))))))))</f>
        <v xml:space="preserve"> </v>
      </c>
      <c r="H30" s="93"/>
      <c r="I30" s="94"/>
      <c r="J30" s="126">
        <v>5</v>
      </c>
      <c r="K30" s="258" t="str">
        <f>IF(AND(H30=0,I30=0)," ",(IF(AND(H30&gt;0,I30=0),"ISI (8)",(IF(AND(H30=0,I30&gt;0),"ISI (7)",((IF(K69&lt;RH!$C221,"&lt;RH",IF(K69&gt;RH!$D221,"&gt;RH"," ")))))))))</f>
        <v xml:space="preserve"> </v>
      </c>
      <c r="L30" s="96">
        <f t="shared" si="0"/>
        <v>0</v>
      </c>
      <c r="M30" s="97">
        <f t="shared" si="0"/>
        <v>0</v>
      </c>
      <c r="N30" s="94"/>
      <c r="O30" s="127">
        <v>1</v>
      </c>
      <c r="P30" s="258" t="str">
        <f>IF(L30=0," ",IF((L30/INPUT_AWAL!$C$5)&gt;KALORI!D216,"&gt; MAX KONSUMSI KAPITA"," "))</f>
        <v xml:space="preserve"> </v>
      </c>
      <c r="Q30" s="99"/>
      <c r="R30" s="124"/>
    </row>
    <row r="31" spans="1:18">
      <c r="A31" s="276">
        <v>214</v>
      </c>
      <c r="B31" s="528" t="s">
        <v>273</v>
      </c>
      <c r="C31" s="535" t="s">
        <v>802</v>
      </c>
      <c r="D31" s="93"/>
      <c r="E31" s="94"/>
      <c r="F31" s="126">
        <v>1</v>
      </c>
      <c r="G31" s="258" t="str">
        <f>IF(AND(D31=0,E31=0)," ",(IF(AND(D31&gt;0,E31=0),"ISI (6)",(IF(AND(D31=0,E31&gt;0),"ISI (5)",((IF(G70&lt;RH!$C222,"&lt;RH",IF(G70&gt;RH!$D222,"&gt;RH"," ")))))))))</f>
        <v xml:space="preserve"> </v>
      </c>
      <c r="H31" s="93"/>
      <c r="I31" s="94"/>
      <c r="J31" s="126">
        <v>5</v>
      </c>
      <c r="K31" s="258" t="str">
        <f>IF(AND(H31=0,I31=0)," ",(IF(AND(H31&gt;0,I31=0),"ISI (8)",(IF(AND(H31=0,I31&gt;0),"ISI (7)",((IF(K70&lt;RH!$C222,"&lt;RH",IF(K70&gt;RH!$D222,"&gt;RH"," ")))))))))</f>
        <v xml:space="preserve"> </v>
      </c>
      <c r="L31" s="96">
        <f t="shared" si="0"/>
        <v>0</v>
      </c>
      <c r="M31" s="97">
        <f t="shared" si="0"/>
        <v>0</v>
      </c>
      <c r="N31" s="94"/>
      <c r="O31" s="127">
        <v>1</v>
      </c>
      <c r="P31" s="258" t="str">
        <f>IF(L31=0," ",IF((L31/INPUT_AWAL!$C$5)&gt;KALORI!D217,"&gt; MAX KONSUMSI KAPITA"," "))</f>
        <v xml:space="preserve"> </v>
      </c>
      <c r="Q31" s="99"/>
      <c r="R31" s="125"/>
    </row>
    <row r="32" spans="1:18">
      <c r="A32" s="276">
        <v>215</v>
      </c>
      <c r="B32" s="528" t="s">
        <v>276</v>
      </c>
      <c r="C32" s="535" t="s">
        <v>803</v>
      </c>
      <c r="D32" s="93"/>
      <c r="E32" s="94"/>
      <c r="F32" s="126">
        <v>1</v>
      </c>
      <c r="G32" s="258" t="str">
        <f>IF(AND(D32=0,E32=0)," ",(IF(AND(D32&gt;0,E32=0),"ISI (6)",(IF(AND(D32=0,E32&gt;0),"ISI (5)",((IF(G71&lt;RH!$C223,"&lt;RH",IF(G71&gt;RH!$D223,"&gt;RH"," ")))))))))</f>
        <v xml:space="preserve"> </v>
      </c>
      <c r="H32" s="93"/>
      <c r="I32" s="94"/>
      <c r="J32" s="126">
        <v>5</v>
      </c>
      <c r="K32" s="258" t="str">
        <f>IF(AND(H32=0,I32=0)," ",(IF(AND(H32&gt;0,I32=0),"ISI (8)",(IF(AND(H32=0,I32&gt;0),"ISI (7)",((IF(K71&lt;RH!$C223,"&lt;RH",IF(K71&gt;RH!$D223,"&gt;RH"," ")))))))))</f>
        <v xml:space="preserve"> </v>
      </c>
      <c r="L32" s="96">
        <f t="shared" si="0"/>
        <v>0</v>
      </c>
      <c r="M32" s="97">
        <f t="shared" si="0"/>
        <v>0</v>
      </c>
      <c r="N32" s="94"/>
      <c r="O32" s="127">
        <v>1</v>
      </c>
      <c r="P32" s="258" t="str">
        <f>IF(L32=0," ",IF((L32/INPUT_AWAL!$C$5)&gt;KALORI!D218,"&gt; MAX KONSUMSI KAPITA"," "))</f>
        <v xml:space="preserve"> </v>
      </c>
      <c r="Q32" s="121"/>
      <c r="R32" s="116"/>
    </row>
    <row r="33" spans="1:18">
      <c r="A33" s="276">
        <v>216</v>
      </c>
      <c r="B33" s="528" t="s">
        <v>279</v>
      </c>
      <c r="C33" s="534" t="s">
        <v>281</v>
      </c>
      <c r="D33" s="93"/>
      <c r="E33" s="94"/>
      <c r="F33" s="126">
        <v>1</v>
      </c>
      <c r="G33" s="258" t="str">
        <f>IF(AND(D33=0,E33=0)," ",(IF(AND(D33&gt;0,E33=0),"ISI (6)",(IF(AND(D33=0,E33&gt;0),"ISI (5)",((IF(G72&lt;RH!$C224,"&lt;RH",IF(G72&gt;RH!$D224,"&gt;RH"," ")))))))))</f>
        <v xml:space="preserve"> </v>
      </c>
      <c r="H33" s="93"/>
      <c r="I33" s="94"/>
      <c r="J33" s="126">
        <v>5</v>
      </c>
      <c r="K33" s="258" t="str">
        <f>IF(AND(H33=0,I33=0)," ",(IF(AND(H33&gt;0,I33=0),"ISI (8)",(IF(AND(H33=0,I33&gt;0),"ISI (7)",((IF(K72&lt;RH!$C224,"&lt;RH",IF(K72&gt;RH!$D224,"&gt;RH"," ")))))))))</f>
        <v xml:space="preserve"> </v>
      </c>
      <c r="L33" s="96">
        <f t="shared" si="0"/>
        <v>0</v>
      </c>
      <c r="M33" s="97">
        <f t="shared" si="0"/>
        <v>0</v>
      </c>
      <c r="N33" s="94"/>
      <c r="O33" s="127">
        <v>1</v>
      </c>
      <c r="P33" s="258" t="str">
        <f>IF(L33=0," ",IF((L33/INPUT_AWAL!$C$5)&gt;KALORI!D219,"&gt; MAX KONSUMSI KAPITA"," "))</f>
        <v xml:space="preserve"> </v>
      </c>
      <c r="Q33" s="99"/>
      <c r="R33" s="116"/>
    </row>
    <row r="34" spans="1:18" ht="24.6" customHeight="1">
      <c r="A34" s="276">
        <v>217</v>
      </c>
      <c r="B34" s="528" t="s">
        <v>282</v>
      </c>
      <c r="C34" s="530" t="s">
        <v>356</v>
      </c>
      <c r="D34" s="93"/>
      <c r="E34" s="94"/>
      <c r="F34" s="126">
        <v>1</v>
      </c>
      <c r="G34" s="258" t="str">
        <f>IF(AND(D34=0,E34=0)," ",(IF(AND(D34&gt;0,E34=0),"ISI (6)",(IF(AND(D34=0,E34&gt;0),"ISI (5)",((IF(G73&lt;RH!$C225,"&lt;RH",IF(G73&gt;RH!$D225,"&gt;RH"," ")))))))))</f>
        <v xml:space="preserve"> </v>
      </c>
      <c r="H34" s="93"/>
      <c r="I34" s="94"/>
      <c r="J34" s="126">
        <v>5</v>
      </c>
      <c r="K34" s="258" t="str">
        <f>IF(AND(H34=0,I34=0)," ",(IF(AND(H34&gt;0,I34=0),"ISI (8)",(IF(AND(H34=0,I34&gt;0),"ISI (7)",((IF(K73&lt;RH!$C225,"&lt;RH",IF(K73&gt;RH!$D225,"&gt;RH"," ")))))))))</f>
        <v xml:space="preserve"> </v>
      </c>
      <c r="L34" s="96">
        <f t="shared" si="0"/>
        <v>0</v>
      </c>
      <c r="M34" s="97">
        <f t="shared" si="0"/>
        <v>0</v>
      </c>
      <c r="N34" s="94"/>
      <c r="O34" s="127">
        <v>1</v>
      </c>
      <c r="P34" s="258" t="str">
        <f>IF(L34=0," ",IF((L34/INPUT_AWAL!$C$5)&gt;KALORI!D220,"&gt; MAX KONSUMSI KAPITA"," "))</f>
        <v xml:space="preserve"> </v>
      </c>
      <c r="Q34" s="99"/>
      <c r="R34" s="116"/>
    </row>
    <row r="35" spans="1:18" ht="15" customHeight="1">
      <c r="A35" s="276">
        <v>218</v>
      </c>
      <c r="B35" s="528" t="s">
        <v>284</v>
      </c>
      <c r="C35" s="534" t="s">
        <v>244</v>
      </c>
      <c r="D35" s="93"/>
      <c r="E35" s="94"/>
      <c r="F35" s="126">
        <v>1</v>
      </c>
      <c r="G35" s="258" t="str">
        <f>IF(AND(D35=0,E35=0)," ",(IF(AND(D35&gt;0,E35=0),"ISI (6)",(IF(AND(D35=0,E35&gt;0),"ISI (5)",((IF(G74&lt;RH!$C226,"&lt;RH",IF(G74&gt;RH!$D226,"&gt;RH"," ")))))))))</f>
        <v xml:space="preserve"> </v>
      </c>
      <c r="H35" s="93"/>
      <c r="I35" s="94"/>
      <c r="J35" s="126">
        <v>5</v>
      </c>
      <c r="K35" s="258" t="str">
        <f>IF(AND(H35=0,I35=0)," ",(IF(AND(H35&gt;0,I35=0),"ISI (8)",(IF(AND(H35=0,I35&gt;0),"ISI (7)",((IF(K74&lt;RH!$C226,"&lt;RH",IF(K74&gt;RH!$D226,"&gt;RH"," ")))))))))</f>
        <v xml:space="preserve"> </v>
      </c>
      <c r="L35" s="96">
        <f t="shared" si="0"/>
        <v>0</v>
      </c>
      <c r="M35" s="97">
        <f t="shared" si="0"/>
        <v>0</v>
      </c>
      <c r="N35" s="94"/>
      <c r="O35" s="127">
        <v>1</v>
      </c>
      <c r="P35" s="258" t="str">
        <f>IF(L35=0," ",IF((L35/INPUT_AWAL!$C$5)&gt;KALORI!D221,"&gt; MAX KONSUMSI KAPITA"," "))</f>
        <v xml:space="preserve"> </v>
      </c>
      <c r="Q35" s="99"/>
      <c r="R35" s="116"/>
    </row>
    <row r="36" spans="1:18">
      <c r="A36" s="276">
        <v>219</v>
      </c>
      <c r="B36" s="528" t="s">
        <v>285</v>
      </c>
      <c r="C36" s="529" t="s">
        <v>186</v>
      </c>
      <c r="D36" s="93"/>
      <c r="E36" s="94"/>
      <c r="F36" s="126">
        <v>1</v>
      </c>
      <c r="G36" s="258" t="str">
        <f>IF(AND(D36=0,E36=0)," ",(IF(AND(D36&gt;0,E36=0),"ISI (6)",(IF(AND(D36=0,E36&gt;0),"ISI (5)",((IF(G75&lt;RH!$C227,"&lt;RH",IF(G75&gt;RH!$D227,"&gt;RH"," ")))))))))</f>
        <v xml:space="preserve"> </v>
      </c>
      <c r="H36" s="93"/>
      <c r="I36" s="94"/>
      <c r="J36" s="126">
        <v>5</v>
      </c>
      <c r="K36" s="258" t="str">
        <f>IF(AND(H36=0,I36=0)," ",(IF(AND(H36&gt;0,I36=0),"ISI (8)",(IF(AND(H36=0,I36&gt;0),"ISI (7)",((IF(K75&lt;RH!$C227,"&lt;RH",IF(K75&gt;RH!$D227,"&gt;RH"," ")))))))))</f>
        <v xml:space="preserve"> </v>
      </c>
      <c r="L36" s="96">
        <f t="shared" si="0"/>
        <v>0</v>
      </c>
      <c r="M36" s="97">
        <f t="shared" si="0"/>
        <v>0</v>
      </c>
      <c r="N36" s="94"/>
      <c r="O36" s="127">
        <v>1</v>
      </c>
      <c r="P36" s="258" t="str">
        <f>IF(L36=0," ",IF((L36/INPUT_AWAL!$C$5)&gt;KALORI!D222,"&gt; MAX KONSUMSI KAPITA"," "))</f>
        <v xml:space="preserve"> </v>
      </c>
      <c r="Q36" s="99"/>
      <c r="R36" s="116"/>
    </row>
    <row r="37" spans="1:18">
      <c r="A37" s="266">
        <v>220</v>
      </c>
      <c r="B37" s="109" t="s">
        <v>798</v>
      </c>
      <c r="C37" s="114"/>
      <c r="D37" s="110"/>
      <c r="E37" s="108">
        <f>SUM(E38:E42)</f>
        <v>0</v>
      </c>
      <c r="F37" s="106"/>
      <c r="G37" s="257"/>
      <c r="H37" s="110"/>
      <c r="I37" s="108">
        <f>SUM(I38:I42)</f>
        <v>0</v>
      </c>
      <c r="J37" s="106"/>
      <c r="K37" s="257"/>
      <c r="L37" s="111"/>
      <c r="M37" s="108">
        <f>SUM(M38:M42)</f>
        <v>0</v>
      </c>
      <c r="N37" s="113" t="str">
        <f>IF(J37=0," ",IF((J37/INPUT_AWAL!$C$5)&gt;KALORI!B223,"&gt; MAX KONSUMSI KAPITA"," "))</f>
        <v xml:space="preserve"> </v>
      </c>
      <c r="O37" s="128"/>
      <c r="P37" s="261" t="str">
        <f>IF(L37=0," ",IF((L37/INPUT_AWAL!$C$5)&gt;KALORI!D223,"&gt; MAX KONSUMSI KAPITA"," "))</f>
        <v xml:space="preserve"> </v>
      </c>
      <c r="Q37" s="99"/>
      <c r="R37" s="116"/>
    </row>
    <row r="38" spans="1:18" ht="15" customHeight="1">
      <c r="A38" s="276">
        <v>221</v>
      </c>
      <c r="B38" s="528" t="s">
        <v>289</v>
      </c>
      <c r="C38" s="529" t="s">
        <v>290</v>
      </c>
      <c r="D38" s="93"/>
      <c r="E38" s="94"/>
      <c r="F38" s="126">
        <v>1</v>
      </c>
      <c r="G38" s="258" t="str">
        <f>IF(AND(D38=0,E38=0)," ",(IF(AND(D38&gt;0,E38=0),"ISI (6)",(IF(AND(D38=0,E38&gt;0),"ISI (5)",((IF(G77&lt;RH!$C229,"&lt;RH",IF(G77&gt;RH!$D229,"&gt;RH"," ")))))))))</f>
        <v xml:space="preserve"> </v>
      </c>
      <c r="H38" s="93"/>
      <c r="I38" s="94"/>
      <c r="J38" s="126">
        <v>5</v>
      </c>
      <c r="K38" s="258" t="str">
        <f>IF(AND(H38=0,I38=0)," ",(IF(AND(H38&gt;0,I38=0),"ISI (8)",(IF(AND(H38=0,I38&gt;0),"ISI (7)",((IF(K77&lt;RH!$C229,"&lt;RH",IF(K77&gt;RH!$D229,"&gt;RH"," ")))))))))</f>
        <v xml:space="preserve"> </v>
      </c>
      <c r="L38" s="96">
        <f t="shared" si="0"/>
        <v>0</v>
      </c>
      <c r="M38" s="97">
        <f t="shared" si="0"/>
        <v>0</v>
      </c>
      <c r="N38" s="94"/>
      <c r="O38" s="127">
        <v>1</v>
      </c>
      <c r="P38" s="258" t="str">
        <f>IF(L38=0," ",IF((L38/INPUT_AWAL!$C$5)&gt;KALORI!D224,"&gt; MAX KONSUMSI KAPITA"," "))</f>
        <v xml:space="preserve"> </v>
      </c>
      <c r="Q38" s="121"/>
      <c r="R38" s="116"/>
    </row>
    <row r="39" spans="1:18" ht="15" customHeight="1">
      <c r="A39" s="276">
        <v>222</v>
      </c>
      <c r="B39" s="528" t="s">
        <v>291</v>
      </c>
      <c r="C39" s="529" t="s">
        <v>290</v>
      </c>
      <c r="D39" s="93"/>
      <c r="E39" s="94"/>
      <c r="F39" s="126">
        <v>1</v>
      </c>
      <c r="G39" s="258" t="str">
        <f>IF(AND(D39=0,E39=0)," ",(IF(AND(D39&gt;0,E39=0),"ISI (6)",(IF(AND(D39=0,E39&gt;0),"ISI (5)",((IF(G78&lt;RH!$C230,"&lt;RH",IF(G78&gt;RH!$D230,"&gt;RH"," ")))))))))</f>
        <v xml:space="preserve"> </v>
      </c>
      <c r="H39" s="93"/>
      <c r="I39" s="94"/>
      <c r="J39" s="126">
        <v>5</v>
      </c>
      <c r="K39" s="258" t="str">
        <f>IF(AND(H39=0,I39=0)," ",(IF(AND(H39&gt;0,I39=0),"ISI (8)",(IF(AND(H39=0,I39&gt;0),"ISI (7)",((IF(K78&lt;RH!$C230,"&lt;RH",IF(K78&gt;RH!$D230,"&gt;RH"," ")))))))))</f>
        <v xml:space="preserve"> </v>
      </c>
      <c r="L39" s="96">
        <f t="shared" si="0"/>
        <v>0</v>
      </c>
      <c r="M39" s="97">
        <f t="shared" si="0"/>
        <v>0</v>
      </c>
      <c r="N39" s="94"/>
      <c r="O39" s="127">
        <v>1</v>
      </c>
      <c r="P39" s="258" t="str">
        <f>IF(L39=0," ",IF((L39/INPUT_AWAL!$C$5)&gt;KALORI!D225,"&gt; MAX KONSUMSI KAPITA"," "))</f>
        <v xml:space="preserve"> </v>
      </c>
      <c r="Q39" s="116"/>
      <c r="R39" s="116"/>
    </row>
    <row r="40" spans="1:18" ht="15" customHeight="1">
      <c r="A40" s="276">
        <v>223</v>
      </c>
      <c r="B40" s="528" t="s">
        <v>292</v>
      </c>
      <c r="C40" s="529" t="s">
        <v>290</v>
      </c>
      <c r="D40" s="93"/>
      <c r="E40" s="94"/>
      <c r="F40" s="126">
        <v>1</v>
      </c>
      <c r="G40" s="258" t="str">
        <f>IF(AND(D40=0,E40=0)," ",(IF(AND(D40&gt;0,E40=0),"ISI (6)",(IF(AND(D40=0,E40&gt;0),"ISI (5)",((IF(G79&lt;RH!$C231,"&lt;RH",IF(G79&gt;RH!$D231,"&gt;RH"," ")))))))))</f>
        <v xml:space="preserve"> </v>
      </c>
      <c r="H40" s="93"/>
      <c r="I40" s="94"/>
      <c r="J40" s="126">
        <v>5</v>
      </c>
      <c r="K40" s="258" t="str">
        <f>IF(AND(H40=0,I40=0)," ",(IF(AND(H40&gt;0,I40=0),"ISI (8)",(IF(AND(H40=0,I40&gt;0),"ISI (7)",((IF(K79&lt;RH!$C231,"&lt;RH",IF(K79&gt;RH!$D231,"&gt;RH"," ")))))))))</f>
        <v xml:space="preserve"> </v>
      </c>
      <c r="L40" s="96">
        <f t="shared" si="0"/>
        <v>0</v>
      </c>
      <c r="M40" s="97">
        <f t="shared" si="0"/>
        <v>0</v>
      </c>
      <c r="N40" s="94"/>
      <c r="O40" s="127">
        <v>1</v>
      </c>
      <c r="P40" s="258" t="str">
        <f>IF(L40=0," ",IF((L40/INPUT_AWAL!$C$5)&gt;KALORI!D226,"&gt; MAX KONSUMSI KAPITA"," "))</f>
        <v xml:space="preserve"> </v>
      </c>
      <c r="Q40" s="116"/>
      <c r="R40" s="116"/>
    </row>
    <row r="41" spans="1:18" ht="15" customHeight="1">
      <c r="A41" s="276">
        <v>224</v>
      </c>
      <c r="B41" s="528" t="s">
        <v>293</v>
      </c>
      <c r="C41" s="529" t="s">
        <v>74</v>
      </c>
      <c r="D41" s="93"/>
      <c r="E41" s="94"/>
      <c r="F41" s="126">
        <v>1</v>
      </c>
      <c r="G41" s="258" t="str">
        <f>IF(AND(D41=0,E41=0)," ",(IF(AND(D41&gt;0,E41=0),"ISI (6)",(IF(AND(D41=0,E41&gt;0),"ISI (5)",((IF(G80&lt;RH!$C232,"&lt;RH",IF(G80&gt;RH!$D232,"&gt;RH"," ")))))))))</f>
        <v xml:space="preserve"> </v>
      </c>
      <c r="H41" s="93"/>
      <c r="I41" s="94"/>
      <c r="J41" s="126">
        <v>5</v>
      </c>
      <c r="K41" s="258" t="str">
        <f>IF(AND(H41=0,I41=0)," ",(IF(AND(H41&gt;0,I41=0),"ISI (8)",(IF(AND(H41=0,I41&gt;0),"ISI (7)",((IF(K80&lt;RH!$C232,"&lt;RH",IF(K80&gt;RH!$D232,"&gt;RH"," ")))))))))</f>
        <v xml:space="preserve"> </v>
      </c>
      <c r="L41" s="96">
        <f t="shared" si="0"/>
        <v>0</v>
      </c>
      <c r="M41" s="97">
        <f t="shared" si="0"/>
        <v>0</v>
      </c>
      <c r="N41" s="94"/>
      <c r="O41" s="127">
        <v>1</v>
      </c>
      <c r="P41" s="258" t="str">
        <f>IF(L41=0," ",IF((L41/INPUT_AWAL!$C$5)&gt;KALORI!D227,"&gt; MAX KONSUMSI KAPITA"," "))</f>
        <v xml:space="preserve"> </v>
      </c>
      <c r="Q41" s="116"/>
      <c r="R41" s="116"/>
    </row>
    <row r="42" spans="1:18" ht="15" customHeight="1">
      <c r="A42" s="276">
        <v>225</v>
      </c>
      <c r="B42" s="528" t="s">
        <v>294</v>
      </c>
      <c r="C42" s="529" t="s">
        <v>351</v>
      </c>
      <c r="D42" s="93"/>
      <c r="E42" s="94"/>
      <c r="F42" s="126">
        <v>1</v>
      </c>
      <c r="G42" s="258" t="str">
        <f>IF(AND(D42=0,E42=0)," ",(IF(AND(D42&gt;0,E42=0),"ISI (6)",(IF(AND(D42=0,E42&gt;0),"ISI (5)",((IF(G81&lt;RH!$C233,"&lt;RH",IF(G81&gt;RH!$D233,"&gt;RH"," ")))))))))</f>
        <v xml:space="preserve"> </v>
      </c>
      <c r="H42" s="93"/>
      <c r="I42" s="94"/>
      <c r="J42" s="126">
        <v>5</v>
      </c>
      <c r="K42" s="258" t="str">
        <f>IF(AND(H42=0,I42=0)," ",(IF(AND(H42&gt;0,I42=0),"ISI (8)",(IF(AND(H42=0,I42&gt;0),"ISI (7)",((IF(K81&lt;RH!$C233,"&lt;RH",IF(K81&gt;RH!$D233,"&gt;RH"," ")))))))))</f>
        <v xml:space="preserve"> </v>
      </c>
      <c r="L42" s="96">
        <f t="shared" si="0"/>
        <v>0</v>
      </c>
      <c r="M42" s="97">
        <f t="shared" si="0"/>
        <v>0</v>
      </c>
      <c r="N42" s="94"/>
      <c r="O42" s="127">
        <v>1</v>
      </c>
      <c r="P42" s="258" t="str">
        <f>IF(L42=0," ",IF((L42/INPUT_AWAL!$C$5)&gt;KALORI!D228,"&gt; MAX KONSUMSI KAPITA"," "))</f>
        <v xml:space="preserve"> </v>
      </c>
      <c r="Q42" s="116"/>
      <c r="R42" s="116"/>
    </row>
    <row r="43" spans="1:18">
      <c r="A43" s="117"/>
      <c r="B43" s="116"/>
      <c r="C43" s="116"/>
      <c r="D43" s="116"/>
      <c r="E43" s="116"/>
      <c r="F43" s="116"/>
      <c r="G43" s="117"/>
      <c r="H43" s="116"/>
      <c r="I43" s="116"/>
      <c r="J43" s="116"/>
      <c r="K43" s="117"/>
      <c r="L43" s="117"/>
      <c r="M43" s="117"/>
      <c r="N43" s="118"/>
      <c r="O43" s="118"/>
      <c r="P43" s="116"/>
      <c r="Q43" s="116"/>
      <c r="R43" s="116"/>
    </row>
    <row r="44" spans="1:18" hidden="1">
      <c r="A44" s="117"/>
      <c r="B44" s="116"/>
      <c r="C44" s="116"/>
      <c r="D44" s="116"/>
      <c r="E44" s="116"/>
      <c r="F44" s="116"/>
      <c r="G44" s="117" t="e">
        <f>E5/D5</f>
        <v>#DIV/0!</v>
      </c>
      <c r="H44" s="116"/>
      <c r="I44" s="116"/>
      <c r="J44" s="116"/>
      <c r="K44" s="117" t="e">
        <f>I5/H5</f>
        <v>#DIV/0!</v>
      </c>
      <c r="L44" s="117"/>
      <c r="M44" s="117"/>
      <c r="N44" s="118"/>
      <c r="O44" s="118"/>
      <c r="P44" s="116"/>
      <c r="Q44" s="116"/>
      <c r="R44" s="116"/>
    </row>
    <row r="45" spans="1:18" hidden="1">
      <c r="A45" s="117"/>
      <c r="B45" s="116"/>
      <c r="C45" s="116"/>
      <c r="D45" s="116"/>
      <c r="E45" s="116"/>
      <c r="F45" s="116"/>
      <c r="G45" s="117" t="e">
        <f t="shared" ref="G45:G74" si="3">E6/D6</f>
        <v>#DIV/0!</v>
      </c>
      <c r="H45" s="116"/>
      <c r="I45" s="116"/>
      <c r="J45" s="116"/>
      <c r="K45" s="117" t="e">
        <f t="shared" ref="K45:K74" si="4">I6/H6</f>
        <v>#DIV/0!</v>
      </c>
      <c r="L45" s="117"/>
      <c r="M45" s="117"/>
      <c r="N45" s="118"/>
      <c r="O45" s="118"/>
      <c r="P45" s="116"/>
      <c r="Q45" s="116"/>
      <c r="R45" s="116"/>
    </row>
    <row r="46" spans="1:18" hidden="1">
      <c r="A46" s="117"/>
      <c r="B46" s="116"/>
      <c r="C46" s="116"/>
      <c r="D46" s="116"/>
      <c r="E46" s="116"/>
      <c r="F46" s="116"/>
      <c r="G46" s="117" t="e">
        <f t="shared" si="3"/>
        <v>#DIV/0!</v>
      </c>
      <c r="H46" s="116"/>
      <c r="I46" s="116"/>
      <c r="J46" s="116"/>
      <c r="K46" s="117" t="e">
        <f t="shared" si="4"/>
        <v>#DIV/0!</v>
      </c>
      <c r="L46" s="117"/>
      <c r="M46" s="117"/>
      <c r="N46" s="118"/>
      <c r="O46" s="118"/>
      <c r="P46" s="116"/>
      <c r="Q46" s="116"/>
      <c r="R46" s="116"/>
    </row>
    <row r="47" spans="1:18" hidden="1">
      <c r="A47" s="117"/>
      <c r="B47" s="116"/>
      <c r="C47" s="116"/>
      <c r="D47" s="116"/>
      <c r="E47" s="116"/>
      <c r="F47" s="116"/>
      <c r="G47" s="117" t="e">
        <f t="shared" si="3"/>
        <v>#DIV/0!</v>
      </c>
      <c r="H47" s="116"/>
      <c r="I47" s="116"/>
      <c r="J47" s="116"/>
      <c r="K47" s="117" t="e">
        <f t="shared" si="4"/>
        <v>#DIV/0!</v>
      </c>
      <c r="L47" s="117"/>
      <c r="M47" s="117"/>
      <c r="N47" s="118"/>
      <c r="O47" s="118"/>
      <c r="P47" s="116"/>
      <c r="Q47" s="116"/>
      <c r="R47" s="116"/>
    </row>
    <row r="48" spans="1:18" hidden="1">
      <c r="A48" s="117"/>
      <c r="B48" s="116"/>
      <c r="C48" s="116"/>
      <c r="D48" s="116"/>
      <c r="E48" s="116"/>
      <c r="F48" s="116"/>
      <c r="G48" s="117" t="e">
        <f t="shared" si="3"/>
        <v>#DIV/0!</v>
      </c>
      <c r="H48" s="116"/>
      <c r="I48" s="116"/>
      <c r="J48" s="116"/>
      <c r="K48" s="117" t="e">
        <f t="shared" si="4"/>
        <v>#DIV/0!</v>
      </c>
      <c r="L48" s="117"/>
      <c r="M48" s="117"/>
      <c r="N48" s="118"/>
      <c r="O48" s="118"/>
      <c r="P48" s="116"/>
      <c r="Q48" s="116"/>
      <c r="R48" s="116"/>
    </row>
    <row r="49" spans="1:18" hidden="1">
      <c r="A49" s="117"/>
      <c r="B49" s="116"/>
      <c r="C49" s="116"/>
      <c r="D49" s="116"/>
      <c r="E49" s="116"/>
      <c r="F49" s="116"/>
      <c r="G49" s="117" t="e">
        <f t="shared" si="3"/>
        <v>#DIV/0!</v>
      </c>
      <c r="H49" s="116"/>
      <c r="I49" s="116"/>
      <c r="J49" s="116"/>
      <c r="K49" s="117" t="e">
        <f t="shared" si="4"/>
        <v>#DIV/0!</v>
      </c>
      <c r="L49" s="117"/>
      <c r="M49" s="117"/>
      <c r="N49" s="118"/>
      <c r="O49" s="118"/>
      <c r="P49" s="116"/>
      <c r="Q49" s="116"/>
      <c r="R49" s="116"/>
    </row>
    <row r="50" spans="1:18" hidden="1">
      <c r="A50" s="117"/>
      <c r="B50" s="116"/>
      <c r="C50" s="116"/>
      <c r="D50" s="116"/>
      <c r="E50" s="116"/>
      <c r="F50" s="116"/>
      <c r="G50" s="117" t="e">
        <f t="shared" si="3"/>
        <v>#DIV/0!</v>
      </c>
      <c r="H50" s="116"/>
      <c r="I50" s="116"/>
      <c r="J50" s="116"/>
      <c r="K50" s="117" t="e">
        <f t="shared" si="4"/>
        <v>#DIV/0!</v>
      </c>
      <c r="L50" s="117"/>
      <c r="M50" s="117"/>
      <c r="N50" s="118"/>
      <c r="O50" s="118"/>
      <c r="P50" s="116"/>
      <c r="Q50" s="116"/>
      <c r="R50" s="116"/>
    </row>
    <row r="51" spans="1:18" hidden="1">
      <c r="A51" s="117"/>
      <c r="B51" s="116"/>
      <c r="C51" s="116"/>
      <c r="D51" s="116"/>
      <c r="E51" s="116"/>
      <c r="F51" s="116"/>
      <c r="G51" s="117" t="e">
        <f t="shared" si="3"/>
        <v>#DIV/0!</v>
      </c>
      <c r="H51" s="116"/>
      <c r="I51" s="116"/>
      <c r="J51" s="116"/>
      <c r="K51" s="117" t="e">
        <f t="shared" si="4"/>
        <v>#DIV/0!</v>
      </c>
      <c r="L51" s="117"/>
      <c r="M51" s="117"/>
      <c r="N51" s="118"/>
      <c r="O51" s="118"/>
      <c r="P51" s="116"/>
      <c r="Q51" s="116"/>
      <c r="R51" s="116"/>
    </row>
    <row r="52" spans="1:18" hidden="1">
      <c r="A52" s="117"/>
      <c r="B52" s="116"/>
      <c r="C52" s="116"/>
      <c r="D52" s="116"/>
      <c r="E52" s="116"/>
      <c r="F52" s="116"/>
      <c r="G52" s="117" t="e">
        <f t="shared" si="3"/>
        <v>#DIV/0!</v>
      </c>
      <c r="H52" s="116"/>
      <c r="I52" s="116"/>
      <c r="J52" s="116"/>
      <c r="K52" s="117" t="e">
        <f t="shared" si="4"/>
        <v>#DIV/0!</v>
      </c>
      <c r="L52" s="117"/>
      <c r="M52" s="117"/>
      <c r="N52" s="118"/>
      <c r="O52" s="118"/>
      <c r="P52" s="116"/>
      <c r="Q52" s="116"/>
      <c r="R52" s="116"/>
    </row>
    <row r="53" spans="1:18" hidden="1">
      <c r="A53" s="117"/>
      <c r="B53" s="116"/>
      <c r="C53" s="116"/>
      <c r="D53" s="116"/>
      <c r="E53" s="116"/>
      <c r="F53" s="116"/>
      <c r="G53" s="117" t="e">
        <f t="shared" si="3"/>
        <v>#DIV/0!</v>
      </c>
      <c r="H53" s="116"/>
      <c r="I53" s="116"/>
      <c r="J53" s="116"/>
      <c r="K53" s="117" t="e">
        <f t="shared" si="4"/>
        <v>#DIV/0!</v>
      </c>
      <c r="L53" s="117"/>
      <c r="M53" s="117"/>
      <c r="N53" s="118"/>
      <c r="O53" s="118"/>
      <c r="P53" s="116"/>
      <c r="Q53" s="116"/>
      <c r="R53" s="116"/>
    </row>
    <row r="54" spans="1:18" hidden="1">
      <c r="A54" s="117"/>
      <c r="B54" s="116"/>
      <c r="C54" s="116"/>
      <c r="D54" s="116"/>
      <c r="E54" s="116"/>
      <c r="F54" s="116"/>
      <c r="G54" s="117" t="e">
        <f t="shared" si="3"/>
        <v>#DIV/0!</v>
      </c>
      <c r="H54" s="116"/>
      <c r="I54" s="116"/>
      <c r="J54" s="116"/>
      <c r="K54" s="117" t="e">
        <f t="shared" si="4"/>
        <v>#DIV/0!</v>
      </c>
      <c r="L54" s="117"/>
      <c r="M54" s="117"/>
      <c r="N54" s="118"/>
      <c r="O54" s="118"/>
      <c r="P54" s="116"/>
      <c r="Q54" s="116"/>
      <c r="R54" s="116"/>
    </row>
    <row r="55" spans="1:18" hidden="1">
      <c r="A55" s="117"/>
      <c r="B55" s="116"/>
      <c r="C55" s="116"/>
      <c r="D55" s="116"/>
      <c r="E55" s="116"/>
      <c r="F55" s="116"/>
      <c r="G55" s="117" t="e">
        <f t="shared" si="3"/>
        <v>#DIV/0!</v>
      </c>
      <c r="H55" s="116"/>
      <c r="I55" s="116"/>
      <c r="J55" s="116"/>
      <c r="K55" s="117" t="e">
        <f t="shared" si="4"/>
        <v>#DIV/0!</v>
      </c>
      <c r="L55" s="117"/>
      <c r="M55" s="117"/>
      <c r="N55" s="118"/>
      <c r="O55" s="118"/>
      <c r="P55" s="116"/>
      <c r="Q55" s="116"/>
      <c r="R55" s="116"/>
    </row>
    <row r="56" spans="1:18" hidden="1">
      <c r="A56" s="117"/>
      <c r="B56" s="116"/>
      <c r="C56" s="116"/>
      <c r="D56" s="116"/>
      <c r="E56" s="116"/>
      <c r="F56" s="116"/>
      <c r="G56" s="117" t="e">
        <f t="shared" si="3"/>
        <v>#DIV/0!</v>
      </c>
      <c r="H56" s="116"/>
      <c r="I56" s="116"/>
      <c r="J56" s="116"/>
      <c r="K56" s="117" t="e">
        <f t="shared" si="4"/>
        <v>#DIV/0!</v>
      </c>
      <c r="L56" s="117"/>
      <c r="M56" s="117"/>
      <c r="N56" s="118"/>
      <c r="O56" s="118"/>
      <c r="P56" s="116"/>
      <c r="Q56" s="116"/>
      <c r="R56" s="116"/>
    </row>
    <row r="57" spans="1:18" hidden="1">
      <c r="A57" s="117"/>
      <c r="B57" s="116"/>
      <c r="C57" s="116"/>
      <c r="D57" s="116"/>
      <c r="E57" s="116"/>
      <c r="F57" s="116"/>
      <c r="G57" s="117" t="e">
        <f t="shared" si="3"/>
        <v>#DIV/0!</v>
      </c>
      <c r="H57" s="116"/>
      <c r="I57" s="116"/>
      <c r="J57" s="116"/>
      <c r="K57" s="117" t="e">
        <f t="shared" si="4"/>
        <v>#DIV/0!</v>
      </c>
      <c r="L57" s="117"/>
      <c r="M57" s="117"/>
      <c r="N57" s="118"/>
      <c r="O57" s="118"/>
      <c r="P57" s="116"/>
      <c r="Q57" s="116"/>
      <c r="R57" s="116"/>
    </row>
    <row r="58" spans="1:18" hidden="1">
      <c r="A58" s="117"/>
      <c r="B58" s="116"/>
      <c r="C58" s="116"/>
      <c r="D58" s="116"/>
      <c r="E58" s="116"/>
      <c r="F58" s="116"/>
      <c r="G58" s="117" t="e">
        <f t="shared" si="3"/>
        <v>#DIV/0!</v>
      </c>
      <c r="H58" s="116"/>
      <c r="I58" s="116"/>
      <c r="J58" s="116"/>
      <c r="K58" s="117" t="e">
        <f t="shared" si="4"/>
        <v>#DIV/0!</v>
      </c>
      <c r="L58" s="117"/>
      <c r="M58" s="117"/>
      <c r="N58" s="118"/>
      <c r="O58" s="118"/>
      <c r="P58" s="116"/>
      <c r="Q58" s="116"/>
      <c r="R58" s="116"/>
    </row>
    <row r="59" spans="1:18" hidden="1">
      <c r="A59" s="117"/>
      <c r="B59" s="116"/>
      <c r="C59" s="116"/>
      <c r="D59" s="116"/>
      <c r="E59" s="116"/>
      <c r="F59" s="116"/>
      <c r="G59" s="117" t="e">
        <f t="shared" si="3"/>
        <v>#DIV/0!</v>
      </c>
      <c r="H59" s="116"/>
      <c r="I59" s="116"/>
      <c r="J59" s="116"/>
      <c r="K59" s="117" t="e">
        <f t="shared" si="4"/>
        <v>#DIV/0!</v>
      </c>
      <c r="L59" s="117"/>
      <c r="M59" s="117"/>
      <c r="N59" s="118"/>
      <c r="O59" s="118"/>
      <c r="P59" s="116"/>
      <c r="Q59" s="116"/>
      <c r="R59" s="116"/>
    </row>
    <row r="60" spans="1:18" hidden="1">
      <c r="A60" s="117"/>
      <c r="B60" s="116"/>
      <c r="C60" s="116"/>
      <c r="D60" s="116"/>
      <c r="E60" s="116"/>
      <c r="F60" s="116"/>
      <c r="G60" s="117" t="e">
        <f t="shared" si="3"/>
        <v>#DIV/0!</v>
      </c>
      <c r="H60" s="116"/>
      <c r="I60" s="116"/>
      <c r="J60" s="116"/>
      <c r="K60" s="117" t="e">
        <f t="shared" si="4"/>
        <v>#DIV/0!</v>
      </c>
      <c r="L60" s="117"/>
      <c r="M60" s="117"/>
      <c r="N60" s="118"/>
      <c r="O60" s="118"/>
      <c r="P60" s="116"/>
      <c r="Q60" s="116"/>
      <c r="R60" s="116"/>
    </row>
    <row r="61" spans="1:18" hidden="1">
      <c r="A61" s="117"/>
      <c r="B61" s="116"/>
      <c r="C61" s="116"/>
      <c r="D61" s="116"/>
      <c r="E61" s="116"/>
      <c r="F61" s="116"/>
      <c r="G61" s="117" t="e">
        <f t="shared" si="3"/>
        <v>#DIV/0!</v>
      </c>
      <c r="H61" s="116"/>
      <c r="I61" s="116"/>
      <c r="J61" s="116"/>
      <c r="K61" s="117" t="e">
        <f t="shared" si="4"/>
        <v>#DIV/0!</v>
      </c>
      <c r="L61" s="117"/>
      <c r="M61" s="117"/>
      <c r="N61" s="118"/>
      <c r="O61" s="118"/>
      <c r="P61" s="116"/>
      <c r="Q61" s="116"/>
      <c r="R61" s="116"/>
    </row>
    <row r="62" spans="1:18" hidden="1">
      <c r="A62" s="117"/>
      <c r="B62" s="116"/>
      <c r="C62" s="116"/>
      <c r="D62" s="116"/>
      <c r="E62" s="116"/>
      <c r="F62" s="116"/>
      <c r="G62" s="117" t="e">
        <f t="shared" si="3"/>
        <v>#DIV/0!</v>
      </c>
      <c r="H62" s="116"/>
      <c r="I62" s="116"/>
      <c r="J62" s="116"/>
      <c r="K62" s="117" t="e">
        <f t="shared" si="4"/>
        <v>#DIV/0!</v>
      </c>
      <c r="L62" s="117"/>
      <c r="M62" s="117"/>
      <c r="N62" s="118"/>
      <c r="O62" s="118"/>
      <c r="P62" s="116"/>
      <c r="Q62" s="116"/>
      <c r="R62" s="116"/>
    </row>
    <row r="63" spans="1:18" hidden="1">
      <c r="A63" s="117"/>
      <c r="B63" s="116"/>
      <c r="C63" s="116"/>
      <c r="D63" s="116"/>
      <c r="E63" s="116"/>
      <c r="F63" s="116"/>
      <c r="G63" s="117" t="e">
        <f t="shared" si="3"/>
        <v>#DIV/0!</v>
      </c>
      <c r="H63" s="116"/>
      <c r="I63" s="116"/>
      <c r="J63" s="116"/>
      <c r="K63" s="117" t="e">
        <f t="shared" si="4"/>
        <v>#DIV/0!</v>
      </c>
      <c r="L63" s="117"/>
      <c r="M63" s="117"/>
      <c r="N63" s="118"/>
      <c r="O63" s="118"/>
      <c r="P63" s="116"/>
      <c r="Q63" s="116"/>
      <c r="R63" s="116"/>
    </row>
    <row r="64" spans="1:18" hidden="1">
      <c r="A64" s="117"/>
      <c r="B64" s="116"/>
      <c r="C64" s="116"/>
      <c r="D64" s="116"/>
      <c r="E64" s="116"/>
      <c r="F64" s="116"/>
      <c r="G64" s="117" t="e">
        <f t="shared" si="3"/>
        <v>#DIV/0!</v>
      </c>
      <c r="H64" s="116"/>
      <c r="I64" s="116"/>
      <c r="J64" s="116"/>
      <c r="K64" s="117" t="e">
        <f t="shared" si="4"/>
        <v>#DIV/0!</v>
      </c>
      <c r="L64" s="117"/>
      <c r="M64" s="117"/>
      <c r="N64" s="118"/>
      <c r="O64" s="118"/>
      <c r="P64" s="116"/>
      <c r="Q64" s="116"/>
      <c r="R64" s="116"/>
    </row>
    <row r="65" spans="1:18" hidden="1">
      <c r="A65" s="117"/>
      <c r="B65" s="116"/>
      <c r="C65" s="116"/>
      <c r="D65" s="116"/>
      <c r="E65" s="116"/>
      <c r="F65" s="116"/>
      <c r="G65" s="117" t="e">
        <f t="shared" si="3"/>
        <v>#DIV/0!</v>
      </c>
      <c r="H65" s="116"/>
      <c r="I65" s="116"/>
      <c r="J65" s="116"/>
      <c r="K65" s="117" t="e">
        <f t="shared" si="4"/>
        <v>#DIV/0!</v>
      </c>
      <c r="L65" s="117"/>
      <c r="M65" s="117"/>
      <c r="N65" s="118"/>
      <c r="O65" s="118"/>
      <c r="P65" s="116"/>
      <c r="Q65" s="116"/>
      <c r="R65" s="116"/>
    </row>
    <row r="66" spans="1:18" hidden="1">
      <c r="A66" s="117"/>
      <c r="B66" s="116"/>
      <c r="C66" s="116"/>
      <c r="D66" s="116"/>
      <c r="E66" s="116"/>
      <c r="F66" s="116"/>
      <c r="G66" s="117" t="e">
        <f t="shared" si="3"/>
        <v>#DIV/0!</v>
      </c>
      <c r="H66" s="116"/>
      <c r="I66" s="116"/>
      <c r="J66" s="116"/>
      <c r="K66" s="117" t="e">
        <f t="shared" si="4"/>
        <v>#DIV/0!</v>
      </c>
      <c r="L66" s="117"/>
      <c r="M66" s="117"/>
      <c r="N66" s="118"/>
      <c r="O66" s="118"/>
      <c r="P66" s="116"/>
      <c r="Q66" s="116"/>
      <c r="R66" s="116"/>
    </row>
    <row r="67" spans="1:18" hidden="1">
      <c r="A67" s="117"/>
      <c r="B67" s="116"/>
      <c r="C67" s="116"/>
      <c r="D67" s="116"/>
      <c r="E67" s="116"/>
      <c r="F67" s="116"/>
      <c r="G67" s="117" t="e">
        <f t="shared" si="3"/>
        <v>#DIV/0!</v>
      </c>
      <c r="H67" s="116"/>
      <c r="I67" s="116"/>
      <c r="J67" s="116"/>
      <c r="K67" s="117" t="e">
        <f t="shared" si="4"/>
        <v>#DIV/0!</v>
      </c>
      <c r="L67" s="117"/>
      <c r="M67" s="117"/>
      <c r="N67" s="118"/>
      <c r="O67" s="118"/>
      <c r="P67" s="116"/>
      <c r="Q67" s="116"/>
      <c r="R67" s="116"/>
    </row>
    <row r="68" spans="1:18" hidden="1">
      <c r="A68" s="117"/>
      <c r="B68" s="116"/>
      <c r="C68" s="116"/>
      <c r="D68" s="116"/>
      <c r="E68" s="116"/>
      <c r="F68" s="116"/>
      <c r="G68" s="117" t="e">
        <f t="shared" si="3"/>
        <v>#DIV/0!</v>
      </c>
      <c r="H68" s="116"/>
      <c r="I68" s="116"/>
      <c r="J68" s="116"/>
      <c r="K68" s="117" t="e">
        <f t="shared" si="4"/>
        <v>#DIV/0!</v>
      </c>
      <c r="L68" s="117"/>
      <c r="M68" s="117"/>
      <c r="N68" s="118"/>
      <c r="O68" s="118"/>
      <c r="P68" s="116"/>
      <c r="Q68" s="116"/>
      <c r="R68" s="116"/>
    </row>
    <row r="69" spans="1:18" hidden="1">
      <c r="A69" s="117"/>
      <c r="B69" s="116"/>
      <c r="C69" s="116"/>
      <c r="D69" s="116"/>
      <c r="E69" s="116"/>
      <c r="F69" s="116"/>
      <c r="G69" s="117" t="e">
        <f t="shared" si="3"/>
        <v>#DIV/0!</v>
      </c>
      <c r="H69" s="116"/>
      <c r="I69" s="116"/>
      <c r="J69" s="116"/>
      <c r="K69" s="117" t="e">
        <f t="shared" si="4"/>
        <v>#DIV/0!</v>
      </c>
      <c r="L69" s="117"/>
      <c r="M69" s="117"/>
      <c r="N69" s="118"/>
      <c r="O69" s="118"/>
      <c r="P69" s="116"/>
      <c r="Q69" s="116"/>
      <c r="R69" s="116"/>
    </row>
    <row r="70" spans="1:18" hidden="1">
      <c r="A70" s="117"/>
      <c r="B70" s="116"/>
      <c r="C70" s="116"/>
      <c r="D70" s="116"/>
      <c r="E70" s="116"/>
      <c r="F70" s="116"/>
      <c r="G70" s="117" t="e">
        <f t="shared" si="3"/>
        <v>#DIV/0!</v>
      </c>
      <c r="H70" s="116"/>
      <c r="I70" s="116"/>
      <c r="J70" s="116"/>
      <c r="K70" s="117" t="e">
        <f t="shared" si="4"/>
        <v>#DIV/0!</v>
      </c>
      <c r="L70" s="117"/>
      <c r="M70" s="117"/>
      <c r="N70" s="118"/>
      <c r="O70" s="118"/>
      <c r="P70" s="116"/>
      <c r="Q70" s="116"/>
      <c r="R70" s="116"/>
    </row>
    <row r="71" spans="1:18" hidden="1">
      <c r="A71" s="117"/>
      <c r="B71" s="116"/>
      <c r="C71" s="116"/>
      <c r="D71" s="116"/>
      <c r="E71" s="116"/>
      <c r="F71" s="116"/>
      <c r="G71" s="117" t="e">
        <f t="shared" si="3"/>
        <v>#DIV/0!</v>
      </c>
      <c r="H71" s="116"/>
      <c r="I71" s="116"/>
      <c r="J71" s="116"/>
      <c r="K71" s="117" t="e">
        <f t="shared" si="4"/>
        <v>#DIV/0!</v>
      </c>
      <c r="L71" s="117"/>
      <c r="M71" s="117"/>
      <c r="N71" s="118"/>
      <c r="O71" s="118"/>
      <c r="P71" s="116"/>
      <c r="Q71" s="116"/>
      <c r="R71" s="116"/>
    </row>
    <row r="72" spans="1:18" hidden="1">
      <c r="A72" s="117"/>
      <c r="B72" s="116"/>
      <c r="C72" s="116"/>
      <c r="D72" s="116"/>
      <c r="E72" s="116"/>
      <c r="F72" s="116"/>
      <c r="G72" s="117" t="e">
        <f t="shared" si="3"/>
        <v>#DIV/0!</v>
      </c>
      <c r="H72" s="116"/>
      <c r="I72" s="116"/>
      <c r="J72" s="116"/>
      <c r="K72" s="117" t="e">
        <f t="shared" si="4"/>
        <v>#DIV/0!</v>
      </c>
      <c r="L72" s="117"/>
      <c r="M72" s="117"/>
      <c r="N72" s="118"/>
      <c r="O72" s="118"/>
      <c r="P72" s="116"/>
      <c r="Q72" s="116"/>
      <c r="R72" s="116"/>
    </row>
    <row r="73" spans="1:18" hidden="1">
      <c r="A73" s="117"/>
      <c r="B73" s="116"/>
      <c r="C73" s="116"/>
      <c r="D73" s="116"/>
      <c r="E73" s="116"/>
      <c r="F73" s="116"/>
      <c r="G73" s="117" t="e">
        <f t="shared" si="3"/>
        <v>#DIV/0!</v>
      </c>
      <c r="H73" s="116"/>
      <c r="I73" s="116"/>
      <c r="J73" s="116"/>
      <c r="K73" s="117" t="e">
        <f t="shared" si="4"/>
        <v>#DIV/0!</v>
      </c>
      <c r="L73" s="117"/>
      <c r="M73" s="117"/>
      <c r="N73" s="118"/>
      <c r="O73" s="118"/>
      <c r="P73" s="116"/>
      <c r="Q73" s="116"/>
      <c r="R73" s="116"/>
    </row>
    <row r="74" spans="1:18" hidden="1">
      <c r="A74" s="117"/>
      <c r="B74" s="116"/>
      <c r="C74" s="116"/>
      <c r="D74" s="116"/>
      <c r="E74" s="116"/>
      <c r="F74" s="116"/>
      <c r="G74" s="117" t="e">
        <f t="shared" si="3"/>
        <v>#DIV/0!</v>
      </c>
      <c r="H74" s="116"/>
      <c r="I74" s="116"/>
      <c r="J74" s="116"/>
      <c r="K74" s="117" t="e">
        <f t="shared" si="4"/>
        <v>#DIV/0!</v>
      </c>
      <c r="L74" s="117"/>
      <c r="M74" s="117"/>
      <c r="N74" s="118"/>
      <c r="O74" s="118"/>
      <c r="P74" s="116"/>
      <c r="Q74" s="116"/>
      <c r="R74" s="116"/>
    </row>
    <row r="75" spans="1:18" hidden="1">
      <c r="A75" s="117"/>
      <c r="B75" s="116"/>
      <c r="C75" s="116"/>
      <c r="D75" s="116"/>
      <c r="E75" s="116"/>
      <c r="F75" s="116"/>
      <c r="G75" s="117" t="e">
        <f t="shared" ref="G75:G81" si="5">E36/D36</f>
        <v>#DIV/0!</v>
      </c>
      <c r="H75" s="116"/>
      <c r="I75" s="116"/>
      <c r="J75" s="116"/>
      <c r="K75" s="117" t="e">
        <f t="shared" ref="K75:K81" si="6">I36/H36</f>
        <v>#DIV/0!</v>
      </c>
      <c r="L75" s="117"/>
      <c r="M75" s="117"/>
      <c r="N75" s="118"/>
      <c r="O75" s="118"/>
      <c r="P75" s="116"/>
      <c r="Q75" s="116"/>
      <c r="R75" s="116"/>
    </row>
    <row r="76" spans="1:18" hidden="1">
      <c r="A76" s="117"/>
      <c r="B76" s="116"/>
      <c r="C76" s="116"/>
      <c r="D76" s="116"/>
      <c r="E76" s="116"/>
      <c r="F76" s="116"/>
      <c r="G76" s="117"/>
      <c r="H76" s="116"/>
      <c r="I76" s="116"/>
      <c r="J76" s="116"/>
      <c r="K76" s="117"/>
      <c r="L76" s="117"/>
      <c r="M76" s="117"/>
      <c r="N76" s="118"/>
      <c r="O76" s="118"/>
      <c r="P76" s="116"/>
      <c r="Q76" s="116"/>
      <c r="R76" s="116"/>
    </row>
    <row r="77" spans="1:18" hidden="1">
      <c r="A77" s="117"/>
      <c r="B77" s="116"/>
      <c r="C77" s="116"/>
      <c r="D77" s="116"/>
      <c r="E77" s="116"/>
      <c r="F77" s="116"/>
      <c r="G77" s="117" t="e">
        <f t="shared" si="5"/>
        <v>#DIV/0!</v>
      </c>
      <c r="H77" s="116"/>
      <c r="I77" s="116"/>
      <c r="J77" s="116"/>
      <c r="K77" s="117" t="e">
        <f t="shared" si="6"/>
        <v>#DIV/0!</v>
      </c>
      <c r="L77" s="117"/>
      <c r="M77" s="117"/>
      <c r="N77" s="118"/>
      <c r="O77" s="118"/>
      <c r="P77" s="116"/>
      <c r="Q77" s="116"/>
      <c r="R77" s="116"/>
    </row>
    <row r="78" spans="1:18" hidden="1">
      <c r="A78" s="117"/>
      <c r="B78" s="116"/>
      <c r="C78" s="116"/>
      <c r="D78" s="116"/>
      <c r="E78" s="116"/>
      <c r="F78" s="116"/>
      <c r="G78" s="117" t="e">
        <f t="shared" si="5"/>
        <v>#DIV/0!</v>
      </c>
      <c r="H78" s="116"/>
      <c r="I78" s="116"/>
      <c r="J78" s="116"/>
      <c r="K78" s="117" t="e">
        <f t="shared" si="6"/>
        <v>#DIV/0!</v>
      </c>
      <c r="L78" s="117"/>
      <c r="M78" s="117"/>
      <c r="N78" s="118"/>
      <c r="O78" s="118"/>
      <c r="P78" s="116"/>
      <c r="Q78" s="116"/>
      <c r="R78" s="116"/>
    </row>
    <row r="79" spans="1:18" hidden="1">
      <c r="A79" s="117"/>
      <c r="B79" s="116"/>
      <c r="C79" s="116"/>
      <c r="D79" s="116"/>
      <c r="E79" s="116"/>
      <c r="F79" s="116"/>
      <c r="G79" s="117" t="e">
        <f t="shared" si="5"/>
        <v>#DIV/0!</v>
      </c>
      <c r="H79" s="116"/>
      <c r="I79" s="116"/>
      <c r="J79" s="116"/>
      <c r="K79" s="117" t="e">
        <f t="shared" si="6"/>
        <v>#DIV/0!</v>
      </c>
      <c r="L79" s="117"/>
      <c r="M79" s="117"/>
      <c r="N79" s="118"/>
      <c r="O79" s="118"/>
      <c r="P79" s="116"/>
      <c r="Q79" s="116"/>
      <c r="R79" s="116"/>
    </row>
    <row r="80" spans="1:18" hidden="1">
      <c r="A80" s="117"/>
      <c r="B80" s="116"/>
      <c r="C80" s="116"/>
      <c r="D80" s="116"/>
      <c r="E80" s="116"/>
      <c r="F80" s="116"/>
      <c r="G80" s="117" t="e">
        <f t="shared" si="5"/>
        <v>#DIV/0!</v>
      </c>
      <c r="H80" s="116"/>
      <c r="I80" s="116"/>
      <c r="J80" s="116"/>
      <c r="K80" s="117" t="e">
        <f t="shared" si="6"/>
        <v>#DIV/0!</v>
      </c>
      <c r="L80" s="117"/>
      <c r="M80" s="117"/>
      <c r="N80" s="118"/>
      <c r="O80" s="118"/>
      <c r="P80" s="116"/>
      <c r="Q80" s="116"/>
      <c r="R80" s="116"/>
    </row>
    <row r="81" spans="1:18" hidden="1">
      <c r="A81" s="117"/>
      <c r="B81" s="116"/>
      <c r="C81" s="116"/>
      <c r="D81" s="116"/>
      <c r="E81" s="116"/>
      <c r="F81" s="116"/>
      <c r="G81" s="117" t="e">
        <f t="shared" si="5"/>
        <v>#DIV/0!</v>
      </c>
      <c r="H81" s="116"/>
      <c r="I81" s="116"/>
      <c r="J81" s="116"/>
      <c r="K81" s="117" t="e">
        <f t="shared" si="6"/>
        <v>#DIV/0!</v>
      </c>
      <c r="L81" s="117"/>
      <c r="M81" s="117"/>
      <c r="N81" s="118"/>
      <c r="O81" s="118"/>
      <c r="P81" s="116"/>
      <c r="Q81" s="116"/>
      <c r="R81" s="116"/>
    </row>
    <row r="82" spans="1:18">
      <c r="A82" s="117"/>
      <c r="B82" s="116"/>
      <c r="C82" s="116"/>
      <c r="D82" s="116"/>
      <c r="E82" s="116"/>
      <c r="F82" s="116"/>
      <c r="G82" s="117"/>
      <c r="H82" s="116"/>
      <c r="I82" s="116"/>
      <c r="J82" s="116"/>
      <c r="K82" s="117"/>
      <c r="L82" s="117"/>
      <c r="M82" s="117"/>
      <c r="N82" s="118"/>
      <c r="O82" s="118"/>
      <c r="P82" s="116"/>
      <c r="Q82" s="116"/>
      <c r="R82" s="116"/>
    </row>
  </sheetData>
  <sheetProtection algorithmName="SHA-512" hashValue="9vNnCgTszA5Is55ovfXuilrJEIJVJVzpEA17tyKv3T4kfPn5ywbcN9dRC7uSE/dxfuK1sOIqLCQufkzxsMaudw==" saltValue="fvvzPZPzgsRZ6D4R/wzkYw==" spinCount="100000" sheet="1" selectLockedCells="1"/>
  <mergeCells count="11">
    <mergeCell ref="Q14:Q15"/>
    <mergeCell ref="C1:D1"/>
    <mergeCell ref="F1:G1"/>
    <mergeCell ref="A2:A3"/>
    <mergeCell ref="B2:B3"/>
    <mergeCell ref="C2:C3"/>
    <mergeCell ref="D2:G2"/>
    <mergeCell ref="H2:K2"/>
    <mergeCell ref="L2:M2"/>
    <mergeCell ref="N2:O2"/>
    <mergeCell ref="P2:P3"/>
  </mergeCells>
  <dataValidations count="4">
    <dataValidation type="list" showInputMessage="1" showErrorMessage="1" errorTitle="ERROR" error="PILIH JAWABAN YANG SESUAI_x000a_" promptTitle="PILIH ASAL TRANSAKSI" prompt="1 PEMBELIAN_x000a_2 PEMBELIAN BON/HUTANG_x000a_3 PEMBELIAN DI BAWAH HARGA KRN SUBSIDI_x000a_4 DARI USAHA RUTA MILIK SENDIRI" sqref="F38:F42 F5:F36" xr:uid="{00000000-0002-0000-0300-000000000000}">
      <formula1>_56MKNN</formula1>
    </dataValidation>
    <dataValidation type="list" showInputMessage="1" showErrorMessage="1" errorTitle="ERROR" error="PILIH JAWABAN YANG SESUAI_x000a_" promptTitle="PILIH ASAL TRANSAKSI" prompt="5 PEMBERIAN RUTA LAIN_x000a_6 HASIL _x000a_PERTANIAN/INDUSTRI (BUKAN USAHA)" sqref="J37" xr:uid="{00000000-0002-0000-0300-000001000000}">
      <formula1>_78MKNN</formula1>
    </dataValidation>
    <dataValidation type="list" showInputMessage="1" showErrorMessage="1" errorTitle="ERROR" error="PILIH JAWABAN YANG SESUAI_x000a_" promptTitle="PILIH ASAL TRANSAKSI" prompt="5 PEMBERIAN RUTA LAIN_x000a_6 DARI PERTANIAN/ INDUSTRI YG DIKONSUMSI SENDIRI_x000a_" sqref="J5:J36 J38:J42" xr:uid="{2FD41490-851D-4C59-9F94-28956D743342}">
      <formula1>_78MKNN</formula1>
    </dataValidation>
    <dataValidation allowBlank="1" showInputMessage="1" showErrorMessage="1" promptTitle="TERISI JIKA KOLOM 6a = 3" prompt="ISIKAN NILAI RIIL YANG DIBAYAR JIKA PEMBELIAN DARI BANTUAN SOSIAL/SUBSIDI" sqref="N5:N36 N38:N42" xr:uid="{34C036A0-0FBB-40C5-984A-3AFB8B104B12}"/>
  </dataValidations>
  <pageMargins left="0.7" right="0.7" top="0.75" bottom="0.75" header="0.3" footer="0.3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UMBER BANTUAN" prompt="1. PEMERINTAH_x000a_2. LEMBAGA NONPROFIT" xr:uid="{DBF6E7B1-C259-4A34-A231-22F8126F9BFF}">
          <x14:formula1>
            <xm:f>DROWDOWN!$I$1:$I$2</xm:f>
          </x14:formula1>
          <xm:sqref>O5:O36 O38:O42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2"/>
  <sheetViews>
    <sheetView workbookViewId="0">
      <pane xSplit="1" ySplit="3" topLeftCell="B4" activePane="bottomRight" state="frozen"/>
      <selection sqref="A1:A2"/>
      <selection pane="topRight" sqref="A1:A2"/>
      <selection pane="bottomLeft" sqref="A1:A2"/>
      <selection pane="bottomRight" activeCell="D9" sqref="D9"/>
    </sheetView>
  </sheetViews>
  <sheetFormatPr defaultColWidth="0" defaultRowHeight="14.4" zeroHeight="1"/>
  <cols>
    <col min="1" max="1" width="4.77734375" style="132" customWidth="1"/>
    <col min="2" max="2" width="45.44140625" style="124" customWidth="1"/>
    <col min="3" max="3" width="6.5546875" style="124" customWidth="1"/>
    <col min="4" max="4" width="7.77734375" style="124" customWidth="1"/>
    <col min="5" max="5" width="10" style="124" customWidth="1"/>
    <col min="6" max="6" width="4.44140625" style="133" customWidth="1"/>
    <col min="7" max="7" width="8.88671875" style="132" customWidth="1"/>
    <col min="8" max="8" width="7.77734375" style="124" customWidth="1"/>
    <col min="9" max="9" width="10" style="124" customWidth="1"/>
    <col min="10" max="10" width="4.44140625" style="133" customWidth="1"/>
    <col min="11" max="11" width="8.88671875" style="132" customWidth="1"/>
    <col min="12" max="12" width="7.77734375" style="132" customWidth="1"/>
    <col min="13" max="13" width="10" style="132" customWidth="1"/>
    <col min="14" max="14" width="10.21875" style="134" customWidth="1"/>
    <col min="15" max="15" width="6.88671875" style="135" customWidth="1"/>
    <col min="16" max="16" width="17.5546875" style="124" customWidth="1"/>
    <col min="17" max="17" width="18.109375" style="124" customWidth="1"/>
    <col min="18" max="16384" width="9.109375" style="49" hidden="1"/>
  </cols>
  <sheetData>
    <row r="1" spans="1:17" ht="25.8" customHeight="1">
      <c r="A1" s="480"/>
      <c r="B1" s="484" t="s">
        <v>1128</v>
      </c>
      <c r="C1" s="634">
        <f>INPUT_AWAL!H8</f>
        <v>0</v>
      </c>
      <c r="D1" s="634"/>
      <c r="E1" s="484" t="s">
        <v>792</v>
      </c>
      <c r="F1" s="634">
        <f>INPUT_AWAL!H5</f>
        <v>0</v>
      </c>
      <c r="G1" s="634"/>
      <c r="H1" s="484" t="s">
        <v>1066</v>
      </c>
      <c r="I1" s="499">
        <f>INPUT_AWAL!H6</f>
        <v>0</v>
      </c>
      <c r="J1" s="480"/>
      <c r="K1" s="480"/>
      <c r="L1" s="480"/>
      <c r="M1" s="480"/>
      <c r="N1" s="480"/>
      <c r="O1" s="480"/>
      <c r="P1" s="480"/>
      <c r="Q1" s="480"/>
    </row>
    <row r="2" spans="1:17" s="52" customFormat="1">
      <c r="A2" s="635" t="s">
        <v>476</v>
      </c>
      <c r="B2" s="635" t="s">
        <v>660</v>
      </c>
      <c r="C2" s="635" t="s">
        <v>763</v>
      </c>
      <c r="D2" s="637" t="s">
        <v>764</v>
      </c>
      <c r="E2" s="638"/>
      <c r="F2" s="638"/>
      <c r="G2" s="639"/>
      <c r="H2" s="637" t="s">
        <v>767</v>
      </c>
      <c r="I2" s="638"/>
      <c r="J2" s="638"/>
      <c r="K2" s="639"/>
      <c r="L2" s="637" t="s">
        <v>768</v>
      </c>
      <c r="M2" s="639"/>
      <c r="N2" s="637" t="s">
        <v>769</v>
      </c>
      <c r="O2" s="639"/>
      <c r="P2" s="640" t="s">
        <v>772</v>
      </c>
      <c r="Q2" s="100"/>
    </row>
    <row r="3" spans="1:17" s="52" customFormat="1">
      <c r="A3" s="636"/>
      <c r="B3" s="636"/>
      <c r="C3" s="636"/>
      <c r="D3" s="248" t="s">
        <v>765</v>
      </c>
      <c r="E3" s="248" t="s">
        <v>522</v>
      </c>
      <c r="F3" s="248" t="s">
        <v>766</v>
      </c>
      <c r="G3" s="248" t="s">
        <v>662</v>
      </c>
      <c r="H3" s="248" t="s">
        <v>765</v>
      </c>
      <c r="I3" s="248" t="s">
        <v>522</v>
      </c>
      <c r="J3" s="248" t="s">
        <v>766</v>
      </c>
      <c r="K3" s="248" t="s">
        <v>662</v>
      </c>
      <c r="L3" s="248" t="s">
        <v>765</v>
      </c>
      <c r="M3" s="248" t="s">
        <v>522</v>
      </c>
      <c r="N3" s="248" t="s">
        <v>770</v>
      </c>
      <c r="O3" s="248" t="s">
        <v>771</v>
      </c>
      <c r="P3" s="641"/>
      <c r="Q3" s="102"/>
    </row>
    <row r="4" spans="1:17" ht="15" customHeight="1">
      <c r="A4" s="84">
        <v>187</v>
      </c>
      <c r="B4" s="85" t="s">
        <v>799</v>
      </c>
      <c r="C4" s="114"/>
      <c r="D4" s="110"/>
      <c r="E4" s="108">
        <f>SUM(E5:E36)</f>
        <v>0</v>
      </c>
      <c r="F4" s="106"/>
      <c r="G4" s="113"/>
      <c r="H4" s="110"/>
      <c r="I4" s="108">
        <f>SUM(I5:I36)</f>
        <v>0</v>
      </c>
      <c r="J4" s="106"/>
      <c r="K4" s="113"/>
      <c r="L4" s="111"/>
      <c r="M4" s="108">
        <f>SUM(M5:M36)</f>
        <v>0</v>
      </c>
      <c r="N4" s="112"/>
      <c r="O4" s="130"/>
      <c r="P4" s="107"/>
      <c r="Q4" s="101" t="s">
        <v>793</v>
      </c>
    </row>
    <row r="5" spans="1:17" ht="15" customHeight="1">
      <c r="A5" s="276">
        <v>188</v>
      </c>
      <c r="B5" s="528" t="s">
        <v>233</v>
      </c>
      <c r="C5" s="534" t="s">
        <v>234</v>
      </c>
      <c r="D5" s="93"/>
      <c r="E5" s="94"/>
      <c r="F5" s="126">
        <v>1</v>
      </c>
      <c r="G5" s="123" t="str">
        <f>IF(AND(D5=0,E5=0)," ",(IF(AND(D5&gt;0,E5=0),"ISI (6)",(IF(AND(D5=0,E5&gt;0),"ISI (5)",((IF(G44&lt;RH!$C196,"&lt;RH",IF(G44&gt;RH!$D196,"&gt;RH"," ")))))))))</f>
        <v xml:space="preserve"> </v>
      </c>
      <c r="H5" s="93"/>
      <c r="I5" s="94"/>
      <c r="J5" s="126">
        <v>5</v>
      </c>
      <c r="K5" s="123" t="str">
        <f>IF(AND(H5=0,I5=0)," ",(IF(AND(H5&gt;0,I5=0),"ISI (8)",(IF(AND(H5=0,I5&gt;0),"ISI (7)",((IF(K44&lt;RH!$C196,"&lt;RH",IF(K44&gt;RH!$D196,"&gt;RH"," ")))))))))</f>
        <v xml:space="preserve"> </v>
      </c>
      <c r="L5" s="96">
        <f>D5+H5</f>
        <v>0</v>
      </c>
      <c r="M5" s="97">
        <f>E5+I5</f>
        <v>0</v>
      </c>
      <c r="N5" s="94"/>
      <c r="O5" s="127">
        <v>1</v>
      </c>
      <c r="P5" s="123" t="str">
        <f>IF(L5=0," ",IF((L5/INPUT_AWAL!$C$5)&gt;KALORI!D191,"&gt; MAX KONSUMSI KAPITA"," "))</f>
        <v xml:space="preserve"> </v>
      </c>
      <c r="Q5" s="115">
        <f>KOMODITAS!C231</f>
        <v>0</v>
      </c>
    </row>
    <row r="6" spans="1:17" ht="15" customHeight="1">
      <c r="A6" s="276">
        <v>189</v>
      </c>
      <c r="B6" s="528" t="s">
        <v>235</v>
      </c>
      <c r="C6" s="534" t="s">
        <v>234</v>
      </c>
      <c r="D6" s="93"/>
      <c r="E6" s="94"/>
      <c r="F6" s="126">
        <v>1</v>
      </c>
      <c r="G6" s="123" t="str">
        <f>IF(AND(D6=0,E6=0)," ",(IF(AND(D6&gt;0,E6=0),"ISI (6)",(IF(AND(D6=0,E6&gt;0),"ISI (5)",((IF(G45&lt;RH!$C197,"&lt;RH",IF(G45&gt;RH!$D197,"&gt;RH"," ")))))))))</f>
        <v xml:space="preserve"> </v>
      </c>
      <c r="H6" s="93"/>
      <c r="I6" s="94"/>
      <c r="J6" s="126">
        <v>5</v>
      </c>
      <c r="K6" s="123" t="str">
        <f>IF(AND(H6=0,I6=0)," ",(IF(AND(H6&gt;0,I6=0),"ISI (8)",(IF(AND(H6=0,I6&gt;0),"ISI (7)",((IF(K45&lt;RH!$C197,"&lt;RH",IF(K45&gt;RH!$D197,"&gt;RH"," ")))))))))</f>
        <v xml:space="preserve"> </v>
      </c>
      <c r="L6" s="96">
        <f t="shared" ref="L6:M42" si="0">D6+H6</f>
        <v>0</v>
      </c>
      <c r="M6" s="97">
        <f t="shared" si="0"/>
        <v>0</v>
      </c>
      <c r="N6" s="94"/>
      <c r="O6" s="127">
        <v>1</v>
      </c>
      <c r="P6" s="123" t="str">
        <f>IF(L6=0," ",IF((L6/INPUT_AWAL!$C$5)&gt;KALORI!D192,"&gt; MAX KONSUMSI KAPITA"," "))</f>
        <v xml:space="preserve"> </v>
      </c>
      <c r="Q6" s="116"/>
    </row>
    <row r="7" spans="1:17" ht="15" customHeight="1">
      <c r="A7" s="276">
        <v>190</v>
      </c>
      <c r="B7" s="528" t="s">
        <v>237</v>
      </c>
      <c r="C7" s="534" t="s">
        <v>74</v>
      </c>
      <c r="D7" s="93"/>
      <c r="E7" s="94"/>
      <c r="F7" s="126">
        <v>1</v>
      </c>
      <c r="G7" s="123" t="str">
        <f>IF(AND(D7=0,E7=0)," ",(IF(AND(D7&gt;0,E7=0),"ISI (6)",(IF(AND(D7=0,E7&gt;0),"ISI (5)",((IF(G46&lt;RH!$C198,"&lt;RH",IF(G46&gt;RH!$D198,"&gt;RH"," ")))))))))</f>
        <v xml:space="preserve"> </v>
      </c>
      <c r="H7" s="93"/>
      <c r="I7" s="94"/>
      <c r="J7" s="126">
        <v>5</v>
      </c>
      <c r="K7" s="123" t="str">
        <f>IF(AND(H7=0,I7=0)," ",(IF(AND(H7&gt;0,I7=0),"ISI (8)",(IF(AND(H7=0,I7&gt;0),"ISI (7)",((IF(K46&lt;RH!$C198,"&lt;RH",IF(K46&gt;RH!$D198,"&gt;RH"," ")))))))))</f>
        <v xml:space="preserve"> </v>
      </c>
      <c r="L7" s="96">
        <f>D7+H7</f>
        <v>0</v>
      </c>
      <c r="M7" s="97">
        <f t="shared" si="0"/>
        <v>0</v>
      </c>
      <c r="N7" s="94"/>
      <c r="O7" s="127">
        <v>1</v>
      </c>
      <c r="P7" s="123" t="str">
        <f>IF(L7=0," ",IF((L7/INPUT_AWAL!$C$5)&gt;KALORI!D193,"&gt; MAX KONSUMSI KAPITA"," "))</f>
        <v xml:space="preserve"> </v>
      </c>
      <c r="Q7" s="99"/>
    </row>
    <row r="8" spans="1:17" ht="15" customHeight="1">
      <c r="A8" s="276">
        <v>191</v>
      </c>
      <c r="B8" s="528" t="s">
        <v>239</v>
      </c>
      <c r="C8" s="534" t="s">
        <v>241</v>
      </c>
      <c r="D8" s="93"/>
      <c r="E8" s="94"/>
      <c r="F8" s="126">
        <v>1</v>
      </c>
      <c r="G8" s="123" t="str">
        <f>IF(AND(D8=0,E8=0)," ",(IF(AND(D8&gt;0,E8=0),"ISI (6)",(IF(AND(D8=0,E8&gt;0),"ISI (5)",((IF(G47&lt;RH!$C199,"&lt;RH",IF(G47&gt;RH!$D199,"&gt;RH"," ")))))))))</f>
        <v xml:space="preserve"> </v>
      </c>
      <c r="H8" s="93"/>
      <c r="I8" s="94"/>
      <c r="J8" s="126">
        <v>5</v>
      </c>
      <c r="K8" s="123" t="str">
        <f>IF(AND(H8=0,I8=0)," ",(IF(AND(H8&gt;0,I8=0),"ISI (8)",(IF(AND(H8=0,I8&gt;0),"ISI (7)",((IF(K47&lt;RH!$C199,"&lt;RH",IF(K47&gt;RH!$D199,"&gt;RH"," ")))))))))</f>
        <v xml:space="preserve"> </v>
      </c>
      <c r="L8" s="96">
        <f t="shared" si="0"/>
        <v>0</v>
      </c>
      <c r="M8" s="97">
        <f t="shared" si="0"/>
        <v>0</v>
      </c>
      <c r="N8" s="94"/>
      <c r="O8" s="127">
        <v>1</v>
      </c>
      <c r="P8" s="123" t="str">
        <f>IF(L8=0," ",IF((L8/INPUT_AWAL!$C$5)&gt;KALORI!D194,"&gt; MAX KONSUMSI KAPITA"," "))</f>
        <v xml:space="preserve"> </v>
      </c>
      <c r="Q8" s="99"/>
    </row>
    <row r="9" spans="1:17" ht="15" customHeight="1">
      <c r="A9" s="276">
        <v>192</v>
      </c>
      <c r="B9" s="528" t="s">
        <v>657</v>
      </c>
      <c r="C9" s="534" t="s">
        <v>234</v>
      </c>
      <c r="D9" s="93"/>
      <c r="E9" s="94"/>
      <c r="F9" s="126">
        <v>1</v>
      </c>
      <c r="G9" s="123" t="str">
        <f>IF(AND(D9=0,E9=0)," ",(IF(AND(D9&gt;0,E9=0),"ISI (6)",(IF(AND(D9=0,E9&gt;0),"ISI (5)",((IF(G48&lt;RH!$C200,"&lt;RH",IF(G48&gt;RH!$D200,"&gt;RH"," ")))))))))</f>
        <v xml:space="preserve"> </v>
      </c>
      <c r="H9" s="93"/>
      <c r="I9" s="94"/>
      <c r="J9" s="126">
        <v>5</v>
      </c>
      <c r="K9" s="123" t="str">
        <f>IF(AND(H9=0,I9=0)," ",(IF(AND(H9&gt;0,I9=0),"ISI (8)",(IF(AND(H9=0,I9&gt;0),"ISI (7)",((IF(K48&lt;RH!$C200,"&lt;RH",IF(K48&gt;RH!$D200,"&gt;RH"," ")))))))))</f>
        <v xml:space="preserve"> </v>
      </c>
      <c r="L9" s="96">
        <f t="shared" si="0"/>
        <v>0</v>
      </c>
      <c r="M9" s="97">
        <f t="shared" si="0"/>
        <v>0</v>
      </c>
      <c r="N9" s="94"/>
      <c r="O9" s="127">
        <v>1</v>
      </c>
      <c r="P9" s="123" t="str">
        <f>IF(L9=0," ",IF((L9/INPUT_AWAL!$C$5)&gt;KALORI!D195,"&gt; MAX KONSUMSI KAPITA"," "))</f>
        <v xml:space="preserve"> </v>
      </c>
      <c r="Q9" s="99"/>
    </row>
    <row r="10" spans="1:17" ht="15" customHeight="1">
      <c r="A10" s="276">
        <v>193</v>
      </c>
      <c r="B10" s="528" t="s">
        <v>658</v>
      </c>
      <c r="C10" s="534" t="s">
        <v>234</v>
      </c>
      <c r="D10" s="93"/>
      <c r="E10" s="94"/>
      <c r="F10" s="126">
        <v>1</v>
      </c>
      <c r="G10" s="123" t="str">
        <f>IF(AND(D10=0,E10=0)," ",(IF(AND(D10&gt;0,E10=0),"ISI (6)",(IF(AND(D10=0,E10&gt;0),"ISI (5)",((IF(G49&lt;RH!$C201,"&lt;RH",IF(G49&gt;RH!$D201,"&gt;RH"," ")))))))))</f>
        <v xml:space="preserve"> </v>
      </c>
      <c r="H10" s="93"/>
      <c r="I10" s="94"/>
      <c r="J10" s="126">
        <v>5</v>
      </c>
      <c r="K10" s="123" t="str">
        <f>IF(AND(H10=0,I10=0)," ",(IF(AND(H10&gt;0,I10=0),"ISI (8)",(IF(AND(H10=0,I10&gt;0),"ISI (7)",((IF(K49&lt;RH!$C201,"&lt;RH",IF(K49&gt;RH!$D201,"&gt;RH"," ")))))))))</f>
        <v xml:space="preserve"> </v>
      </c>
      <c r="L10" s="96">
        <f t="shared" si="0"/>
        <v>0</v>
      </c>
      <c r="M10" s="97">
        <f t="shared" si="0"/>
        <v>0</v>
      </c>
      <c r="N10" s="94"/>
      <c r="O10" s="127">
        <v>1</v>
      </c>
      <c r="P10" s="123" t="str">
        <f>IF(L10=0," ",IF((L10/INPUT_AWAL!$C$5)&gt;KALORI!D196,"&gt; MAX KONSUMSI KAPITA"," "))</f>
        <v xml:space="preserve"> </v>
      </c>
      <c r="Q10" s="99"/>
    </row>
    <row r="11" spans="1:17" ht="15" customHeight="1">
      <c r="A11" s="276">
        <v>194</v>
      </c>
      <c r="B11" s="528" t="s">
        <v>243</v>
      </c>
      <c r="C11" s="534" t="s">
        <v>244</v>
      </c>
      <c r="D11" s="93"/>
      <c r="E11" s="94"/>
      <c r="F11" s="126">
        <v>1</v>
      </c>
      <c r="G11" s="123" t="str">
        <f>IF(AND(D11=0,E11=0)," ",(IF(AND(D11&gt;0,E11=0),"ISI (6)",(IF(AND(D11=0,E11&gt;0),"ISI (5)",((IF(G50&lt;RH!$C202,"&lt;RH",IF(G50&gt;RH!$D202,"&gt;RH"," ")))))))))</f>
        <v xml:space="preserve"> </v>
      </c>
      <c r="H11" s="93"/>
      <c r="I11" s="94"/>
      <c r="J11" s="126">
        <v>5</v>
      </c>
      <c r="K11" s="123" t="str">
        <f>IF(AND(H11=0,I11=0)," ",(IF(AND(H11&gt;0,I11=0),"ISI (8)",(IF(AND(H11=0,I11&gt;0),"ISI (7)",((IF(K50&lt;RH!$C202,"&lt;RH",IF(K50&gt;RH!$D202,"&gt;RH"," ")))))))))</f>
        <v xml:space="preserve"> </v>
      </c>
      <c r="L11" s="96">
        <f t="shared" si="0"/>
        <v>0</v>
      </c>
      <c r="M11" s="97">
        <f t="shared" si="0"/>
        <v>0</v>
      </c>
      <c r="N11" s="94"/>
      <c r="O11" s="127">
        <v>1</v>
      </c>
      <c r="P11" s="123" t="str">
        <f>IF(L11=0," ",IF((L11/INPUT_AWAL!$C$5)&gt;KALORI!D197,"&gt; MAX KONSUMSI KAPITA"," "))</f>
        <v xml:space="preserve"> </v>
      </c>
      <c r="Q11" s="99"/>
    </row>
    <row r="12" spans="1:17" ht="15" customHeight="1">
      <c r="A12" s="276">
        <v>195</v>
      </c>
      <c r="B12" s="528" t="s">
        <v>245</v>
      </c>
      <c r="C12" s="534" t="s">
        <v>244</v>
      </c>
      <c r="D12" s="93"/>
      <c r="E12" s="94"/>
      <c r="F12" s="126">
        <v>1</v>
      </c>
      <c r="G12" s="123" t="str">
        <f>IF(AND(D12=0,E12=0)," ",(IF(AND(D12&gt;0,E12=0),"ISI (6)",(IF(AND(D12=0,E12&gt;0),"ISI (5)",((IF(G51&lt;RH!$C203,"&lt;RH",IF(G51&gt;RH!$D203,"&gt;RH"," ")))))))))</f>
        <v xml:space="preserve"> </v>
      </c>
      <c r="H12" s="93"/>
      <c r="I12" s="94"/>
      <c r="J12" s="126">
        <v>5</v>
      </c>
      <c r="K12" s="123" t="str">
        <f>IF(AND(H12=0,I12=0)," ",(IF(AND(H12&gt;0,I12=0),"ISI (8)",(IF(AND(H12=0,I12&gt;0),"ISI (7)",((IF(K51&lt;RH!$C203,"&lt;RH",IF(K51&gt;RH!$D203,"&gt;RH"," ")))))))))</f>
        <v xml:space="preserve"> </v>
      </c>
      <c r="L12" s="96">
        <f t="shared" si="0"/>
        <v>0</v>
      </c>
      <c r="M12" s="97">
        <f t="shared" si="0"/>
        <v>0</v>
      </c>
      <c r="N12" s="94"/>
      <c r="O12" s="127">
        <v>1</v>
      </c>
      <c r="P12" s="123" t="str">
        <f>IF(L12=0," ",IF((L12/INPUT_AWAL!$C$5)&gt;KALORI!D198,"&gt; MAX KONSUMSI KAPITA"," "))</f>
        <v xml:space="preserve"> </v>
      </c>
      <c r="Q12" s="99"/>
    </row>
    <row r="13" spans="1:17" ht="15" customHeight="1">
      <c r="A13" s="276">
        <v>196</v>
      </c>
      <c r="B13" s="528" t="s">
        <v>247</v>
      </c>
      <c r="C13" s="534" t="s">
        <v>244</v>
      </c>
      <c r="D13" s="93"/>
      <c r="E13" s="94"/>
      <c r="F13" s="126">
        <v>1</v>
      </c>
      <c r="G13" s="123" t="str">
        <f>IF(AND(D13=0,E13=0)," ",(IF(AND(D13&gt;0,E13=0),"ISI (6)",(IF(AND(D13=0,E13&gt;0),"ISI (5)",((IF(G52&lt;RH!$C204,"&lt;RH",IF(G52&gt;RH!$D204,"&gt;RH"," ")))))))))</f>
        <v xml:space="preserve"> </v>
      </c>
      <c r="H13" s="93"/>
      <c r="I13" s="94"/>
      <c r="J13" s="126">
        <v>5</v>
      </c>
      <c r="K13" s="123" t="str">
        <f>IF(AND(H13=0,I13=0)," ",(IF(AND(H13&gt;0,I13=0),"ISI (8)",(IF(AND(H13=0,I13&gt;0),"ISI (7)",((IF(K52&lt;RH!$C204,"&lt;RH",IF(K52&gt;RH!$D204,"&gt;RH"," ")))))))))</f>
        <v xml:space="preserve"> </v>
      </c>
      <c r="L13" s="96">
        <f t="shared" si="0"/>
        <v>0</v>
      </c>
      <c r="M13" s="97">
        <f t="shared" si="0"/>
        <v>0</v>
      </c>
      <c r="N13" s="94"/>
      <c r="O13" s="127">
        <v>1</v>
      </c>
      <c r="P13" s="123" t="str">
        <f>IF(L13=0," ",IF((L13/INPUT_AWAL!$C$5)&gt;KALORI!D199,"&gt; MAX KONSUMSI KAPITA"," "))</f>
        <v xml:space="preserve"> </v>
      </c>
      <c r="Q13" s="99"/>
    </row>
    <row r="14" spans="1:17" ht="15" customHeight="1">
      <c r="A14" s="276">
        <v>197</v>
      </c>
      <c r="B14" s="528" t="s">
        <v>248</v>
      </c>
      <c r="C14" s="534" t="s">
        <v>244</v>
      </c>
      <c r="D14" s="93"/>
      <c r="E14" s="94"/>
      <c r="F14" s="126">
        <v>1</v>
      </c>
      <c r="G14" s="123" t="str">
        <f>IF(AND(D14=0,E14=0)," ",(IF(AND(D14&gt;0,E14=0),"ISI (6)",(IF(AND(D14=0,E14&gt;0),"ISI (5)",((IF(G53&lt;RH!$C205,"&lt;RH",IF(G53&gt;RH!$D205,"&gt;RH"," ")))))))))</f>
        <v xml:space="preserve"> </v>
      </c>
      <c r="H14" s="93"/>
      <c r="I14" s="94"/>
      <c r="J14" s="126">
        <v>5</v>
      </c>
      <c r="K14" s="123" t="str">
        <f>IF(AND(H14=0,I14=0)," ",(IF(AND(H14&gt;0,I14=0),"ISI (8)",(IF(AND(H14=0,I14&gt;0),"ISI (7)",((IF(K53&lt;RH!$C205,"&lt;RH",IF(K53&gt;RH!$D205,"&gt;RH"," ")))))))))</f>
        <v xml:space="preserve"> </v>
      </c>
      <c r="L14" s="96">
        <f t="shared" si="0"/>
        <v>0</v>
      </c>
      <c r="M14" s="97">
        <f t="shared" si="0"/>
        <v>0</v>
      </c>
      <c r="N14" s="94"/>
      <c r="O14" s="127">
        <v>1</v>
      </c>
      <c r="P14" s="123" t="str">
        <f>IF(L14=0," ",IF((L14/INPUT_AWAL!$C$5)&gt;KALORI!D200,"&gt; MAX KONSUMSI KAPITA"," "))</f>
        <v xml:space="preserve"> </v>
      </c>
      <c r="Q14" s="643" t="s">
        <v>804</v>
      </c>
    </row>
    <row r="15" spans="1:17" ht="15" customHeight="1">
      <c r="A15" s="276">
        <v>198</v>
      </c>
      <c r="B15" s="528" t="s">
        <v>249</v>
      </c>
      <c r="C15" s="534" t="s">
        <v>244</v>
      </c>
      <c r="D15" s="93"/>
      <c r="E15" s="94"/>
      <c r="F15" s="126">
        <v>1</v>
      </c>
      <c r="G15" s="123" t="str">
        <f>IF(AND(D15=0,E15=0)," ",(IF(AND(D15&gt;0,E15=0),"ISI (6)",(IF(AND(D15=0,E15&gt;0),"ISI (5)",((IF(G54&lt;RH!$C206,"&lt;RH",IF(G54&gt;RH!$D206,"&gt;RH"," ")))))))))</f>
        <v xml:space="preserve"> </v>
      </c>
      <c r="H15" s="93"/>
      <c r="I15" s="94"/>
      <c r="J15" s="126">
        <v>5</v>
      </c>
      <c r="K15" s="123" t="str">
        <f>IF(AND(H15=0,I15=0)," ",(IF(AND(H15&gt;0,I15=0),"ISI (8)",(IF(AND(H15=0,I15&gt;0),"ISI (7)",((IF(K54&lt;RH!$C206,"&lt;RH",IF(K54&gt;RH!$D206,"&gt;RH"," ")))))))))</f>
        <v xml:space="preserve"> </v>
      </c>
      <c r="L15" s="96">
        <f t="shared" si="0"/>
        <v>0</v>
      </c>
      <c r="M15" s="97">
        <f t="shared" si="0"/>
        <v>0</v>
      </c>
      <c r="N15" s="94"/>
      <c r="O15" s="127">
        <v>1</v>
      </c>
      <c r="P15" s="123" t="str">
        <f>IF(L15=0," ",IF((L15/INPUT_AWAL!$C$5)&gt;KALORI!D201,"&gt; MAX KONSUMSI KAPITA"," "))</f>
        <v xml:space="preserve"> </v>
      </c>
      <c r="Q15" s="644"/>
    </row>
    <row r="16" spans="1:17">
      <c r="A16" s="276">
        <v>199</v>
      </c>
      <c r="B16" s="528" t="s">
        <v>250</v>
      </c>
      <c r="C16" s="534" t="s">
        <v>244</v>
      </c>
      <c r="D16" s="93"/>
      <c r="E16" s="94"/>
      <c r="F16" s="126">
        <v>1</v>
      </c>
      <c r="G16" s="123" t="str">
        <f>IF(AND(D16=0,E16=0)," ",(IF(AND(D16&gt;0,E16=0),"ISI (6)",(IF(AND(D16=0,E16&gt;0),"ISI (5)",((IF(G55&lt;RH!$C207,"&lt;RH",IF(G55&gt;RH!$D207,"&gt;RH"," ")))))))))</f>
        <v xml:space="preserve"> </v>
      </c>
      <c r="H16" s="93"/>
      <c r="I16" s="94"/>
      <c r="J16" s="126">
        <v>5</v>
      </c>
      <c r="K16" s="123" t="str">
        <f>IF(AND(H16=0,I16=0)," ",(IF(AND(H16&gt;0,I16=0),"ISI (8)",(IF(AND(H16=0,I16&gt;0),"ISI (7)",((IF(K55&lt;RH!$C207,"&lt;RH",IF(K55&gt;RH!$D207,"&gt;RH"," ")))))))))</f>
        <v xml:space="preserve"> </v>
      </c>
      <c r="L16" s="96">
        <f t="shared" si="0"/>
        <v>0</v>
      </c>
      <c r="M16" s="97">
        <f t="shared" si="0"/>
        <v>0</v>
      </c>
      <c r="N16" s="94"/>
      <c r="O16" s="127">
        <v>1</v>
      </c>
      <c r="P16" s="123" t="str">
        <f>IF(L16=0," ",IF((L16/INPUT_AWAL!$C$5)&gt;KALORI!D202,"&gt; MAX KONSUMSI KAPITA"," "))</f>
        <v xml:space="preserve"> </v>
      </c>
      <c r="Q16" s="120">
        <v>2</v>
      </c>
    </row>
    <row r="17" spans="1:17">
      <c r="A17" s="276">
        <v>200</v>
      </c>
      <c r="B17" s="528" t="s">
        <v>251</v>
      </c>
      <c r="C17" s="534" t="s">
        <v>244</v>
      </c>
      <c r="D17" s="93"/>
      <c r="E17" s="94"/>
      <c r="F17" s="126">
        <v>1</v>
      </c>
      <c r="G17" s="123" t="str">
        <f>IF(AND(D17=0,E17=0)," ",(IF(AND(D17&gt;0,E17=0),"ISI (6)",(IF(AND(D17=0,E17&gt;0),"ISI (5)",((IF(G56&lt;RH!$C208,"&lt;RH",IF(G56&gt;RH!$D208,"&gt;RH"," ")))))))))</f>
        <v xml:space="preserve"> </v>
      </c>
      <c r="H17" s="93"/>
      <c r="I17" s="94"/>
      <c r="J17" s="126">
        <v>5</v>
      </c>
      <c r="K17" s="123" t="str">
        <f>IF(AND(H17=0,I17=0)," ",(IF(AND(H17&gt;0,I17=0),"ISI (8)",(IF(AND(H17=0,I17&gt;0),"ISI (7)",((IF(K56&lt;RH!$C208,"&lt;RH",IF(K56&gt;RH!$D208,"&gt;RH"," ")))))))))</f>
        <v xml:space="preserve"> </v>
      </c>
      <c r="L17" s="96">
        <f t="shared" si="0"/>
        <v>0</v>
      </c>
      <c r="M17" s="97">
        <f t="shared" si="0"/>
        <v>0</v>
      </c>
      <c r="N17" s="94"/>
      <c r="O17" s="127">
        <v>1</v>
      </c>
      <c r="P17" s="123" t="str">
        <f>IF(L17=0," ",IF((L17/INPUT_AWAL!$C$5)&gt;KALORI!D203,"&gt; MAX KONSUMSI KAPITA"," "))</f>
        <v xml:space="preserve"> </v>
      </c>
      <c r="Q17" s="99"/>
    </row>
    <row r="18" spans="1:17" ht="15" customHeight="1">
      <c r="A18" s="276">
        <v>201</v>
      </c>
      <c r="B18" s="528" t="s">
        <v>253</v>
      </c>
      <c r="C18" s="534" t="s">
        <v>244</v>
      </c>
      <c r="D18" s="93"/>
      <c r="E18" s="94"/>
      <c r="F18" s="126">
        <v>1</v>
      </c>
      <c r="G18" s="123" t="str">
        <f>IF(AND(D18=0,E18=0)," ",(IF(AND(D18&gt;0,E18=0),"ISI (6)",(IF(AND(D18=0,E18&gt;0),"ISI (5)",((IF(G57&lt;RH!$C209,"&lt;RH",IF(G57&gt;RH!$D209,"&gt;RH"," ")))))))))</f>
        <v xml:space="preserve"> </v>
      </c>
      <c r="H18" s="93"/>
      <c r="I18" s="94"/>
      <c r="J18" s="126">
        <v>5</v>
      </c>
      <c r="K18" s="123" t="str">
        <f>IF(AND(H18=0,I18=0)," ",(IF(AND(H18&gt;0,I18=0),"ISI (8)",(IF(AND(H18=0,I18&gt;0),"ISI (7)",((IF(K57&lt;RH!$C209,"&lt;RH",IF(K57&gt;RH!$D209,"&gt;RH"," ")))))))))</f>
        <v xml:space="preserve"> </v>
      </c>
      <c r="L18" s="96">
        <f t="shared" si="0"/>
        <v>0</v>
      </c>
      <c r="M18" s="97">
        <f t="shared" si="0"/>
        <v>0</v>
      </c>
      <c r="N18" s="94"/>
      <c r="O18" s="127">
        <v>1</v>
      </c>
      <c r="P18" s="123" t="str">
        <f>IF(L18=0," ",IF((L18/INPUT_AWAL!$C$5)&gt;KALORI!D204,"&gt; MAX KONSUMSI KAPITA"," "))</f>
        <v xml:space="preserve"> </v>
      </c>
      <c r="Q18" s="99"/>
    </row>
    <row r="19" spans="1:17" ht="24.6" customHeight="1">
      <c r="A19" s="276">
        <v>202</v>
      </c>
      <c r="B19" s="528" t="s">
        <v>255</v>
      </c>
      <c r="C19" s="530" t="s">
        <v>355</v>
      </c>
      <c r="D19" s="93"/>
      <c r="E19" s="94"/>
      <c r="F19" s="126">
        <v>1</v>
      </c>
      <c r="G19" s="123" t="str">
        <f>IF(AND(D19=0,E19=0)," ",(IF(AND(D19&gt;0,E19=0),"ISI (6)",(IF(AND(D19=0,E19&gt;0),"ISI (5)",((IF(G58&lt;RH!$C210,"&lt;RH",IF(G58&gt;RH!$D210,"&gt;RH"," ")))))))))</f>
        <v xml:space="preserve"> </v>
      </c>
      <c r="H19" s="93"/>
      <c r="I19" s="94"/>
      <c r="J19" s="126">
        <v>5</v>
      </c>
      <c r="K19" s="123" t="str">
        <f>IF(AND(H19=0,I19=0)," ",(IF(AND(H19&gt;0,I19=0),"ISI (8)",(IF(AND(H19=0,I19&gt;0),"ISI (7)",((IF(K58&lt;RH!$C210,"&lt;RH",IF(K58&gt;RH!$D210,"&gt;RH"," ")))))))))</f>
        <v xml:space="preserve"> </v>
      </c>
      <c r="L19" s="96">
        <f t="shared" si="0"/>
        <v>0</v>
      </c>
      <c r="M19" s="97">
        <f t="shared" si="0"/>
        <v>0</v>
      </c>
      <c r="N19" s="94"/>
      <c r="O19" s="127">
        <v>1</v>
      </c>
      <c r="P19" s="123" t="str">
        <f>IF(L19=0," ",IF((L19/INPUT_AWAL!$C$5)&gt;KALORI!D205,"&gt; MAX KONSUMSI KAPITA"," "))</f>
        <v xml:space="preserve"> </v>
      </c>
      <c r="Q19" s="99"/>
    </row>
    <row r="20" spans="1:17" ht="15" customHeight="1">
      <c r="A20" s="276">
        <v>203</v>
      </c>
      <c r="B20" s="528" t="s">
        <v>257</v>
      </c>
      <c r="C20" s="534" t="s">
        <v>244</v>
      </c>
      <c r="D20" s="93"/>
      <c r="E20" s="94"/>
      <c r="F20" s="126">
        <v>1</v>
      </c>
      <c r="G20" s="123" t="str">
        <f>IF(AND(D20=0,E20=0)," ",(IF(AND(D20&gt;0,E20=0),"ISI (6)",(IF(AND(D20=0,E20&gt;0),"ISI (5)",((IF(G59&lt;RH!$C211,"&lt;RH",IF(G59&gt;RH!$D211,"&gt;RH"," ")))))))))</f>
        <v xml:space="preserve"> </v>
      </c>
      <c r="H20" s="93"/>
      <c r="I20" s="94"/>
      <c r="J20" s="126">
        <v>5</v>
      </c>
      <c r="K20" s="123" t="str">
        <f>IF(AND(H20=0,I20=0)," ",(IF(AND(H20&gt;0,I20=0),"ISI (8)",(IF(AND(H20=0,I20&gt;0),"ISI (7)",((IF(K59&lt;RH!$C211,"&lt;RH",IF(K59&gt;RH!$D211,"&gt;RH"," ")))))))))</f>
        <v xml:space="preserve"> </v>
      </c>
      <c r="L20" s="96">
        <f t="shared" si="0"/>
        <v>0</v>
      </c>
      <c r="M20" s="97">
        <f t="shared" si="0"/>
        <v>0</v>
      </c>
      <c r="N20" s="94"/>
      <c r="O20" s="127">
        <v>1</v>
      </c>
      <c r="P20" s="123" t="str">
        <f>IF(L20=0," ",IF((L20/INPUT_AWAL!$C$5)&gt;KALORI!D206,"&gt; MAX KONSUMSI KAPITA"," "))</f>
        <v xml:space="preserve"> </v>
      </c>
      <c r="Q20" s="99"/>
    </row>
    <row r="21" spans="1:17">
      <c r="A21" s="276">
        <v>204</v>
      </c>
      <c r="B21" s="528" t="s">
        <v>226</v>
      </c>
      <c r="C21" s="534" t="s">
        <v>244</v>
      </c>
      <c r="D21" s="93"/>
      <c r="E21" s="94"/>
      <c r="F21" s="126">
        <v>1</v>
      </c>
      <c r="G21" s="123" t="str">
        <f>IF(AND(D21=0,E21=0)," ",(IF(AND(D21&gt;0,E21=0),"ISI (6)",(IF(AND(D21=0,E21&gt;0),"ISI (5)",((IF(G60&lt;RH!$C212,"&lt;RH",IF(G60&gt;RH!$D212,"&gt;RH"," ")))))))))</f>
        <v xml:space="preserve"> </v>
      </c>
      <c r="H21" s="93"/>
      <c r="I21" s="94"/>
      <c r="J21" s="126">
        <v>5</v>
      </c>
      <c r="K21" s="123" t="str">
        <f>IF(AND(H21=0,I21=0)," ",(IF(AND(H21&gt;0,I21=0),"ISI (8)",(IF(AND(H21=0,I21&gt;0),"ISI (7)",((IF(K60&lt;RH!$C212,"&lt;RH",IF(K60&gt;RH!$D212,"&gt;RH"," ")))))))))</f>
        <v xml:space="preserve"> </v>
      </c>
      <c r="L21" s="96">
        <f t="shared" si="0"/>
        <v>0</v>
      </c>
      <c r="M21" s="97">
        <f t="shared" si="0"/>
        <v>0</v>
      </c>
      <c r="N21" s="94"/>
      <c r="O21" s="127">
        <v>1</v>
      </c>
      <c r="P21" s="123" t="str">
        <f>IF(L21=0," ",IF((L21/INPUT_AWAL!$C$5)&gt;KALORI!D207,"&gt; MAX KONSUMSI KAPITA"," "))</f>
        <v xml:space="preserve"> </v>
      </c>
      <c r="Q21" s="99"/>
    </row>
    <row r="22" spans="1:17">
      <c r="A22" s="276">
        <v>205</v>
      </c>
      <c r="B22" s="528" t="s">
        <v>259</v>
      </c>
      <c r="C22" s="534" t="s">
        <v>74</v>
      </c>
      <c r="D22" s="93"/>
      <c r="E22" s="94"/>
      <c r="F22" s="126">
        <v>1</v>
      </c>
      <c r="G22" s="123" t="str">
        <f>IF(AND(D22=0,E22=0)," ",(IF(AND(D22&gt;0,E22=0),"ISI (6)",(IF(AND(D22=0,E22&gt;0),"ISI (5)",((IF(G61&lt;RH!$C213,"&lt;RH",IF(G61&gt;RH!$D213,"&gt;RH"," ")))))))))</f>
        <v xml:space="preserve"> </v>
      </c>
      <c r="H22" s="93"/>
      <c r="I22" s="94"/>
      <c r="J22" s="126">
        <v>5</v>
      </c>
      <c r="K22" s="123" t="str">
        <f>IF(AND(H22=0,I22=0)," ",(IF(AND(H22&gt;0,I22=0),"ISI (8)",(IF(AND(H22=0,I22&gt;0),"ISI (7)",((IF(K61&lt;RH!$C213,"&lt;RH",IF(K61&gt;RH!$D213,"&gt;RH"," ")))))))))</f>
        <v xml:space="preserve"> </v>
      </c>
      <c r="L22" s="96">
        <f t="shared" si="0"/>
        <v>0</v>
      </c>
      <c r="M22" s="97">
        <f t="shared" si="0"/>
        <v>0</v>
      </c>
      <c r="N22" s="94"/>
      <c r="O22" s="127">
        <v>1</v>
      </c>
      <c r="P22" s="123" t="str">
        <f>IF(L22=0," ",IF((L22/INPUT_AWAL!$C$5)&gt;KALORI!D208,"&gt; MAX KONSUMSI KAPITA"," "))</f>
        <v xml:space="preserve"> </v>
      </c>
      <c r="Q22" s="99"/>
    </row>
    <row r="23" spans="1:17">
      <c r="A23" s="276">
        <v>206</v>
      </c>
      <c r="B23" s="528" t="s">
        <v>261</v>
      </c>
      <c r="C23" s="534" t="s">
        <v>234</v>
      </c>
      <c r="D23" s="93"/>
      <c r="E23" s="94"/>
      <c r="F23" s="126">
        <v>1</v>
      </c>
      <c r="G23" s="123" t="str">
        <f>IF(AND(D23=0,E23=0)," ",(IF(AND(D23&gt;0,E23=0),"ISI (6)",(IF(AND(D23=0,E23&gt;0),"ISI (5)",((IF(G62&lt;RH!$C214,"&lt;RH",IF(G62&gt;RH!$D214,"&gt;RH"," ")))))))))</f>
        <v xml:space="preserve"> </v>
      </c>
      <c r="H23" s="93"/>
      <c r="I23" s="94"/>
      <c r="J23" s="126">
        <v>5</v>
      </c>
      <c r="K23" s="123" t="str">
        <f>IF(AND(H23=0,I23=0)," ",(IF(AND(H23&gt;0,I23=0),"ISI (8)",(IF(AND(H23=0,I23&gt;0),"ISI (7)",((IF(K62&lt;RH!$C214,"&lt;RH",IF(K62&gt;RH!$D214,"&gt;RH"," ")))))))))</f>
        <v xml:space="preserve"> </v>
      </c>
      <c r="L23" s="96">
        <f t="shared" si="0"/>
        <v>0</v>
      </c>
      <c r="M23" s="97">
        <f t="shared" si="0"/>
        <v>0</v>
      </c>
      <c r="N23" s="94"/>
      <c r="O23" s="127">
        <v>1</v>
      </c>
      <c r="P23" s="123" t="str">
        <f>IF(L23=0," ",IF((L23/INPUT_AWAL!$C$5)&gt;KALORI!D209,"&gt; MAX KONSUMSI KAPITA"," "))</f>
        <v xml:space="preserve"> </v>
      </c>
      <c r="Q23" s="121"/>
    </row>
    <row r="24" spans="1:17">
      <c r="A24" s="276">
        <v>207</v>
      </c>
      <c r="B24" s="528" t="s">
        <v>262</v>
      </c>
      <c r="C24" s="534" t="s">
        <v>234</v>
      </c>
      <c r="D24" s="93"/>
      <c r="E24" s="94"/>
      <c r="F24" s="126">
        <v>1</v>
      </c>
      <c r="G24" s="123" t="str">
        <f>IF(AND(D24=0,E24=0)," ",(IF(AND(D24&gt;0,E24=0),"ISI (6)",(IF(AND(D24=0,E24&gt;0),"ISI (5)",((IF(G63&lt;RH!$C215,"&lt;RH",IF(G63&gt;RH!$D215,"&gt;RH"," ")))))))))</f>
        <v xml:space="preserve"> </v>
      </c>
      <c r="H24" s="93"/>
      <c r="I24" s="94"/>
      <c r="J24" s="126">
        <v>5</v>
      </c>
      <c r="K24" s="123" t="str">
        <f>IF(AND(H24=0,I24=0)," ",(IF(AND(H24&gt;0,I24=0),"ISI (8)",(IF(AND(H24=0,I24&gt;0),"ISI (7)",((IF(K63&lt;RH!$C215,"&lt;RH",IF(K63&gt;RH!$D215,"&gt;RH"," ")))))))))</f>
        <v xml:space="preserve"> </v>
      </c>
      <c r="L24" s="96">
        <f t="shared" si="0"/>
        <v>0</v>
      </c>
      <c r="M24" s="97">
        <f t="shared" si="0"/>
        <v>0</v>
      </c>
      <c r="N24" s="94"/>
      <c r="O24" s="127">
        <v>1</v>
      </c>
      <c r="P24" s="123" t="str">
        <f>IF(L24=0," ",IF((L24/INPUT_AWAL!$C$5)&gt;KALORI!D210,"&gt; MAX KONSUMSI KAPITA"," "))</f>
        <v xml:space="preserve"> </v>
      </c>
      <c r="Q24" s="99"/>
    </row>
    <row r="25" spans="1:17">
      <c r="A25" s="276">
        <v>208</v>
      </c>
      <c r="B25" s="528" t="s">
        <v>264</v>
      </c>
      <c r="C25" s="534" t="s">
        <v>234</v>
      </c>
      <c r="D25" s="93"/>
      <c r="E25" s="94"/>
      <c r="F25" s="126">
        <v>1</v>
      </c>
      <c r="G25" s="123" t="str">
        <f>IF(AND(D25=0,E25=0)," ",(IF(AND(D25&gt;0,E25=0),"ISI (6)",(IF(AND(D25=0,E25&gt;0),"ISI (5)",((IF(G64&lt;RH!$C216,"&lt;RH",IF(G64&gt;RH!$D216,"&gt;RH"," ")))))))))</f>
        <v xml:space="preserve"> </v>
      </c>
      <c r="H25" s="93"/>
      <c r="I25" s="94"/>
      <c r="J25" s="126">
        <v>5</v>
      </c>
      <c r="K25" s="123" t="str">
        <f>IF(AND(H25=0,I25=0)," ",(IF(AND(H25&gt;0,I25=0),"ISI (8)",(IF(AND(H25=0,I25&gt;0),"ISI (7)",((IF(K64&lt;RH!$C216,"&lt;RH",IF(K64&gt;RH!$D216,"&gt;RH"," ")))))))))</f>
        <v xml:space="preserve"> </v>
      </c>
      <c r="L25" s="96">
        <f t="shared" si="0"/>
        <v>0</v>
      </c>
      <c r="M25" s="97">
        <f t="shared" si="0"/>
        <v>0</v>
      </c>
      <c r="N25" s="94"/>
      <c r="O25" s="127">
        <v>1</v>
      </c>
      <c r="P25" s="123" t="str">
        <f>IF(L25=0," ",IF((L25/INPUT_AWAL!$C$5)&gt;KALORI!D211,"&gt; MAX KONSUMSI KAPITA"," "))</f>
        <v xml:space="preserve"> </v>
      </c>
      <c r="Q25" s="122"/>
    </row>
    <row r="26" spans="1:17">
      <c r="A26" s="276">
        <v>209</v>
      </c>
      <c r="B26" s="528" t="s">
        <v>266</v>
      </c>
      <c r="C26" s="534" t="s">
        <v>244</v>
      </c>
      <c r="D26" s="93"/>
      <c r="E26" s="94"/>
      <c r="F26" s="126">
        <v>1</v>
      </c>
      <c r="G26" s="123" t="str">
        <f>IF(AND(D26=0,E26=0)," ",(IF(AND(D26&gt;0,E26=0),"ISI (6)",(IF(AND(D26=0,E26&gt;0),"ISI (5)",((IF(G65&lt;RH!$C217,"&lt;RH",IF(G65&gt;RH!$D217,"&gt;RH"," ")))))))))</f>
        <v xml:space="preserve"> </v>
      </c>
      <c r="H26" s="93"/>
      <c r="I26" s="94"/>
      <c r="J26" s="126">
        <v>5</v>
      </c>
      <c r="K26" s="123" t="str">
        <f>IF(AND(H26=0,I26=0)," ",(IF(AND(H26&gt;0,I26=0),"ISI (8)",(IF(AND(H26=0,I26&gt;0),"ISI (7)",((IF(K65&lt;RH!$C217,"&lt;RH",IF(K65&gt;RH!$D217,"&gt;RH"," ")))))))))</f>
        <v xml:space="preserve"> </v>
      </c>
      <c r="L26" s="96">
        <f t="shared" si="0"/>
        <v>0</v>
      </c>
      <c r="M26" s="97">
        <f t="shared" si="0"/>
        <v>0</v>
      </c>
      <c r="N26" s="94"/>
      <c r="O26" s="127">
        <v>1</v>
      </c>
      <c r="P26" s="123" t="str">
        <f>IF(L26=0," ",IF((L26/INPUT_AWAL!$C$5)&gt;KALORI!D212,"&gt; MAX KONSUMSI KAPITA"," "))</f>
        <v xml:space="preserve"> </v>
      </c>
      <c r="Q26" s="99"/>
    </row>
    <row r="27" spans="1:17" ht="24.6" customHeight="1">
      <c r="A27" s="276">
        <v>210</v>
      </c>
      <c r="B27" s="528" t="s">
        <v>267</v>
      </c>
      <c r="C27" s="530" t="s">
        <v>800</v>
      </c>
      <c r="D27" s="93"/>
      <c r="E27" s="94"/>
      <c r="F27" s="126">
        <v>1</v>
      </c>
      <c r="G27" s="123" t="str">
        <f>IF(AND(D27=0,E27=0)," ",(IF(AND(D27&gt;0,E27=0),"ISI (6)",(IF(AND(D27=0,E27&gt;0),"ISI (5)",((IF(G66&lt;RH!$C218,"&lt;RH",IF(G66&gt;RH!$D218,"&gt;RH"," ")))))))))</f>
        <v xml:space="preserve"> </v>
      </c>
      <c r="H27" s="93"/>
      <c r="I27" s="94"/>
      <c r="J27" s="126">
        <v>5</v>
      </c>
      <c r="K27" s="123" t="str">
        <f>IF(AND(H27=0,I27=0)," ",(IF(AND(H27&gt;0,I27=0),"ISI (8)",(IF(AND(H27=0,I27&gt;0),"ISI (7)",((IF(K66&lt;RH!$C218,"&lt;RH",IF(K66&gt;RH!$D218,"&gt;RH"," ")))))))))</f>
        <v xml:space="preserve"> </v>
      </c>
      <c r="L27" s="96">
        <f t="shared" si="0"/>
        <v>0</v>
      </c>
      <c r="M27" s="97">
        <f t="shared" si="0"/>
        <v>0</v>
      </c>
      <c r="N27" s="94"/>
      <c r="O27" s="127">
        <v>1</v>
      </c>
      <c r="P27" s="123" t="str">
        <f>IF(L27=0," ",IF((L27/INPUT_AWAL!$C$5)&gt;KALORI!D213,"&gt; MAX KONSUMSI KAPITA"," "))</f>
        <v xml:space="preserve"> </v>
      </c>
      <c r="Q27" s="99"/>
    </row>
    <row r="28" spans="1:17">
      <c r="A28" s="276">
        <v>211</v>
      </c>
      <c r="B28" s="528" t="s">
        <v>269</v>
      </c>
      <c r="C28" s="534" t="s">
        <v>801</v>
      </c>
      <c r="D28" s="93"/>
      <c r="E28" s="94"/>
      <c r="F28" s="126">
        <v>1</v>
      </c>
      <c r="G28" s="123" t="str">
        <f>IF(AND(D28=0,E28=0)," ",(IF(AND(D28&gt;0,E28=0),"ISI (6)",(IF(AND(D28=0,E28&gt;0),"ISI (5)",((IF(G67&lt;RH!$C219,"&lt;RH",IF(G67&gt;RH!$D219,"&gt;RH"," ")))))))))</f>
        <v xml:space="preserve"> </v>
      </c>
      <c r="H28" s="93"/>
      <c r="I28" s="94"/>
      <c r="J28" s="126">
        <v>5</v>
      </c>
      <c r="K28" s="123" t="str">
        <f>IF(AND(H28=0,I28=0)," ",(IF(AND(H28&gt;0,I28=0),"ISI (8)",(IF(AND(H28=0,I28&gt;0),"ISI (7)",((IF(K67&lt;RH!$C219,"&lt;RH",IF(K67&gt;RH!$D219,"&gt;RH"," ")))))))))</f>
        <v xml:space="preserve"> </v>
      </c>
      <c r="L28" s="96">
        <f t="shared" si="0"/>
        <v>0</v>
      </c>
      <c r="M28" s="97">
        <f t="shared" si="0"/>
        <v>0</v>
      </c>
      <c r="N28" s="94"/>
      <c r="O28" s="127">
        <v>1</v>
      </c>
      <c r="P28" s="123" t="str">
        <f>IF(L28=0," ",IF((L28/INPUT_AWAL!$C$5)&gt;KALORI!D214,"&gt; MAX KONSUMSI KAPITA"," "))</f>
        <v xml:space="preserve"> </v>
      </c>
      <c r="Q28" s="99"/>
    </row>
    <row r="29" spans="1:17">
      <c r="A29" s="276">
        <v>212</v>
      </c>
      <c r="B29" s="528" t="s">
        <v>270</v>
      </c>
      <c r="C29" s="534" t="s">
        <v>186</v>
      </c>
      <c r="D29" s="93"/>
      <c r="E29" s="94"/>
      <c r="F29" s="126">
        <v>1</v>
      </c>
      <c r="G29" s="123" t="str">
        <f>IF(AND(D29=0,E29=0)," ",(IF(AND(D29&gt;0,E29=0),"ISI (6)",(IF(AND(D29=0,E29&gt;0),"ISI (5)",((IF(G68&lt;RH!$C220,"&lt;RH",IF(G68&gt;RH!$D220,"&gt;RH"," ")))))))))</f>
        <v xml:space="preserve"> </v>
      </c>
      <c r="H29" s="93"/>
      <c r="I29" s="94"/>
      <c r="J29" s="126">
        <v>5</v>
      </c>
      <c r="K29" s="123" t="str">
        <f>IF(AND(H29=0,I29=0)," ",(IF(AND(H29&gt;0,I29=0),"ISI (8)",(IF(AND(H29=0,I29&gt;0),"ISI (7)",((IF(K68&lt;RH!$C220,"&lt;RH",IF(K68&gt;RH!$D220,"&gt;RH"," ")))))))))</f>
        <v xml:space="preserve"> </v>
      </c>
      <c r="L29" s="96">
        <f t="shared" si="0"/>
        <v>0</v>
      </c>
      <c r="M29" s="97">
        <f t="shared" si="0"/>
        <v>0</v>
      </c>
      <c r="N29" s="94"/>
      <c r="O29" s="127">
        <v>1</v>
      </c>
      <c r="P29" s="123" t="str">
        <f>IF(L29=0," ",IF((L29/INPUT_AWAL!$C$5)&gt;KALORI!D215,"&gt; MAX KONSUMSI KAPITA"," "))</f>
        <v xml:space="preserve"> </v>
      </c>
      <c r="Q29" s="99"/>
    </row>
    <row r="30" spans="1:17">
      <c r="A30" s="276">
        <v>213</v>
      </c>
      <c r="B30" s="528" t="s">
        <v>271</v>
      </c>
      <c r="C30" s="534" t="s">
        <v>272</v>
      </c>
      <c r="D30" s="93"/>
      <c r="E30" s="94"/>
      <c r="F30" s="126">
        <v>1</v>
      </c>
      <c r="G30" s="123" t="str">
        <f>IF(AND(D30=0,E30=0)," ",(IF(AND(D30&gt;0,E30=0),"ISI (6)",(IF(AND(D30=0,E30&gt;0),"ISI (5)",((IF(G69&lt;RH!$C221,"&lt;RH",IF(G69&gt;RH!$D221,"&gt;RH"," ")))))))))</f>
        <v xml:space="preserve"> </v>
      </c>
      <c r="H30" s="93"/>
      <c r="I30" s="94"/>
      <c r="J30" s="126">
        <v>5</v>
      </c>
      <c r="K30" s="123" t="str">
        <f>IF(AND(H30=0,I30=0)," ",(IF(AND(H30&gt;0,I30=0),"ISI (8)",(IF(AND(H30=0,I30&gt;0),"ISI (7)",((IF(K69&lt;RH!$C221,"&lt;RH",IF(K69&gt;RH!$D221,"&gt;RH"," ")))))))))</f>
        <v xml:space="preserve"> </v>
      </c>
      <c r="L30" s="96">
        <f t="shared" si="0"/>
        <v>0</v>
      </c>
      <c r="M30" s="97">
        <f t="shared" si="0"/>
        <v>0</v>
      </c>
      <c r="N30" s="94"/>
      <c r="O30" s="127">
        <v>1</v>
      </c>
      <c r="P30" s="123" t="str">
        <f>IF(L30=0," ",IF((L30/INPUT_AWAL!$C$5)&gt;KALORI!D216,"&gt; MAX KONSUMSI KAPITA"," "))</f>
        <v xml:space="preserve"> </v>
      </c>
      <c r="Q30" s="99"/>
    </row>
    <row r="31" spans="1:17">
      <c r="A31" s="276">
        <v>214</v>
      </c>
      <c r="B31" s="528" t="s">
        <v>273</v>
      </c>
      <c r="C31" s="535" t="s">
        <v>802</v>
      </c>
      <c r="D31" s="93"/>
      <c r="E31" s="94"/>
      <c r="F31" s="126">
        <v>1</v>
      </c>
      <c r="G31" s="123" t="str">
        <f>IF(AND(D31=0,E31=0)," ",(IF(AND(D31&gt;0,E31=0),"ISI (6)",(IF(AND(D31=0,E31&gt;0),"ISI (5)",((IF(G70&lt;RH!$C222,"&lt;RH",IF(G70&gt;RH!$D222,"&gt;RH"," ")))))))))</f>
        <v xml:space="preserve"> </v>
      </c>
      <c r="H31" s="93"/>
      <c r="I31" s="94"/>
      <c r="J31" s="126">
        <v>5</v>
      </c>
      <c r="K31" s="123" t="str">
        <f>IF(AND(H31=0,I31=0)," ",(IF(AND(H31&gt;0,I31=0),"ISI (8)",(IF(AND(H31=0,I31&gt;0),"ISI (7)",((IF(K70&lt;RH!$C222,"&lt;RH",IF(K70&gt;RH!$D222,"&gt;RH"," ")))))))))</f>
        <v xml:space="preserve"> </v>
      </c>
      <c r="L31" s="96">
        <f t="shared" si="0"/>
        <v>0</v>
      </c>
      <c r="M31" s="97">
        <f t="shared" si="0"/>
        <v>0</v>
      </c>
      <c r="N31" s="94"/>
      <c r="O31" s="127">
        <v>1</v>
      </c>
      <c r="P31" s="123" t="str">
        <f>IF(L31=0," ",IF((L31/INPUT_AWAL!$C$5)&gt;KALORI!D217,"&gt; MAX KONSUMSI KAPITA"," "))</f>
        <v xml:space="preserve"> </v>
      </c>
      <c r="Q31" s="99"/>
    </row>
    <row r="32" spans="1:17">
      <c r="A32" s="276">
        <v>215</v>
      </c>
      <c r="B32" s="528" t="s">
        <v>276</v>
      </c>
      <c r="C32" s="535" t="s">
        <v>803</v>
      </c>
      <c r="D32" s="93"/>
      <c r="E32" s="94"/>
      <c r="F32" s="126">
        <v>1</v>
      </c>
      <c r="G32" s="123" t="str">
        <f>IF(AND(D32=0,E32=0)," ",(IF(AND(D32&gt;0,E32=0),"ISI (6)",(IF(AND(D32=0,E32&gt;0),"ISI (5)",((IF(G71&lt;RH!$C223,"&lt;RH",IF(G71&gt;RH!$D223,"&gt;RH"," ")))))))))</f>
        <v xml:space="preserve"> </v>
      </c>
      <c r="H32" s="93"/>
      <c r="I32" s="94"/>
      <c r="J32" s="126">
        <v>5</v>
      </c>
      <c r="K32" s="123" t="str">
        <f>IF(AND(H32=0,I32=0)," ",(IF(AND(H32&gt;0,I32=0),"ISI (8)",(IF(AND(H32=0,I32&gt;0),"ISI (7)",((IF(K71&lt;RH!$C223,"&lt;RH",IF(K71&gt;RH!$D223,"&gt;RH"," ")))))))))</f>
        <v xml:space="preserve"> </v>
      </c>
      <c r="L32" s="96">
        <f t="shared" si="0"/>
        <v>0</v>
      </c>
      <c r="M32" s="97">
        <f t="shared" si="0"/>
        <v>0</v>
      </c>
      <c r="N32" s="94"/>
      <c r="O32" s="127">
        <v>1</v>
      </c>
      <c r="P32" s="123" t="str">
        <f>IF(L32=0," ",IF((L32/INPUT_AWAL!$C$5)&gt;KALORI!D218,"&gt; MAX KONSUMSI KAPITA"," "))</f>
        <v xml:space="preserve"> </v>
      </c>
      <c r="Q32" s="121"/>
    </row>
    <row r="33" spans="1:17">
      <c r="A33" s="276">
        <v>216</v>
      </c>
      <c r="B33" s="528" t="s">
        <v>279</v>
      </c>
      <c r="C33" s="534" t="s">
        <v>281</v>
      </c>
      <c r="D33" s="93"/>
      <c r="E33" s="94"/>
      <c r="F33" s="126">
        <v>1</v>
      </c>
      <c r="G33" s="123" t="str">
        <f>IF(AND(D33=0,E33=0)," ",(IF(AND(D33&gt;0,E33=0),"ISI (6)",(IF(AND(D33=0,E33&gt;0),"ISI (5)",((IF(G72&lt;RH!$C224,"&lt;RH",IF(G72&gt;RH!$D224,"&gt;RH"," ")))))))))</f>
        <v xml:space="preserve"> </v>
      </c>
      <c r="H33" s="93"/>
      <c r="I33" s="94"/>
      <c r="J33" s="126">
        <v>5</v>
      </c>
      <c r="K33" s="123" t="str">
        <f>IF(AND(H33=0,I33=0)," ",(IF(AND(H33&gt;0,I33=0),"ISI (8)",(IF(AND(H33=0,I33&gt;0),"ISI (7)",((IF(K72&lt;RH!$C224,"&lt;RH",IF(K72&gt;RH!$D224,"&gt;RH"," ")))))))))</f>
        <v xml:space="preserve"> </v>
      </c>
      <c r="L33" s="96">
        <f t="shared" si="0"/>
        <v>0</v>
      </c>
      <c r="M33" s="97">
        <f t="shared" si="0"/>
        <v>0</v>
      </c>
      <c r="N33" s="94"/>
      <c r="O33" s="127">
        <v>1</v>
      </c>
      <c r="P33" s="123" t="str">
        <f>IF(L33=0," ",IF((L33/INPUT_AWAL!$C$5)&gt;KALORI!D219,"&gt; MAX KONSUMSI KAPITA"," "))</f>
        <v xml:space="preserve"> </v>
      </c>
      <c r="Q33" s="99"/>
    </row>
    <row r="34" spans="1:17" ht="24.6" customHeight="1">
      <c r="A34" s="276">
        <v>217</v>
      </c>
      <c r="B34" s="528" t="s">
        <v>282</v>
      </c>
      <c r="C34" s="530" t="s">
        <v>356</v>
      </c>
      <c r="D34" s="93"/>
      <c r="E34" s="94"/>
      <c r="F34" s="126">
        <v>1</v>
      </c>
      <c r="G34" s="123" t="str">
        <f>IF(AND(D34=0,E34=0)," ",(IF(AND(D34&gt;0,E34=0),"ISI (6)",(IF(AND(D34=0,E34&gt;0),"ISI (5)",((IF(G73&lt;RH!$C225,"&lt;RH",IF(G73&gt;RH!$D225,"&gt;RH"," ")))))))))</f>
        <v xml:space="preserve"> </v>
      </c>
      <c r="H34" s="93"/>
      <c r="I34" s="94"/>
      <c r="J34" s="126">
        <v>5</v>
      </c>
      <c r="K34" s="123" t="str">
        <f>IF(AND(H34=0,I34=0)," ",(IF(AND(H34&gt;0,I34=0),"ISI (8)",(IF(AND(H34=0,I34&gt;0),"ISI (7)",((IF(K73&lt;RH!$C225,"&lt;RH",IF(K73&gt;RH!$D225,"&gt;RH"," ")))))))))</f>
        <v xml:space="preserve"> </v>
      </c>
      <c r="L34" s="96">
        <f t="shared" si="0"/>
        <v>0</v>
      </c>
      <c r="M34" s="97">
        <f t="shared" si="0"/>
        <v>0</v>
      </c>
      <c r="N34" s="94"/>
      <c r="O34" s="127">
        <v>1</v>
      </c>
      <c r="P34" s="123" t="str">
        <f>IF(L34=0," ",IF((L34/INPUT_AWAL!$C$5)&gt;KALORI!D220,"&gt; MAX KONSUMSI KAPITA"," "))</f>
        <v xml:space="preserve"> </v>
      </c>
      <c r="Q34" s="99"/>
    </row>
    <row r="35" spans="1:17" ht="15" customHeight="1">
      <c r="A35" s="276">
        <v>218</v>
      </c>
      <c r="B35" s="528" t="s">
        <v>284</v>
      </c>
      <c r="C35" s="534" t="s">
        <v>244</v>
      </c>
      <c r="D35" s="93"/>
      <c r="E35" s="94"/>
      <c r="F35" s="126">
        <v>1</v>
      </c>
      <c r="G35" s="123" t="str">
        <f>IF(AND(D35=0,E35=0)," ",(IF(AND(D35&gt;0,E35=0),"ISI (6)",(IF(AND(D35=0,E35&gt;0),"ISI (5)",((IF(G74&lt;RH!$C226,"&lt;RH",IF(G74&gt;RH!$D226,"&gt;RH"," ")))))))))</f>
        <v xml:space="preserve"> </v>
      </c>
      <c r="H35" s="93"/>
      <c r="I35" s="94"/>
      <c r="J35" s="126">
        <v>5</v>
      </c>
      <c r="K35" s="123" t="str">
        <f>IF(AND(H35=0,I35=0)," ",(IF(AND(H35&gt;0,I35=0),"ISI (8)",(IF(AND(H35=0,I35&gt;0),"ISI (7)",((IF(K74&lt;RH!$C226,"&lt;RH",IF(K74&gt;RH!$D226,"&gt;RH"," ")))))))))</f>
        <v xml:space="preserve"> </v>
      </c>
      <c r="L35" s="96">
        <f t="shared" si="0"/>
        <v>0</v>
      </c>
      <c r="M35" s="97">
        <f t="shared" si="0"/>
        <v>0</v>
      </c>
      <c r="N35" s="94"/>
      <c r="O35" s="127">
        <v>1</v>
      </c>
      <c r="P35" s="123" t="str">
        <f>IF(L35=0," ",IF((L35/INPUT_AWAL!$C$5)&gt;KALORI!D221,"&gt; MAX KONSUMSI KAPITA"," "))</f>
        <v xml:space="preserve"> </v>
      </c>
      <c r="Q35" s="99"/>
    </row>
    <row r="36" spans="1:17">
      <c r="A36" s="276">
        <v>219</v>
      </c>
      <c r="B36" s="528" t="s">
        <v>285</v>
      </c>
      <c r="C36" s="529" t="s">
        <v>186</v>
      </c>
      <c r="D36" s="93"/>
      <c r="E36" s="94"/>
      <c r="F36" s="126">
        <v>1</v>
      </c>
      <c r="G36" s="123" t="str">
        <f>IF(AND(D36=0,E36=0)," ",(IF(AND(D36&gt;0,E36=0),"ISI (6)",(IF(AND(D36=0,E36&gt;0),"ISI (5)",((IF(G75&lt;RH!$C227,"&lt;RH",IF(G75&gt;RH!$D227,"&gt;RH"," ")))))))))</f>
        <v xml:space="preserve"> </v>
      </c>
      <c r="H36" s="93"/>
      <c r="I36" s="94"/>
      <c r="J36" s="126">
        <v>5</v>
      </c>
      <c r="K36" s="123" t="str">
        <f>IF(AND(H36=0,I36=0)," ",(IF(AND(H36&gt;0,I36=0),"ISI (8)",(IF(AND(H36=0,I36&gt;0),"ISI (7)",((IF(K75&lt;RH!$C227,"&lt;RH",IF(K75&gt;RH!$D227,"&gt;RH"," ")))))))))</f>
        <v xml:space="preserve"> </v>
      </c>
      <c r="L36" s="96">
        <f t="shared" si="0"/>
        <v>0</v>
      </c>
      <c r="M36" s="97">
        <f t="shared" si="0"/>
        <v>0</v>
      </c>
      <c r="N36" s="94"/>
      <c r="O36" s="127">
        <v>1</v>
      </c>
      <c r="P36" s="123" t="str">
        <f>IF(L36=0," ",IF((L36/INPUT_AWAL!$C$5)&gt;KALORI!D222,"&gt; MAX KONSUMSI KAPITA"," "))</f>
        <v xml:space="preserve"> </v>
      </c>
      <c r="Q36" s="99"/>
    </row>
    <row r="37" spans="1:17">
      <c r="A37" s="266">
        <v>220</v>
      </c>
      <c r="B37" s="109" t="s">
        <v>798</v>
      </c>
      <c r="C37" s="114"/>
      <c r="D37" s="110"/>
      <c r="E37" s="108">
        <f>SUM(E38:E42)</f>
        <v>0</v>
      </c>
      <c r="F37" s="106"/>
      <c r="G37" s="107"/>
      <c r="H37" s="110"/>
      <c r="I37" s="108">
        <f>SUM(I38:I42)</f>
        <v>0</v>
      </c>
      <c r="J37" s="106"/>
      <c r="K37" s="107"/>
      <c r="L37" s="111"/>
      <c r="M37" s="108">
        <f>SUM(M38:M42)</f>
        <v>0</v>
      </c>
      <c r="N37" s="113" t="str">
        <f>IF(J37=0," ",IF((J37/INPUT_AWAL!$C$5)&gt;KALORI!B223,"&gt; MAX KONSUMSI KAPITA"," "))</f>
        <v xml:space="preserve"> </v>
      </c>
      <c r="O37" s="128"/>
      <c r="P37" s="113" t="str">
        <f>IF(L37=0," ",IF((L37/INPUT_AWAL!$C$5)&gt;KALORI!D223,"&gt; MAX KONSUMSI KAPITA"," "))</f>
        <v xml:space="preserve"> </v>
      </c>
      <c r="Q37" s="99"/>
    </row>
    <row r="38" spans="1:17" ht="15" customHeight="1">
      <c r="A38" s="276">
        <v>221</v>
      </c>
      <c r="B38" s="528" t="s">
        <v>289</v>
      </c>
      <c r="C38" s="529" t="s">
        <v>290</v>
      </c>
      <c r="D38" s="93"/>
      <c r="E38" s="94"/>
      <c r="F38" s="126">
        <v>1</v>
      </c>
      <c r="G38" s="123" t="str">
        <f>IF(AND(D38=0,E38=0)," ",(IF(AND(D38&gt;0,E38=0),"ISI (6)",(IF(AND(D38=0,E38&gt;0),"ISI (5)",((IF(G77&lt;RH!$C229,"&lt;RH",IF(G77&gt;RH!$D229,"&gt;RH"," ")))))))))</f>
        <v xml:space="preserve"> </v>
      </c>
      <c r="H38" s="93"/>
      <c r="I38" s="94"/>
      <c r="J38" s="126">
        <v>5</v>
      </c>
      <c r="K38" s="123" t="str">
        <f>IF(AND(H38=0,I38=0)," ",(IF(AND(H38&gt;0,I38=0),"ISI (8)",(IF(AND(H38=0,I38&gt;0),"ISI (7)",((IF(K77&lt;RH!$C229,"&lt;RH",IF(K77&gt;RH!$D229,"&gt;RH"," ")))))))))</f>
        <v xml:space="preserve"> </v>
      </c>
      <c r="L38" s="96">
        <f t="shared" si="0"/>
        <v>0</v>
      </c>
      <c r="M38" s="97">
        <f t="shared" si="0"/>
        <v>0</v>
      </c>
      <c r="N38" s="94"/>
      <c r="O38" s="127">
        <v>1</v>
      </c>
      <c r="P38" s="123" t="str">
        <f>IF(L38=0," ",IF((L38/INPUT_AWAL!$C$5)&gt;KALORI!D224,"&gt; MAX KONSUMSI KAPITA"," "))</f>
        <v xml:space="preserve"> </v>
      </c>
      <c r="Q38" s="121"/>
    </row>
    <row r="39" spans="1:17" ht="15" customHeight="1">
      <c r="A39" s="276">
        <v>222</v>
      </c>
      <c r="B39" s="528" t="s">
        <v>291</v>
      </c>
      <c r="C39" s="529" t="s">
        <v>290</v>
      </c>
      <c r="D39" s="93"/>
      <c r="E39" s="94"/>
      <c r="F39" s="126">
        <v>1</v>
      </c>
      <c r="G39" s="123" t="str">
        <f>IF(AND(D39=0,E39=0)," ",(IF(AND(D39&gt;0,E39=0),"ISI (6)",(IF(AND(D39=0,E39&gt;0),"ISI (5)",((IF(G78&lt;RH!$C230,"&lt;RH",IF(G78&gt;RH!$D230,"&gt;RH"," ")))))))))</f>
        <v xml:space="preserve"> </v>
      </c>
      <c r="H39" s="93"/>
      <c r="I39" s="94"/>
      <c r="J39" s="126">
        <v>5</v>
      </c>
      <c r="K39" s="123" t="str">
        <f>IF(AND(H39=0,I39=0)," ",(IF(AND(H39&gt;0,I39=0),"ISI (8)",(IF(AND(H39=0,I39&gt;0),"ISI (7)",((IF(K78&lt;RH!$C230,"&lt;RH",IF(K78&gt;RH!$D230,"&gt;RH"," ")))))))))</f>
        <v xml:space="preserve"> </v>
      </c>
      <c r="L39" s="96">
        <f t="shared" si="0"/>
        <v>0</v>
      </c>
      <c r="M39" s="97">
        <f t="shared" si="0"/>
        <v>0</v>
      </c>
      <c r="N39" s="94"/>
      <c r="O39" s="127">
        <v>1</v>
      </c>
      <c r="P39" s="123" t="str">
        <f>IF(L39=0," ",IF((L39/INPUT_AWAL!$C$5)&gt;KALORI!D225,"&gt; MAX KONSUMSI KAPITA"," "))</f>
        <v xml:space="preserve"> </v>
      </c>
      <c r="Q39" s="116"/>
    </row>
    <row r="40" spans="1:17" ht="15" customHeight="1">
      <c r="A40" s="276">
        <v>223</v>
      </c>
      <c r="B40" s="528" t="s">
        <v>292</v>
      </c>
      <c r="C40" s="529" t="s">
        <v>290</v>
      </c>
      <c r="D40" s="93"/>
      <c r="E40" s="94"/>
      <c r="F40" s="126">
        <v>1</v>
      </c>
      <c r="G40" s="123" t="str">
        <f>IF(AND(D40=0,E40=0)," ",(IF(AND(D40&gt;0,E40=0),"ISI (6)",(IF(AND(D40=0,E40&gt;0),"ISI (5)",((IF(G79&lt;RH!$C231,"&lt;RH",IF(G79&gt;RH!$D231,"&gt;RH"," ")))))))))</f>
        <v xml:space="preserve"> </v>
      </c>
      <c r="H40" s="93"/>
      <c r="I40" s="94"/>
      <c r="J40" s="126">
        <v>5</v>
      </c>
      <c r="K40" s="123" t="str">
        <f>IF(AND(H40=0,I40=0)," ",(IF(AND(H40&gt;0,I40=0),"ISI (8)",(IF(AND(H40=0,I40&gt;0),"ISI (7)",((IF(K79&lt;RH!$C231,"&lt;RH",IF(K79&gt;RH!$D231,"&gt;RH"," ")))))))))</f>
        <v xml:space="preserve"> </v>
      </c>
      <c r="L40" s="96">
        <f t="shared" si="0"/>
        <v>0</v>
      </c>
      <c r="M40" s="97">
        <f t="shared" si="0"/>
        <v>0</v>
      </c>
      <c r="N40" s="94"/>
      <c r="O40" s="127">
        <v>1</v>
      </c>
      <c r="P40" s="123" t="str">
        <f>IF(L40=0," ",IF((L40/INPUT_AWAL!$C$5)&gt;KALORI!D226,"&gt; MAX KONSUMSI KAPITA"," "))</f>
        <v xml:space="preserve"> </v>
      </c>
      <c r="Q40" s="116"/>
    </row>
    <row r="41" spans="1:17" ht="15" customHeight="1">
      <c r="A41" s="276">
        <v>224</v>
      </c>
      <c r="B41" s="528" t="s">
        <v>293</v>
      </c>
      <c r="C41" s="529" t="s">
        <v>74</v>
      </c>
      <c r="D41" s="93"/>
      <c r="E41" s="94"/>
      <c r="F41" s="126">
        <v>1</v>
      </c>
      <c r="G41" s="123" t="str">
        <f>IF(AND(D41=0,E41=0)," ",(IF(AND(D41&gt;0,E41=0),"ISI (6)",(IF(AND(D41=0,E41&gt;0),"ISI (5)",((IF(G80&lt;RH!$C232,"&lt;RH",IF(G80&gt;RH!$D232,"&gt;RH"," ")))))))))</f>
        <v xml:space="preserve"> </v>
      </c>
      <c r="H41" s="93"/>
      <c r="I41" s="94"/>
      <c r="J41" s="126">
        <v>5</v>
      </c>
      <c r="K41" s="123" t="str">
        <f>IF(AND(H41=0,I41=0)," ",(IF(AND(H41&gt;0,I41=0),"ISI (8)",(IF(AND(H41=0,I41&gt;0),"ISI (7)",((IF(K80&lt;RH!$C232,"&lt;RH",IF(K80&gt;RH!$D232,"&gt;RH"," ")))))))))</f>
        <v xml:space="preserve"> </v>
      </c>
      <c r="L41" s="96">
        <f t="shared" si="0"/>
        <v>0</v>
      </c>
      <c r="M41" s="97">
        <f t="shared" si="0"/>
        <v>0</v>
      </c>
      <c r="N41" s="94"/>
      <c r="O41" s="127">
        <v>1</v>
      </c>
      <c r="P41" s="123" t="str">
        <f>IF(L41=0," ",IF((L41/INPUT_AWAL!$C$5)&gt;KALORI!D227,"&gt; MAX KONSUMSI KAPITA"," "))</f>
        <v xml:space="preserve"> </v>
      </c>
      <c r="Q41" s="116"/>
    </row>
    <row r="42" spans="1:17" ht="15" customHeight="1">
      <c r="A42" s="276">
        <v>225</v>
      </c>
      <c r="B42" s="528" t="s">
        <v>294</v>
      </c>
      <c r="C42" s="529" t="s">
        <v>351</v>
      </c>
      <c r="D42" s="93"/>
      <c r="E42" s="94"/>
      <c r="F42" s="126">
        <v>1</v>
      </c>
      <c r="G42" s="123" t="str">
        <f>IF(AND(D42=0,E42=0)," ",(IF(AND(D42&gt;0,E42=0),"ISI (6)",(IF(AND(D42=0,E42&gt;0),"ISI (5)",((IF(G81&lt;RH!$C233,"&lt;RH",IF(G81&gt;RH!$D233,"&gt;RH"," ")))))))))</f>
        <v xml:space="preserve"> </v>
      </c>
      <c r="H42" s="93"/>
      <c r="I42" s="94"/>
      <c r="J42" s="126">
        <v>5</v>
      </c>
      <c r="K42" s="123" t="str">
        <f>IF(AND(H42=0,I42=0)," ",(IF(AND(H42&gt;0,I42=0),"ISI (8)",(IF(AND(H42=0,I42&gt;0),"ISI (7)",((IF(K81&lt;RH!$C233,"&lt;RH",IF(K81&gt;RH!$D233,"&gt;RH"," ")))))))))</f>
        <v xml:space="preserve"> </v>
      </c>
      <c r="L42" s="96">
        <f t="shared" si="0"/>
        <v>0</v>
      </c>
      <c r="M42" s="97">
        <f t="shared" si="0"/>
        <v>0</v>
      </c>
      <c r="N42" s="94"/>
      <c r="O42" s="127">
        <v>1</v>
      </c>
      <c r="P42" s="123" t="str">
        <f>IF(L42=0," ",IF((L42/INPUT_AWAL!$C$5)&gt;KALORI!D228,"&gt; MAX KONSUMSI KAPITA"," "))</f>
        <v xml:space="preserve"> </v>
      </c>
      <c r="Q42" s="116"/>
    </row>
    <row r="43" spans="1:17">
      <c r="A43" s="117"/>
      <c r="B43" s="116"/>
      <c r="C43" s="116"/>
      <c r="D43" s="116"/>
      <c r="E43" s="116"/>
      <c r="F43" s="129"/>
      <c r="G43" s="117"/>
      <c r="H43" s="116"/>
      <c r="I43" s="116"/>
      <c r="J43" s="129"/>
      <c r="K43" s="117"/>
      <c r="L43" s="117"/>
      <c r="M43" s="117"/>
      <c r="N43" s="118"/>
      <c r="O43" s="131"/>
      <c r="P43" s="116"/>
      <c r="Q43" s="116"/>
    </row>
    <row r="44" spans="1:17" ht="14.4" hidden="1" customHeight="1">
      <c r="A44" s="53"/>
      <c r="B44" s="49"/>
      <c r="C44" s="49"/>
      <c r="D44" s="49"/>
      <c r="E44" s="49"/>
      <c r="F44" s="79"/>
      <c r="G44" s="53" t="e">
        <f>E5/D5</f>
        <v>#DIV/0!</v>
      </c>
      <c r="H44" s="49"/>
      <c r="I44" s="49"/>
      <c r="J44" s="79"/>
      <c r="K44" s="53" t="e">
        <f>I5/H5</f>
        <v>#DIV/0!</v>
      </c>
      <c r="L44" s="53"/>
      <c r="M44" s="53"/>
      <c r="N44" s="51"/>
      <c r="O44" s="50"/>
      <c r="P44" s="49"/>
      <c r="Q44" s="49"/>
    </row>
    <row r="45" spans="1:17" ht="14.4" hidden="1" customHeight="1">
      <c r="A45" s="53"/>
      <c r="B45" s="49"/>
      <c r="C45" s="49"/>
      <c r="D45" s="49"/>
      <c r="E45" s="49"/>
      <c r="F45" s="79"/>
      <c r="G45" s="53" t="e">
        <f t="shared" ref="G45:G81" si="1">E6/D6</f>
        <v>#DIV/0!</v>
      </c>
      <c r="H45" s="49"/>
      <c r="I45" s="49"/>
      <c r="J45" s="79"/>
      <c r="K45" s="53" t="e">
        <f t="shared" ref="K45:K81" si="2">I6/H6</f>
        <v>#DIV/0!</v>
      </c>
      <c r="L45" s="53"/>
      <c r="M45" s="53"/>
      <c r="N45" s="51"/>
      <c r="O45" s="50"/>
      <c r="P45" s="49"/>
      <c r="Q45" s="49"/>
    </row>
    <row r="46" spans="1:17" ht="14.4" hidden="1" customHeight="1">
      <c r="A46" s="53"/>
      <c r="B46" s="49"/>
      <c r="C46" s="49"/>
      <c r="D46" s="49"/>
      <c r="E46" s="49"/>
      <c r="F46" s="79"/>
      <c r="G46" s="53" t="e">
        <f t="shared" si="1"/>
        <v>#DIV/0!</v>
      </c>
      <c r="H46" s="49"/>
      <c r="I46" s="49"/>
      <c r="J46" s="79"/>
      <c r="K46" s="53" t="e">
        <f t="shared" si="2"/>
        <v>#DIV/0!</v>
      </c>
      <c r="L46" s="53"/>
      <c r="M46" s="53"/>
      <c r="N46" s="51"/>
      <c r="O46" s="50"/>
      <c r="P46" s="49"/>
      <c r="Q46" s="49"/>
    </row>
    <row r="47" spans="1:17" ht="14.4" hidden="1" customHeight="1">
      <c r="A47" s="53"/>
      <c r="B47" s="49"/>
      <c r="C47" s="49"/>
      <c r="D47" s="49"/>
      <c r="E47" s="49"/>
      <c r="F47" s="79"/>
      <c r="G47" s="53" t="e">
        <f t="shared" si="1"/>
        <v>#DIV/0!</v>
      </c>
      <c r="H47" s="49"/>
      <c r="I47" s="49"/>
      <c r="J47" s="79"/>
      <c r="K47" s="53" t="e">
        <f t="shared" si="2"/>
        <v>#DIV/0!</v>
      </c>
      <c r="L47" s="53"/>
      <c r="M47" s="53"/>
      <c r="N47" s="51"/>
      <c r="O47" s="50"/>
      <c r="P47" s="49"/>
      <c r="Q47" s="49"/>
    </row>
    <row r="48" spans="1:17" ht="14.4" hidden="1" customHeight="1">
      <c r="A48" s="53"/>
      <c r="B48" s="49"/>
      <c r="C48" s="49"/>
      <c r="D48" s="49"/>
      <c r="E48" s="49"/>
      <c r="F48" s="79"/>
      <c r="G48" s="53" t="e">
        <f t="shared" si="1"/>
        <v>#DIV/0!</v>
      </c>
      <c r="H48" s="49"/>
      <c r="I48" s="49"/>
      <c r="J48" s="79"/>
      <c r="K48" s="53" t="e">
        <f t="shared" si="2"/>
        <v>#DIV/0!</v>
      </c>
      <c r="L48" s="53"/>
      <c r="M48" s="53"/>
      <c r="N48" s="51"/>
      <c r="O48" s="50"/>
      <c r="P48" s="49"/>
      <c r="Q48" s="49"/>
    </row>
    <row r="49" spans="1:15" s="49" customFormat="1" ht="14.4" hidden="1" customHeight="1">
      <c r="A49" s="53"/>
      <c r="F49" s="79"/>
      <c r="G49" s="53" t="e">
        <f t="shared" si="1"/>
        <v>#DIV/0!</v>
      </c>
      <c r="J49" s="79"/>
      <c r="K49" s="53" t="e">
        <f t="shared" si="2"/>
        <v>#DIV/0!</v>
      </c>
      <c r="L49" s="53"/>
      <c r="M49" s="53"/>
      <c r="N49" s="51"/>
      <c r="O49" s="50"/>
    </row>
    <row r="50" spans="1:15" s="49" customFormat="1" ht="14.4" hidden="1" customHeight="1">
      <c r="A50" s="53"/>
      <c r="F50" s="79"/>
      <c r="G50" s="53" t="e">
        <f t="shared" si="1"/>
        <v>#DIV/0!</v>
      </c>
      <c r="J50" s="79"/>
      <c r="K50" s="53" t="e">
        <f t="shared" si="2"/>
        <v>#DIV/0!</v>
      </c>
      <c r="L50" s="53"/>
      <c r="M50" s="53"/>
      <c r="N50" s="51"/>
      <c r="O50" s="50"/>
    </row>
    <row r="51" spans="1:15" s="49" customFormat="1" ht="14.4" hidden="1" customHeight="1">
      <c r="A51" s="53"/>
      <c r="F51" s="79"/>
      <c r="G51" s="53" t="e">
        <f t="shared" si="1"/>
        <v>#DIV/0!</v>
      </c>
      <c r="J51" s="79"/>
      <c r="K51" s="53" t="e">
        <f t="shared" si="2"/>
        <v>#DIV/0!</v>
      </c>
      <c r="L51" s="53"/>
      <c r="M51" s="53"/>
      <c r="N51" s="51"/>
      <c r="O51" s="50"/>
    </row>
    <row r="52" spans="1:15" s="49" customFormat="1" ht="14.4" hidden="1" customHeight="1">
      <c r="A52" s="53"/>
      <c r="F52" s="79"/>
      <c r="G52" s="53" t="e">
        <f t="shared" si="1"/>
        <v>#DIV/0!</v>
      </c>
      <c r="J52" s="79"/>
      <c r="K52" s="53" t="e">
        <f t="shared" si="2"/>
        <v>#DIV/0!</v>
      </c>
      <c r="L52" s="53"/>
      <c r="M52" s="53"/>
      <c r="N52" s="51"/>
      <c r="O52" s="50"/>
    </row>
    <row r="53" spans="1:15" s="49" customFormat="1" ht="14.4" hidden="1" customHeight="1">
      <c r="A53" s="53"/>
      <c r="F53" s="79"/>
      <c r="G53" s="53" t="e">
        <f t="shared" si="1"/>
        <v>#DIV/0!</v>
      </c>
      <c r="J53" s="79"/>
      <c r="K53" s="53" t="e">
        <f t="shared" si="2"/>
        <v>#DIV/0!</v>
      </c>
      <c r="L53" s="53"/>
      <c r="M53" s="53"/>
      <c r="N53" s="51"/>
      <c r="O53" s="50"/>
    </row>
    <row r="54" spans="1:15" s="49" customFormat="1" ht="14.4" hidden="1" customHeight="1">
      <c r="A54" s="53"/>
      <c r="F54" s="79"/>
      <c r="G54" s="53" t="e">
        <f t="shared" si="1"/>
        <v>#DIV/0!</v>
      </c>
      <c r="J54" s="79"/>
      <c r="K54" s="53" t="e">
        <f t="shared" si="2"/>
        <v>#DIV/0!</v>
      </c>
      <c r="L54" s="53"/>
      <c r="M54" s="53"/>
      <c r="N54" s="51"/>
      <c r="O54" s="50"/>
    </row>
    <row r="55" spans="1:15" s="49" customFormat="1" ht="14.4" hidden="1" customHeight="1">
      <c r="A55" s="53"/>
      <c r="F55" s="79"/>
      <c r="G55" s="53" t="e">
        <f t="shared" si="1"/>
        <v>#DIV/0!</v>
      </c>
      <c r="J55" s="79"/>
      <c r="K55" s="53" t="e">
        <f t="shared" si="2"/>
        <v>#DIV/0!</v>
      </c>
      <c r="L55" s="53"/>
      <c r="M55" s="53"/>
      <c r="N55" s="51"/>
      <c r="O55" s="50"/>
    </row>
    <row r="56" spans="1:15" s="49" customFormat="1" ht="14.4" hidden="1" customHeight="1">
      <c r="A56" s="53"/>
      <c r="F56" s="79"/>
      <c r="G56" s="53" t="e">
        <f t="shared" si="1"/>
        <v>#DIV/0!</v>
      </c>
      <c r="J56" s="79"/>
      <c r="K56" s="53" t="e">
        <f t="shared" si="2"/>
        <v>#DIV/0!</v>
      </c>
      <c r="L56" s="53"/>
      <c r="M56" s="53"/>
      <c r="N56" s="51"/>
      <c r="O56" s="50"/>
    </row>
    <row r="57" spans="1:15" s="49" customFormat="1" ht="14.4" hidden="1" customHeight="1">
      <c r="A57" s="53"/>
      <c r="F57" s="79"/>
      <c r="G57" s="53" t="e">
        <f t="shared" si="1"/>
        <v>#DIV/0!</v>
      </c>
      <c r="J57" s="79"/>
      <c r="K57" s="53" t="e">
        <f t="shared" si="2"/>
        <v>#DIV/0!</v>
      </c>
      <c r="L57" s="53"/>
      <c r="M57" s="53"/>
      <c r="N57" s="51"/>
      <c r="O57" s="50"/>
    </row>
    <row r="58" spans="1:15" s="49" customFormat="1" ht="14.4" hidden="1" customHeight="1">
      <c r="A58" s="53"/>
      <c r="F58" s="79"/>
      <c r="G58" s="53" t="e">
        <f t="shared" si="1"/>
        <v>#DIV/0!</v>
      </c>
      <c r="J58" s="79"/>
      <c r="K58" s="53" t="e">
        <f t="shared" si="2"/>
        <v>#DIV/0!</v>
      </c>
      <c r="L58" s="53"/>
      <c r="M58" s="53"/>
      <c r="N58" s="51"/>
      <c r="O58" s="50"/>
    </row>
    <row r="59" spans="1:15" s="49" customFormat="1" ht="14.4" hidden="1" customHeight="1">
      <c r="A59" s="53"/>
      <c r="F59" s="79"/>
      <c r="G59" s="53" t="e">
        <f t="shared" si="1"/>
        <v>#DIV/0!</v>
      </c>
      <c r="J59" s="79"/>
      <c r="K59" s="53" t="e">
        <f t="shared" si="2"/>
        <v>#DIV/0!</v>
      </c>
      <c r="L59" s="53"/>
      <c r="M59" s="53"/>
      <c r="N59" s="51"/>
      <c r="O59" s="50"/>
    </row>
    <row r="60" spans="1:15" s="49" customFormat="1" ht="14.4" hidden="1" customHeight="1">
      <c r="A60" s="53"/>
      <c r="F60" s="79"/>
      <c r="G60" s="53" t="e">
        <f t="shared" si="1"/>
        <v>#DIV/0!</v>
      </c>
      <c r="J60" s="79"/>
      <c r="K60" s="53" t="e">
        <f t="shared" si="2"/>
        <v>#DIV/0!</v>
      </c>
      <c r="L60" s="53"/>
      <c r="M60" s="53"/>
      <c r="N60" s="51"/>
      <c r="O60" s="50"/>
    </row>
    <row r="61" spans="1:15" s="49" customFormat="1" ht="14.4" hidden="1" customHeight="1">
      <c r="A61" s="53"/>
      <c r="F61" s="79"/>
      <c r="G61" s="53" t="e">
        <f t="shared" si="1"/>
        <v>#DIV/0!</v>
      </c>
      <c r="J61" s="79"/>
      <c r="K61" s="53" t="e">
        <f t="shared" si="2"/>
        <v>#DIV/0!</v>
      </c>
      <c r="L61" s="53"/>
      <c r="M61" s="53"/>
      <c r="N61" s="51"/>
      <c r="O61" s="50"/>
    </row>
    <row r="62" spans="1:15" s="49" customFormat="1" ht="14.4" hidden="1" customHeight="1">
      <c r="A62" s="53"/>
      <c r="F62" s="79"/>
      <c r="G62" s="53" t="e">
        <f t="shared" si="1"/>
        <v>#DIV/0!</v>
      </c>
      <c r="J62" s="79"/>
      <c r="K62" s="53" t="e">
        <f t="shared" si="2"/>
        <v>#DIV/0!</v>
      </c>
      <c r="L62" s="53"/>
      <c r="M62" s="53"/>
      <c r="N62" s="51"/>
      <c r="O62" s="50"/>
    </row>
    <row r="63" spans="1:15" s="49" customFormat="1" ht="14.4" hidden="1" customHeight="1">
      <c r="A63" s="53"/>
      <c r="F63" s="79"/>
      <c r="G63" s="53" t="e">
        <f t="shared" si="1"/>
        <v>#DIV/0!</v>
      </c>
      <c r="J63" s="79"/>
      <c r="K63" s="53" t="e">
        <f t="shared" si="2"/>
        <v>#DIV/0!</v>
      </c>
      <c r="L63" s="53"/>
      <c r="M63" s="53"/>
      <c r="N63" s="51"/>
      <c r="O63" s="50"/>
    </row>
    <row r="64" spans="1:15" s="49" customFormat="1" ht="14.4" hidden="1" customHeight="1">
      <c r="A64" s="53"/>
      <c r="F64" s="79"/>
      <c r="G64" s="53" t="e">
        <f t="shared" si="1"/>
        <v>#DIV/0!</v>
      </c>
      <c r="J64" s="79"/>
      <c r="K64" s="53" t="e">
        <f t="shared" si="2"/>
        <v>#DIV/0!</v>
      </c>
      <c r="L64" s="53"/>
      <c r="M64" s="53"/>
      <c r="N64" s="51"/>
      <c r="O64" s="50"/>
    </row>
    <row r="65" spans="1:15" s="49" customFormat="1" ht="14.4" hidden="1" customHeight="1">
      <c r="A65" s="53"/>
      <c r="F65" s="79"/>
      <c r="G65" s="53" t="e">
        <f t="shared" si="1"/>
        <v>#DIV/0!</v>
      </c>
      <c r="J65" s="79"/>
      <c r="K65" s="53" t="e">
        <f t="shared" si="2"/>
        <v>#DIV/0!</v>
      </c>
      <c r="L65" s="53"/>
      <c r="M65" s="53"/>
      <c r="N65" s="51"/>
      <c r="O65" s="50"/>
    </row>
    <row r="66" spans="1:15" s="49" customFormat="1" ht="14.4" hidden="1" customHeight="1">
      <c r="A66" s="53"/>
      <c r="F66" s="79"/>
      <c r="G66" s="53" t="e">
        <f t="shared" si="1"/>
        <v>#DIV/0!</v>
      </c>
      <c r="J66" s="79"/>
      <c r="K66" s="53" t="e">
        <f t="shared" si="2"/>
        <v>#DIV/0!</v>
      </c>
      <c r="L66" s="53"/>
      <c r="M66" s="53"/>
      <c r="N66" s="51"/>
      <c r="O66" s="50"/>
    </row>
    <row r="67" spans="1:15" s="49" customFormat="1" ht="14.4" hidden="1" customHeight="1">
      <c r="A67" s="53"/>
      <c r="F67" s="79"/>
      <c r="G67" s="53" t="e">
        <f t="shared" si="1"/>
        <v>#DIV/0!</v>
      </c>
      <c r="J67" s="79"/>
      <c r="K67" s="53" t="e">
        <f t="shared" si="2"/>
        <v>#DIV/0!</v>
      </c>
      <c r="L67" s="53"/>
      <c r="M67" s="53"/>
      <c r="N67" s="51"/>
      <c r="O67" s="50"/>
    </row>
    <row r="68" spans="1:15" s="49" customFormat="1" ht="14.4" hidden="1" customHeight="1">
      <c r="A68" s="53"/>
      <c r="F68" s="79"/>
      <c r="G68" s="53" t="e">
        <f t="shared" si="1"/>
        <v>#DIV/0!</v>
      </c>
      <c r="J68" s="79"/>
      <c r="K68" s="53" t="e">
        <f t="shared" si="2"/>
        <v>#DIV/0!</v>
      </c>
      <c r="L68" s="53"/>
      <c r="M68" s="53"/>
      <c r="N68" s="51"/>
      <c r="O68" s="50"/>
    </row>
    <row r="69" spans="1:15" s="49" customFormat="1" ht="14.4" hidden="1" customHeight="1">
      <c r="A69" s="53"/>
      <c r="F69" s="79"/>
      <c r="G69" s="53" t="e">
        <f t="shared" si="1"/>
        <v>#DIV/0!</v>
      </c>
      <c r="J69" s="79"/>
      <c r="K69" s="53" t="e">
        <f t="shared" si="2"/>
        <v>#DIV/0!</v>
      </c>
      <c r="L69" s="53"/>
      <c r="M69" s="53"/>
      <c r="N69" s="51"/>
      <c r="O69" s="50"/>
    </row>
    <row r="70" spans="1:15" s="49" customFormat="1" ht="14.4" hidden="1" customHeight="1">
      <c r="A70" s="53"/>
      <c r="F70" s="79"/>
      <c r="G70" s="53" t="e">
        <f t="shared" si="1"/>
        <v>#DIV/0!</v>
      </c>
      <c r="J70" s="79"/>
      <c r="K70" s="53" t="e">
        <f t="shared" si="2"/>
        <v>#DIV/0!</v>
      </c>
      <c r="L70" s="53"/>
      <c r="M70" s="53"/>
      <c r="N70" s="51"/>
      <c r="O70" s="50"/>
    </row>
    <row r="71" spans="1:15" s="49" customFormat="1" ht="14.4" hidden="1" customHeight="1">
      <c r="A71" s="53"/>
      <c r="F71" s="79"/>
      <c r="G71" s="53" t="e">
        <f t="shared" si="1"/>
        <v>#DIV/0!</v>
      </c>
      <c r="J71" s="79"/>
      <c r="K71" s="53" t="e">
        <f t="shared" si="2"/>
        <v>#DIV/0!</v>
      </c>
      <c r="L71" s="53"/>
      <c r="M71" s="53"/>
      <c r="N71" s="51"/>
      <c r="O71" s="50"/>
    </row>
    <row r="72" spans="1:15" s="49" customFormat="1" ht="14.4" hidden="1" customHeight="1">
      <c r="A72" s="53"/>
      <c r="F72" s="79"/>
      <c r="G72" s="53" t="e">
        <f t="shared" si="1"/>
        <v>#DIV/0!</v>
      </c>
      <c r="J72" s="79"/>
      <c r="K72" s="53" t="e">
        <f t="shared" si="2"/>
        <v>#DIV/0!</v>
      </c>
      <c r="L72" s="53"/>
      <c r="M72" s="53"/>
      <c r="N72" s="51"/>
      <c r="O72" s="50"/>
    </row>
    <row r="73" spans="1:15" s="49" customFormat="1" ht="14.4" hidden="1" customHeight="1">
      <c r="A73" s="53"/>
      <c r="F73" s="79"/>
      <c r="G73" s="53" t="e">
        <f t="shared" si="1"/>
        <v>#DIV/0!</v>
      </c>
      <c r="J73" s="79"/>
      <c r="K73" s="53" t="e">
        <f t="shared" si="2"/>
        <v>#DIV/0!</v>
      </c>
      <c r="L73" s="53"/>
      <c r="M73" s="53"/>
      <c r="N73" s="51"/>
      <c r="O73" s="50"/>
    </row>
    <row r="74" spans="1:15" s="49" customFormat="1" ht="14.4" hidden="1" customHeight="1">
      <c r="A74" s="53"/>
      <c r="F74" s="79"/>
      <c r="G74" s="53" t="e">
        <f t="shared" si="1"/>
        <v>#DIV/0!</v>
      </c>
      <c r="J74" s="79"/>
      <c r="K74" s="53" t="e">
        <f t="shared" si="2"/>
        <v>#DIV/0!</v>
      </c>
      <c r="L74" s="53"/>
      <c r="M74" s="53"/>
      <c r="N74" s="51"/>
      <c r="O74" s="50"/>
    </row>
    <row r="75" spans="1:15" s="49" customFormat="1" ht="14.4" hidden="1" customHeight="1">
      <c r="A75" s="53"/>
      <c r="F75" s="79"/>
      <c r="G75" s="53" t="e">
        <f t="shared" si="1"/>
        <v>#DIV/0!</v>
      </c>
      <c r="J75" s="79"/>
      <c r="K75" s="53" t="e">
        <f t="shared" si="2"/>
        <v>#DIV/0!</v>
      </c>
      <c r="L75" s="53"/>
      <c r="M75" s="53"/>
      <c r="N75" s="51"/>
      <c r="O75" s="50"/>
    </row>
    <row r="76" spans="1:15" s="49" customFormat="1" ht="14.4" hidden="1" customHeight="1">
      <c r="A76" s="53"/>
      <c r="F76" s="79"/>
      <c r="G76" s="53"/>
      <c r="J76" s="79"/>
      <c r="K76" s="53"/>
      <c r="L76" s="53"/>
      <c r="M76" s="53"/>
      <c r="N76" s="51"/>
      <c r="O76" s="50"/>
    </row>
    <row r="77" spans="1:15" s="49" customFormat="1" ht="14.4" hidden="1" customHeight="1">
      <c r="A77" s="53"/>
      <c r="F77" s="79"/>
      <c r="G77" s="53" t="e">
        <f t="shared" si="1"/>
        <v>#DIV/0!</v>
      </c>
      <c r="J77" s="79"/>
      <c r="K77" s="53" t="e">
        <f t="shared" si="2"/>
        <v>#DIV/0!</v>
      </c>
      <c r="L77" s="53"/>
      <c r="M77" s="53"/>
      <c r="N77" s="51"/>
      <c r="O77" s="50"/>
    </row>
    <row r="78" spans="1:15" s="49" customFormat="1" ht="14.4" hidden="1" customHeight="1">
      <c r="A78" s="53"/>
      <c r="F78" s="79"/>
      <c r="G78" s="53" t="e">
        <f t="shared" si="1"/>
        <v>#DIV/0!</v>
      </c>
      <c r="J78" s="79"/>
      <c r="K78" s="53" t="e">
        <f t="shared" si="2"/>
        <v>#DIV/0!</v>
      </c>
      <c r="L78" s="53"/>
      <c r="M78" s="53"/>
      <c r="N78" s="51"/>
      <c r="O78" s="50"/>
    </row>
    <row r="79" spans="1:15" s="49" customFormat="1" ht="14.4" hidden="1" customHeight="1">
      <c r="A79" s="53"/>
      <c r="F79" s="79"/>
      <c r="G79" s="53" t="e">
        <f t="shared" si="1"/>
        <v>#DIV/0!</v>
      </c>
      <c r="J79" s="79"/>
      <c r="K79" s="53" t="e">
        <f t="shared" si="2"/>
        <v>#DIV/0!</v>
      </c>
      <c r="L79" s="53"/>
      <c r="M79" s="53"/>
      <c r="N79" s="51"/>
      <c r="O79" s="50"/>
    </row>
    <row r="80" spans="1:15" s="49" customFormat="1" ht="14.4" hidden="1" customHeight="1">
      <c r="A80" s="53"/>
      <c r="F80" s="79"/>
      <c r="G80" s="53" t="e">
        <f t="shared" si="1"/>
        <v>#DIV/0!</v>
      </c>
      <c r="J80" s="79"/>
      <c r="K80" s="53" t="e">
        <f t="shared" si="2"/>
        <v>#DIV/0!</v>
      </c>
      <c r="L80" s="53"/>
      <c r="M80" s="53"/>
      <c r="N80" s="51"/>
      <c r="O80" s="50"/>
    </row>
    <row r="81" spans="1:17" ht="14.4" hidden="1" customHeight="1">
      <c r="A81" s="53"/>
      <c r="B81" s="49"/>
      <c r="C81" s="49"/>
      <c r="D81" s="49"/>
      <c r="E81" s="49"/>
      <c r="F81" s="79"/>
      <c r="G81" s="53" t="e">
        <f t="shared" si="1"/>
        <v>#DIV/0!</v>
      </c>
      <c r="H81" s="49"/>
      <c r="I81" s="49"/>
      <c r="J81" s="79"/>
      <c r="K81" s="53" t="e">
        <f t="shared" si="2"/>
        <v>#DIV/0!</v>
      </c>
      <c r="L81" s="53"/>
      <c r="M81" s="53"/>
      <c r="N81" s="51"/>
      <c r="O81" s="50"/>
      <c r="P81" s="49"/>
      <c r="Q81" s="49"/>
    </row>
    <row r="82" spans="1:17">
      <c r="A82" s="88"/>
      <c r="B82" s="55"/>
      <c r="C82" s="55"/>
      <c r="D82" s="55"/>
      <c r="E82" s="55"/>
      <c r="F82" s="59"/>
      <c r="G82" s="88"/>
      <c r="H82" s="55"/>
      <c r="I82" s="55"/>
      <c r="J82" s="59"/>
      <c r="K82" s="88"/>
      <c r="L82" s="88"/>
      <c r="M82" s="88"/>
      <c r="N82" s="89"/>
      <c r="O82" s="136"/>
      <c r="P82" s="55"/>
      <c r="Q82" s="55"/>
    </row>
  </sheetData>
  <sheetProtection algorithmName="SHA-512" hashValue="4rOokjPgeAGnQBpIvBOQcis2CM00tLO1lyW3zdSO2Z5YUxa9/+1ZPQuHmKWXlKbI0Senu9fnYrAtOB1ObV+bRA==" saltValue="nv4vzpZBsiL7lrt0QIzWwQ==" spinCount="100000" sheet="1" selectLockedCells="1"/>
  <mergeCells count="11">
    <mergeCell ref="H2:K2"/>
    <mergeCell ref="L2:M2"/>
    <mergeCell ref="N2:O2"/>
    <mergeCell ref="P2:P3"/>
    <mergeCell ref="Q14:Q15"/>
    <mergeCell ref="C1:D1"/>
    <mergeCell ref="F1:G1"/>
    <mergeCell ref="A2:A3"/>
    <mergeCell ref="B2:B3"/>
    <mergeCell ref="C2:C3"/>
    <mergeCell ref="D2:G2"/>
  </mergeCells>
  <dataValidations count="4">
    <dataValidation type="list" showInputMessage="1" showErrorMessage="1" errorTitle="ERROR" error="PILIH JAWABAN YANG SESUAI_x000a_" promptTitle="PILIH ASAL TRANSAKSI" prompt="1 PEMBELIAN_x000a_2 PEMBELIAN BON/HUTANG_x000a_3 PEMBELIAN DI BAWAH HARGA KRN SUBSIDI_x000a_4 DARI USAHA RUTA MILIK SENDIRI" sqref="F38:F42 F5:F36" xr:uid="{58981C7C-6EE0-4C08-89E0-F64AB579ADEC}">
      <formula1>_56MKNN</formula1>
    </dataValidation>
    <dataValidation type="list" showInputMessage="1" showErrorMessage="1" errorTitle="ERROR" error="PILIH JAWABAN YANG SESUAI_x000a_" promptTitle="PILIH ASAL TRANSAKSI" prompt="5 PEMBERIAN RUTA LAIN_x000a_6 HASIL _x000a_PERTANIAN/INDUSTRI (BUKAN USAHA)" sqref="J37" xr:uid="{5E2DC093-1913-4E6A-AEA8-6CD7DA0ED67A}">
      <formula1>_78MKNN</formula1>
    </dataValidation>
    <dataValidation type="list" showInputMessage="1" showErrorMessage="1" errorTitle="ERROR" error="PILIH JAWABAN YANG SESUAI_x000a_" promptTitle="PILIH ASAL TRANSAKSI" prompt="5 PEMBERIAN RUTA LAIN_x000a_6 DARI PERTANIAN/ INDUSTRI YG DIKONSUMSI SENDIRI_x000a_" sqref="J5:J36 J38:J42" xr:uid="{4C998E04-D7D0-40B9-A3C6-868BFCAC0245}">
      <formula1>_78MKNN</formula1>
    </dataValidation>
    <dataValidation allowBlank="1" showInputMessage="1" showErrorMessage="1" promptTitle="TERISI JIKA KOLOM 6a = 3" prompt="ISIKAN NILAI RIIL YANG DIBAYAR JIKA PEMBELIAN DARI BANTUAN SOSIAL/SUBSIDI" sqref="N5:N36 N38:N42" xr:uid="{0E77643F-13C3-4D89-8336-294115C9EEF5}"/>
  </dataValidations>
  <pageMargins left="0.7" right="0.7" top="0.75" bottom="0.75" header="0.3" footer="0.3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UMBER BANTUAN" prompt="1. PEMERINTAH_x000a_2. LEMBAGA NONPROFIT" xr:uid="{F2885171-9318-45C2-A223-193EB92D3076}">
          <x14:formula1>
            <xm:f>DROWDOWN!$I$1:$I$2</xm:f>
          </x14:formula1>
          <xm:sqref>O5:O36 O38:O42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82"/>
  <sheetViews>
    <sheetView workbookViewId="0">
      <pane xSplit="1" ySplit="3" topLeftCell="B4" activePane="bottomRight" state="frozen"/>
      <selection sqref="A1:A2"/>
      <selection pane="topRight" sqref="A1:A2"/>
      <selection pane="bottomLeft" sqref="A1:A2"/>
      <selection pane="bottomRight" activeCell="E7" sqref="E7"/>
    </sheetView>
  </sheetViews>
  <sheetFormatPr defaultColWidth="0" defaultRowHeight="14.4" zeroHeight="1"/>
  <cols>
    <col min="1" max="1" width="4.77734375" style="53" customWidth="1"/>
    <col min="2" max="2" width="45.44140625" style="49" customWidth="1"/>
    <col min="3" max="3" width="6.5546875" style="49" customWidth="1"/>
    <col min="4" max="4" width="7.77734375" style="49" customWidth="1"/>
    <col min="5" max="5" width="10" style="49" customWidth="1"/>
    <col min="6" max="6" width="4.44140625" style="49" customWidth="1"/>
    <col min="7" max="7" width="8.88671875" style="53" customWidth="1"/>
    <col min="8" max="8" width="7.77734375" style="49" customWidth="1"/>
    <col min="9" max="9" width="10" style="49" customWidth="1"/>
    <col min="10" max="10" width="4.44140625" style="49" customWidth="1"/>
    <col min="11" max="11" width="8.88671875" style="53" customWidth="1"/>
    <col min="12" max="12" width="7.77734375" style="53" customWidth="1"/>
    <col min="13" max="13" width="10" style="53" customWidth="1"/>
    <col min="14" max="14" width="10.21875" style="51" customWidth="1"/>
    <col min="15" max="15" width="6.88671875" style="51" customWidth="1"/>
    <col min="16" max="16" width="17.5546875" style="49" customWidth="1"/>
    <col min="17" max="17" width="18.109375" style="49" customWidth="1"/>
    <col min="18" max="18" width="0" style="49" hidden="1" customWidth="1"/>
    <col min="19" max="16384" width="9.109375" style="49" hidden="1"/>
  </cols>
  <sheetData>
    <row r="1" spans="1:17" ht="25.8" customHeight="1">
      <c r="A1" s="480"/>
      <c r="B1" s="484" t="s">
        <v>1129</v>
      </c>
      <c r="C1" s="634">
        <f>INPUT_AWAL!H9</f>
        <v>0</v>
      </c>
      <c r="D1" s="634"/>
      <c r="E1" s="484" t="s">
        <v>792</v>
      </c>
      <c r="F1" s="634">
        <f>INPUT_AWAL!H5</f>
        <v>0</v>
      </c>
      <c r="G1" s="634"/>
      <c r="H1" s="484" t="s">
        <v>1066</v>
      </c>
      <c r="I1" s="499">
        <f>INPUT_AWAL!H6</f>
        <v>0</v>
      </c>
      <c r="J1" s="480"/>
      <c r="K1" s="480"/>
      <c r="L1" s="480"/>
      <c r="M1" s="480"/>
      <c r="N1" s="480"/>
      <c r="O1" s="480"/>
      <c r="P1" s="480"/>
      <c r="Q1" s="480"/>
    </row>
    <row r="2" spans="1:17" s="52" customFormat="1">
      <c r="A2" s="635" t="s">
        <v>476</v>
      </c>
      <c r="B2" s="635" t="s">
        <v>660</v>
      </c>
      <c r="C2" s="635" t="s">
        <v>763</v>
      </c>
      <c r="D2" s="637" t="s">
        <v>764</v>
      </c>
      <c r="E2" s="638"/>
      <c r="F2" s="638"/>
      <c r="G2" s="639"/>
      <c r="H2" s="637" t="s">
        <v>767</v>
      </c>
      <c r="I2" s="638"/>
      <c r="J2" s="638"/>
      <c r="K2" s="639"/>
      <c r="L2" s="637" t="s">
        <v>768</v>
      </c>
      <c r="M2" s="639"/>
      <c r="N2" s="637" t="s">
        <v>769</v>
      </c>
      <c r="O2" s="639"/>
      <c r="P2" s="640" t="s">
        <v>772</v>
      </c>
      <c r="Q2" s="100"/>
    </row>
    <row r="3" spans="1:17" s="52" customFormat="1">
      <c r="A3" s="636"/>
      <c r="B3" s="636"/>
      <c r="C3" s="636"/>
      <c r="D3" s="248" t="s">
        <v>765</v>
      </c>
      <c r="E3" s="248" t="s">
        <v>522</v>
      </c>
      <c r="F3" s="248" t="s">
        <v>766</v>
      </c>
      <c r="G3" s="248" t="s">
        <v>662</v>
      </c>
      <c r="H3" s="248" t="s">
        <v>765</v>
      </c>
      <c r="I3" s="248" t="s">
        <v>522</v>
      </c>
      <c r="J3" s="248" t="s">
        <v>766</v>
      </c>
      <c r="K3" s="248" t="s">
        <v>662</v>
      </c>
      <c r="L3" s="248" t="s">
        <v>765</v>
      </c>
      <c r="M3" s="248" t="s">
        <v>522</v>
      </c>
      <c r="N3" s="248" t="s">
        <v>770</v>
      </c>
      <c r="O3" s="248" t="s">
        <v>771</v>
      </c>
      <c r="P3" s="641"/>
      <c r="Q3" s="102"/>
    </row>
    <row r="4" spans="1:17" ht="15" customHeight="1">
      <c r="A4" s="84">
        <v>187</v>
      </c>
      <c r="B4" s="85" t="s">
        <v>799</v>
      </c>
      <c r="C4" s="114"/>
      <c r="D4" s="110"/>
      <c r="E4" s="108">
        <f>SUM(E5:E36)</f>
        <v>0</v>
      </c>
      <c r="F4" s="106"/>
      <c r="G4" s="113"/>
      <c r="H4" s="110"/>
      <c r="I4" s="108">
        <f>SUM(I5:I36)</f>
        <v>0</v>
      </c>
      <c r="J4" s="106"/>
      <c r="K4" s="113"/>
      <c r="L4" s="111"/>
      <c r="M4" s="108">
        <f>SUM(M5:M36)</f>
        <v>0</v>
      </c>
      <c r="N4" s="112"/>
      <c r="O4" s="130"/>
      <c r="P4" s="107"/>
      <c r="Q4" s="101" t="s">
        <v>793</v>
      </c>
    </row>
    <row r="5" spans="1:17" ht="15" customHeight="1">
      <c r="A5" s="276">
        <v>188</v>
      </c>
      <c r="B5" s="528" t="s">
        <v>233</v>
      </c>
      <c r="C5" s="534" t="s">
        <v>234</v>
      </c>
      <c r="D5" s="93"/>
      <c r="E5" s="94"/>
      <c r="F5" s="126">
        <v>1</v>
      </c>
      <c r="G5" s="123" t="str">
        <f>IF(AND(D5=0,E5=0)," ",(IF(AND(D5&gt;0,E5=0),"ISI (6)",(IF(AND(D5=0,E5&gt;0),"ISI (5)",((IF(G44&lt;RH!$C196,"&lt;RH",IF(G44&gt;RH!$D196,"&gt;RH"," ")))))))))</f>
        <v xml:space="preserve"> </v>
      </c>
      <c r="H5" s="93"/>
      <c r="I5" s="94"/>
      <c r="J5" s="126">
        <v>5</v>
      </c>
      <c r="K5" s="123" t="str">
        <f>IF(AND(H5=0,I5=0)," ",(IF(AND(H5&gt;0,I5=0),"ISI (8)",(IF(AND(H5=0,I5&gt;0),"ISI (7)",((IF(K44&lt;RH!$C196,"&lt;RH",IF(K44&gt;RH!$D196,"&gt;RH"," ")))))))))</f>
        <v xml:space="preserve"> </v>
      </c>
      <c r="L5" s="96">
        <f>D5+H5</f>
        <v>0</v>
      </c>
      <c r="M5" s="97">
        <f>E5+I5</f>
        <v>0</v>
      </c>
      <c r="N5" s="94"/>
      <c r="O5" s="127">
        <v>1</v>
      </c>
      <c r="P5" s="123" t="str">
        <f>IF(L5=0," ",IF((L5/INPUT_AWAL!$C$5)&gt;KALORI!D191,"&gt; MAX KONSUMSI KAPITA"," "))</f>
        <v xml:space="preserve"> </v>
      </c>
      <c r="Q5" s="115">
        <f>KOMODITAS!D231</f>
        <v>0</v>
      </c>
    </row>
    <row r="6" spans="1:17" ht="15" customHeight="1">
      <c r="A6" s="276">
        <v>189</v>
      </c>
      <c r="B6" s="528" t="s">
        <v>235</v>
      </c>
      <c r="C6" s="534" t="s">
        <v>234</v>
      </c>
      <c r="D6" s="93"/>
      <c r="E6" s="94"/>
      <c r="F6" s="126">
        <v>1</v>
      </c>
      <c r="G6" s="123" t="str">
        <f>IF(AND(D6=0,E6=0)," ",(IF(AND(D6&gt;0,E6=0),"ISI (6)",(IF(AND(D6=0,E6&gt;0),"ISI (5)",((IF(G45&lt;RH!$C197,"&lt;RH",IF(G45&gt;RH!$D197,"&gt;RH"," ")))))))))</f>
        <v xml:space="preserve"> </v>
      </c>
      <c r="H6" s="93"/>
      <c r="I6" s="94"/>
      <c r="J6" s="126">
        <v>5</v>
      </c>
      <c r="K6" s="123" t="str">
        <f>IF(AND(H6=0,I6=0)," ",(IF(AND(H6&gt;0,I6=0),"ISI (8)",(IF(AND(H6=0,I6&gt;0),"ISI (7)",((IF(K45&lt;RH!$C197,"&lt;RH",IF(K45&gt;RH!$D197,"&gt;RH"," ")))))))))</f>
        <v xml:space="preserve"> </v>
      </c>
      <c r="L6" s="96">
        <f t="shared" ref="L6:M42" si="0">D6+H6</f>
        <v>0</v>
      </c>
      <c r="M6" s="97">
        <f t="shared" si="0"/>
        <v>0</v>
      </c>
      <c r="N6" s="94"/>
      <c r="O6" s="127">
        <v>1</v>
      </c>
      <c r="P6" s="123" t="str">
        <f>IF(L6=0," ",IF((L6/INPUT_AWAL!$C$5)&gt;KALORI!D192,"&gt; MAX KONSUMSI KAPITA"," "))</f>
        <v xml:space="preserve"> </v>
      </c>
      <c r="Q6" s="116"/>
    </row>
    <row r="7" spans="1:17" ht="15" customHeight="1">
      <c r="A7" s="276">
        <v>190</v>
      </c>
      <c r="B7" s="528" t="s">
        <v>237</v>
      </c>
      <c r="C7" s="534" t="s">
        <v>74</v>
      </c>
      <c r="D7" s="93"/>
      <c r="E7" s="94"/>
      <c r="F7" s="126">
        <v>1</v>
      </c>
      <c r="G7" s="123" t="str">
        <f>IF(AND(D7=0,E7=0)," ",(IF(AND(D7&gt;0,E7=0),"ISI (6)",(IF(AND(D7=0,E7&gt;0),"ISI (5)",((IF(G46&lt;RH!$C198,"&lt;RH",IF(G46&gt;RH!$D198,"&gt;RH"," ")))))))))</f>
        <v xml:space="preserve"> </v>
      </c>
      <c r="H7" s="93"/>
      <c r="I7" s="94"/>
      <c r="J7" s="126">
        <v>5</v>
      </c>
      <c r="K7" s="123" t="str">
        <f>IF(AND(H7=0,I7=0)," ",(IF(AND(H7&gt;0,I7=0),"ISI (8)",(IF(AND(H7=0,I7&gt;0),"ISI (7)",((IF(K46&lt;RH!$C198,"&lt;RH",IF(K46&gt;RH!$D198,"&gt;RH"," ")))))))))</f>
        <v xml:space="preserve"> </v>
      </c>
      <c r="L7" s="96">
        <f>D7+H7</f>
        <v>0</v>
      </c>
      <c r="M7" s="97">
        <f t="shared" si="0"/>
        <v>0</v>
      </c>
      <c r="N7" s="94"/>
      <c r="O7" s="127">
        <v>1</v>
      </c>
      <c r="P7" s="123" t="str">
        <f>IF(L7=0," ",IF((L7/INPUT_AWAL!$C$5)&gt;KALORI!D193,"&gt; MAX KONSUMSI KAPITA"," "))</f>
        <v xml:space="preserve"> </v>
      </c>
      <c r="Q7" s="99"/>
    </row>
    <row r="8" spans="1:17" ht="15" customHeight="1">
      <c r="A8" s="276">
        <v>191</v>
      </c>
      <c r="B8" s="528" t="s">
        <v>239</v>
      </c>
      <c r="C8" s="534" t="s">
        <v>241</v>
      </c>
      <c r="D8" s="93"/>
      <c r="E8" s="94"/>
      <c r="F8" s="126">
        <v>1</v>
      </c>
      <c r="G8" s="123" t="str">
        <f>IF(AND(D8=0,E8=0)," ",(IF(AND(D8&gt;0,E8=0),"ISI (6)",(IF(AND(D8=0,E8&gt;0),"ISI (5)",((IF(G47&lt;RH!$C199,"&lt;RH",IF(G47&gt;RH!$D199,"&gt;RH"," ")))))))))</f>
        <v xml:space="preserve"> </v>
      </c>
      <c r="H8" s="93"/>
      <c r="I8" s="94"/>
      <c r="J8" s="126">
        <v>5</v>
      </c>
      <c r="K8" s="123" t="str">
        <f>IF(AND(H8=0,I8=0)," ",(IF(AND(H8&gt;0,I8=0),"ISI (8)",(IF(AND(H8=0,I8&gt;0),"ISI (7)",((IF(K47&lt;RH!$C199,"&lt;RH",IF(K47&gt;RH!$D199,"&gt;RH"," ")))))))))</f>
        <v xml:space="preserve"> </v>
      </c>
      <c r="L8" s="96">
        <f t="shared" si="0"/>
        <v>0</v>
      </c>
      <c r="M8" s="97">
        <f t="shared" si="0"/>
        <v>0</v>
      </c>
      <c r="N8" s="94"/>
      <c r="O8" s="127">
        <v>1</v>
      </c>
      <c r="P8" s="123" t="str">
        <f>IF(L8=0," ",IF((L8/INPUT_AWAL!$C$5)&gt;KALORI!D194,"&gt; MAX KONSUMSI KAPITA"," "))</f>
        <v xml:space="preserve"> </v>
      </c>
      <c r="Q8" s="99"/>
    </row>
    <row r="9" spans="1:17" ht="15" customHeight="1">
      <c r="A9" s="276">
        <v>192</v>
      </c>
      <c r="B9" s="528" t="s">
        <v>657</v>
      </c>
      <c r="C9" s="534" t="s">
        <v>234</v>
      </c>
      <c r="D9" s="93"/>
      <c r="E9" s="94"/>
      <c r="F9" s="126">
        <v>1</v>
      </c>
      <c r="G9" s="123" t="str">
        <f>IF(AND(D9=0,E9=0)," ",(IF(AND(D9&gt;0,E9=0),"ISI (6)",(IF(AND(D9=0,E9&gt;0),"ISI (5)",((IF(G48&lt;RH!$C200,"&lt;RH",IF(G48&gt;RH!$D200,"&gt;RH"," ")))))))))</f>
        <v xml:space="preserve"> </v>
      </c>
      <c r="H9" s="93"/>
      <c r="I9" s="94"/>
      <c r="J9" s="126">
        <v>5</v>
      </c>
      <c r="K9" s="123" t="str">
        <f>IF(AND(H9=0,I9=0)," ",(IF(AND(H9&gt;0,I9=0),"ISI (8)",(IF(AND(H9=0,I9&gt;0),"ISI (7)",((IF(K48&lt;RH!$C200,"&lt;RH",IF(K48&gt;RH!$D200,"&gt;RH"," ")))))))))</f>
        <v xml:space="preserve"> </v>
      </c>
      <c r="L9" s="96">
        <f t="shared" si="0"/>
        <v>0</v>
      </c>
      <c r="M9" s="97">
        <f t="shared" si="0"/>
        <v>0</v>
      </c>
      <c r="N9" s="94"/>
      <c r="O9" s="127">
        <v>1</v>
      </c>
      <c r="P9" s="123" t="str">
        <f>IF(L9=0," ",IF((L9/INPUT_AWAL!$C$5)&gt;KALORI!D195,"&gt; MAX KONSUMSI KAPITA"," "))</f>
        <v xml:space="preserve"> </v>
      </c>
      <c r="Q9" s="99"/>
    </row>
    <row r="10" spans="1:17" ht="15" customHeight="1">
      <c r="A10" s="276">
        <v>193</v>
      </c>
      <c r="B10" s="528" t="s">
        <v>658</v>
      </c>
      <c r="C10" s="534" t="s">
        <v>234</v>
      </c>
      <c r="D10" s="93"/>
      <c r="E10" s="94"/>
      <c r="F10" s="126">
        <v>1</v>
      </c>
      <c r="G10" s="123" t="str">
        <f>IF(AND(D10=0,E10=0)," ",(IF(AND(D10&gt;0,E10=0),"ISI (6)",(IF(AND(D10=0,E10&gt;0),"ISI (5)",((IF(G49&lt;RH!$C201,"&lt;RH",IF(G49&gt;RH!$D201,"&gt;RH"," ")))))))))</f>
        <v xml:space="preserve"> </v>
      </c>
      <c r="H10" s="93"/>
      <c r="I10" s="94"/>
      <c r="J10" s="126">
        <v>5</v>
      </c>
      <c r="K10" s="123" t="str">
        <f>IF(AND(H10=0,I10=0)," ",(IF(AND(H10&gt;0,I10=0),"ISI (8)",(IF(AND(H10=0,I10&gt;0),"ISI (7)",((IF(K49&lt;RH!$C201,"&lt;RH",IF(K49&gt;RH!$D201,"&gt;RH"," ")))))))))</f>
        <v xml:space="preserve"> </v>
      </c>
      <c r="L10" s="96">
        <f t="shared" si="0"/>
        <v>0</v>
      </c>
      <c r="M10" s="97">
        <f t="shared" si="0"/>
        <v>0</v>
      </c>
      <c r="N10" s="94"/>
      <c r="O10" s="127">
        <v>1</v>
      </c>
      <c r="P10" s="123" t="str">
        <f>IF(L10=0," ",IF((L10/INPUT_AWAL!$C$5)&gt;KALORI!D196,"&gt; MAX KONSUMSI KAPITA"," "))</f>
        <v xml:space="preserve"> </v>
      </c>
      <c r="Q10" s="99"/>
    </row>
    <row r="11" spans="1:17" ht="15" customHeight="1">
      <c r="A11" s="276">
        <v>194</v>
      </c>
      <c r="B11" s="528" t="s">
        <v>243</v>
      </c>
      <c r="C11" s="534" t="s">
        <v>244</v>
      </c>
      <c r="D11" s="93"/>
      <c r="E11" s="94"/>
      <c r="F11" s="126">
        <v>1</v>
      </c>
      <c r="G11" s="123" t="str">
        <f>IF(AND(D11=0,E11=0)," ",(IF(AND(D11&gt;0,E11=0),"ISI (6)",(IF(AND(D11=0,E11&gt;0),"ISI (5)",((IF(G50&lt;RH!$C202,"&lt;RH",IF(G50&gt;RH!$D202,"&gt;RH"," ")))))))))</f>
        <v xml:space="preserve"> </v>
      </c>
      <c r="H11" s="93"/>
      <c r="I11" s="94"/>
      <c r="J11" s="126">
        <v>5</v>
      </c>
      <c r="K11" s="123" t="str">
        <f>IF(AND(H11=0,I11=0)," ",(IF(AND(H11&gt;0,I11=0),"ISI (8)",(IF(AND(H11=0,I11&gt;0),"ISI (7)",((IF(K50&lt;RH!$C202,"&lt;RH",IF(K50&gt;RH!$D202,"&gt;RH"," ")))))))))</f>
        <v xml:space="preserve"> </v>
      </c>
      <c r="L11" s="96">
        <f t="shared" si="0"/>
        <v>0</v>
      </c>
      <c r="M11" s="97">
        <f t="shared" si="0"/>
        <v>0</v>
      </c>
      <c r="N11" s="94"/>
      <c r="O11" s="127">
        <v>1</v>
      </c>
      <c r="P11" s="123" t="str">
        <f>IF(L11=0," ",IF((L11/INPUT_AWAL!$C$5)&gt;KALORI!D197,"&gt; MAX KONSUMSI KAPITA"," "))</f>
        <v xml:space="preserve"> </v>
      </c>
      <c r="Q11" s="99"/>
    </row>
    <row r="12" spans="1:17" ht="15" customHeight="1">
      <c r="A12" s="276">
        <v>195</v>
      </c>
      <c r="B12" s="528" t="s">
        <v>245</v>
      </c>
      <c r="C12" s="534" t="s">
        <v>244</v>
      </c>
      <c r="D12" s="93"/>
      <c r="E12" s="94"/>
      <c r="F12" s="126">
        <v>1</v>
      </c>
      <c r="G12" s="123" t="str">
        <f>IF(AND(D12=0,E12=0)," ",(IF(AND(D12&gt;0,E12=0),"ISI (6)",(IF(AND(D12=0,E12&gt;0),"ISI (5)",((IF(G51&lt;RH!$C203,"&lt;RH",IF(G51&gt;RH!$D203,"&gt;RH"," ")))))))))</f>
        <v xml:space="preserve"> </v>
      </c>
      <c r="H12" s="93"/>
      <c r="I12" s="94"/>
      <c r="J12" s="126">
        <v>5</v>
      </c>
      <c r="K12" s="123" t="str">
        <f>IF(AND(H12=0,I12=0)," ",(IF(AND(H12&gt;0,I12=0),"ISI (8)",(IF(AND(H12=0,I12&gt;0),"ISI (7)",((IF(K51&lt;RH!$C203,"&lt;RH",IF(K51&gt;RH!$D203,"&gt;RH"," ")))))))))</f>
        <v xml:space="preserve"> </v>
      </c>
      <c r="L12" s="96">
        <f t="shared" si="0"/>
        <v>0</v>
      </c>
      <c r="M12" s="97">
        <f t="shared" si="0"/>
        <v>0</v>
      </c>
      <c r="N12" s="94"/>
      <c r="O12" s="127">
        <v>1</v>
      </c>
      <c r="P12" s="123" t="str">
        <f>IF(L12=0," ",IF((L12/INPUT_AWAL!$C$5)&gt;KALORI!D198,"&gt; MAX KONSUMSI KAPITA"," "))</f>
        <v xml:space="preserve"> </v>
      </c>
      <c r="Q12" s="99"/>
    </row>
    <row r="13" spans="1:17" ht="15" customHeight="1">
      <c r="A13" s="276">
        <v>196</v>
      </c>
      <c r="B13" s="528" t="s">
        <v>247</v>
      </c>
      <c r="C13" s="534" t="s">
        <v>244</v>
      </c>
      <c r="D13" s="93"/>
      <c r="E13" s="94"/>
      <c r="F13" s="126">
        <v>1</v>
      </c>
      <c r="G13" s="123" t="str">
        <f>IF(AND(D13=0,E13=0)," ",(IF(AND(D13&gt;0,E13=0),"ISI (6)",(IF(AND(D13=0,E13&gt;0),"ISI (5)",((IF(G52&lt;RH!$C204,"&lt;RH",IF(G52&gt;RH!$D204,"&gt;RH"," ")))))))))</f>
        <v xml:space="preserve"> </v>
      </c>
      <c r="H13" s="93"/>
      <c r="I13" s="94"/>
      <c r="J13" s="126">
        <v>5</v>
      </c>
      <c r="K13" s="123" t="str">
        <f>IF(AND(H13=0,I13=0)," ",(IF(AND(H13&gt;0,I13=0),"ISI (8)",(IF(AND(H13=0,I13&gt;0),"ISI (7)",((IF(K52&lt;RH!$C204,"&lt;RH",IF(K52&gt;RH!$D204,"&gt;RH"," ")))))))))</f>
        <v xml:space="preserve"> </v>
      </c>
      <c r="L13" s="96">
        <f t="shared" si="0"/>
        <v>0</v>
      </c>
      <c r="M13" s="97">
        <f t="shared" si="0"/>
        <v>0</v>
      </c>
      <c r="N13" s="94"/>
      <c r="O13" s="127">
        <v>1</v>
      </c>
      <c r="P13" s="123" t="str">
        <f>IF(L13=0," ",IF((L13/INPUT_AWAL!$C$5)&gt;KALORI!D199,"&gt; MAX KONSUMSI KAPITA"," "))</f>
        <v xml:space="preserve"> </v>
      </c>
      <c r="Q13" s="99"/>
    </row>
    <row r="14" spans="1:17" ht="15" customHeight="1">
      <c r="A14" s="276">
        <v>197</v>
      </c>
      <c r="B14" s="528" t="s">
        <v>248</v>
      </c>
      <c r="C14" s="534" t="s">
        <v>244</v>
      </c>
      <c r="D14" s="93"/>
      <c r="E14" s="94"/>
      <c r="F14" s="126">
        <v>1</v>
      </c>
      <c r="G14" s="123" t="str">
        <f>IF(AND(D14=0,E14=0)," ",(IF(AND(D14&gt;0,E14=0),"ISI (6)",(IF(AND(D14=0,E14&gt;0),"ISI (5)",((IF(G53&lt;RH!$C205,"&lt;RH",IF(G53&gt;RH!$D205,"&gt;RH"," ")))))))))</f>
        <v xml:space="preserve"> </v>
      </c>
      <c r="H14" s="93"/>
      <c r="I14" s="94"/>
      <c r="J14" s="126">
        <v>5</v>
      </c>
      <c r="K14" s="123" t="str">
        <f>IF(AND(H14=0,I14=0)," ",(IF(AND(H14&gt;0,I14=0),"ISI (8)",(IF(AND(H14=0,I14&gt;0),"ISI (7)",((IF(K53&lt;RH!$C205,"&lt;RH",IF(K53&gt;RH!$D205,"&gt;RH"," ")))))))))</f>
        <v xml:space="preserve"> </v>
      </c>
      <c r="L14" s="96">
        <f t="shared" si="0"/>
        <v>0</v>
      </c>
      <c r="M14" s="97">
        <f t="shared" si="0"/>
        <v>0</v>
      </c>
      <c r="N14" s="94"/>
      <c r="O14" s="127">
        <v>1</v>
      </c>
      <c r="P14" s="123" t="str">
        <f>IF(L14=0," ",IF((L14/INPUT_AWAL!$C$5)&gt;KALORI!D200,"&gt; MAX KONSUMSI KAPITA"," "))</f>
        <v xml:space="preserve"> </v>
      </c>
      <c r="Q14" s="642" t="s">
        <v>804</v>
      </c>
    </row>
    <row r="15" spans="1:17" ht="15" customHeight="1">
      <c r="A15" s="276">
        <v>198</v>
      </c>
      <c r="B15" s="528" t="s">
        <v>249</v>
      </c>
      <c r="C15" s="534" t="s">
        <v>244</v>
      </c>
      <c r="D15" s="93"/>
      <c r="E15" s="94"/>
      <c r="F15" s="126">
        <v>1</v>
      </c>
      <c r="G15" s="123" t="str">
        <f>IF(AND(D15=0,E15=0)," ",(IF(AND(D15&gt;0,E15=0),"ISI (6)",(IF(AND(D15=0,E15&gt;0),"ISI (5)",((IF(G54&lt;RH!$C206,"&lt;RH",IF(G54&gt;RH!$D206,"&gt;RH"," ")))))))))</f>
        <v xml:space="preserve"> </v>
      </c>
      <c r="H15" s="93"/>
      <c r="I15" s="94"/>
      <c r="J15" s="126">
        <v>5</v>
      </c>
      <c r="K15" s="123" t="str">
        <f>IF(AND(H15=0,I15=0)," ",(IF(AND(H15&gt;0,I15=0),"ISI (8)",(IF(AND(H15=0,I15&gt;0),"ISI (7)",((IF(K54&lt;RH!$C206,"&lt;RH",IF(K54&gt;RH!$D206,"&gt;RH"," ")))))))))</f>
        <v xml:space="preserve"> </v>
      </c>
      <c r="L15" s="96">
        <f t="shared" si="0"/>
        <v>0</v>
      </c>
      <c r="M15" s="97">
        <f t="shared" si="0"/>
        <v>0</v>
      </c>
      <c r="N15" s="94"/>
      <c r="O15" s="127">
        <v>1</v>
      </c>
      <c r="P15" s="123" t="str">
        <f>IF(L15=0," ",IF((L15/INPUT_AWAL!$C$5)&gt;KALORI!D201,"&gt; MAX KONSUMSI KAPITA"," "))</f>
        <v xml:space="preserve"> </v>
      </c>
      <c r="Q15" s="642"/>
    </row>
    <row r="16" spans="1:17">
      <c r="A16" s="276">
        <v>199</v>
      </c>
      <c r="B16" s="528" t="s">
        <v>250</v>
      </c>
      <c r="C16" s="534" t="s">
        <v>244</v>
      </c>
      <c r="D16" s="93"/>
      <c r="E16" s="94"/>
      <c r="F16" s="126">
        <v>1</v>
      </c>
      <c r="G16" s="123" t="str">
        <f>IF(AND(D16=0,E16=0)," ",(IF(AND(D16&gt;0,E16=0),"ISI (6)",(IF(AND(D16=0,E16&gt;0),"ISI (5)",((IF(G55&lt;RH!$C207,"&lt;RH",IF(G55&gt;RH!$D207,"&gt;RH"," ")))))))))</f>
        <v xml:space="preserve"> </v>
      </c>
      <c r="H16" s="93"/>
      <c r="I16" s="94"/>
      <c r="J16" s="126">
        <v>5</v>
      </c>
      <c r="K16" s="123" t="str">
        <f>IF(AND(H16=0,I16=0)," ",(IF(AND(H16&gt;0,I16=0),"ISI (8)",(IF(AND(H16=0,I16&gt;0),"ISI (7)",((IF(K55&lt;RH!$C207,"&lt;RH",IF(K55&gt;RH!$D207,"&gt;RH"," ")))))))))</f>
        <v xml:space="preserve"> </v>
      </c>
      <c r="L16" s="96">
        <f t="shared" si="0"/>
        <v>0</v>
      </c>
      <c r="M16" s="97">
        <f t="shared" si="0"/>
        <v>0</v>
      </c>
      <c r="N16" s="94"/>
      <c r="O16" s="127">
        <v>1</v>
      </c>
      <c r="P16" s="123" t="str">
        <f>IF(L16=0," ",IF((L16/INPUT_AWAL!$C$5)&gt;KALORI!D202,"&gt; MAX KONSUMSI KAPITA"," "))</f>
        <v xml:space="preserve"> </v>
      </c>
      <c r="Q16" s="120">
        <v>3</v>
      </c>
    </row>
    <row r="17" spans="1:17">
      <c r="A17" s="276">
        <v>200</v>
      </c>
      <c r="B17" s="528" t="s">
        <v>251</v>
      </c>
      <c r="C17" s="534" t="s">
        <v>244</v>
      </c>
      <c r="D17" s="93"/>
      <c r="E17" s="94"/>
      <c r="F17" s="126">
        <v>1</v>
      </c>
      <c r="G17" s="123" t="str">
        <f>IF(AND(D17=0,E17=0)," ",(IF(AND(D17&gt;0,E17=0),"ISI (6)",(IF(AND(D17=0,E17&gt;0),"ISI (5)",((IF(G56&lt;RH!$C208,"&lt;RH",IF(G56&gt;RH!$D208,"&gt;RH"," ")))))))))</f>
        <v xml:space="preserve"> </v>
      </c>
      <c r="H17" s="93"/>
      <c r="I17" s="94"/>
      <c r="J17" s="126">
        <v>5</v>
      </c>
      <c r="K17" s="123" t="str">
        <f>IF(AND(H17=0,I17=0)," ",(IF(AND(H17&gt;0,I17=0),"ISI (8)",(IF(AND(H17=0,I17&gt;0),"ISI (7)",((IF(K56&lt;RH!$C208,"&lt;RH",IF(K56&gt;RH!$D208,"&gt;RH"," ")))))))))</f>
        <v xml:space="preserve"> </v>
      </c>
      <c r="L17" s="96">
        <f t="shared" si="0"/>
        <v>0</v>
      </c>
      <c r="M17" s="97">
        <f t="shared" si="0"/>
        <v>0</v>
      </c>
      <c r="N17" s="94"/>
      <c r="O17" s="127">
        <v>1</v>
      </c>
      <c r="P17" s="123" t="str">
        <f>IF(L17=0," ",IF((L17/INPUT_AWAL!$C$5)&gt;KALORI!D203,"&gt; MAX KONSUMSI KAPITA"," "))</f>
        <v xml:space="preserve"> </v>
      </c>
      <c r="Q17" s="99"/>
    </row>
    <row r="18" spans="1:17" ht="15" customHeight="1">
      <c r="A18" s="276">
        <v>201</v>
      </c>
      <c r="B18" s="528" t="s">
        <v>253</v>
      </c>
      <c r="C18" s="534" t="s">
        <v>244</v>
      </c>
      <c r="D18" s="93"/>
      <c r="E18" s="94"/>
      <c r="F18" s="126">
        <v>1</v>
      </c>
      <c r="G18" s="123" t="str">
        <f>IF(AND(D18=0,E18=0)," ",(IF(AND(D18&gt;0,E18=0),"ISI (6)",(IF(AND(D18=0,E18&gt;0),"ISI (5)",((IF(G57&lt;RH!$C209,"&lt;RH",IF(G57&gt;RH!$D209,"&gt;RH"," ")))))))))</f>
        <v xml:space="preserve"> </v>
      </c>
      <c r="H18" s="93"/>
      <c r="I18" s="94"/>
      <c r="J18" s="126">
        <v>5</v>
      </c>
      <c r="K18" s="123" t="str">
        <f>IF(AND(H18=0,I18=0)," ",(IF(AND(H18&gt;0,I18=0),"ISI (8)",(IF(AND(H18=0,I18&gt;0),"ISI (7)",((IF(K57&lt;RH!$C209,"&lt;RH",IF(K57&gt;RH!$D209,"&gt;RH"," ")))))))))</f>
        <v xml:space="preserve"> </v>
      </c>
      <c r="L18" s="96">
        <f t="shared" si="0"/>
        <v>0</v>
      </c>
      <c r="M18" s="97">
        <f t="shared" si="0"/>
        <v>0</v>
      </c>
      <c r="N18" s="94"/>
      <c r="O18" s="127">
        <v>1</v>
      </c>
      <c r="P18" s="123" t="str">
        <f>IF(L18=0," ",IF((L18/INPUT_AWAL!$C$5)&gt;KALORI!D204,"&gt; MAX KONSUMSI KAPITA"," "))</f>
        <v xml:space="preserve"> </v>
      </c>
      <c r="Q18" s="99"/>
    </row>
    <row r="19" spans="1:17" ht="24.6" customHeight="1">
      <c r="A19" s="276">
        <v>202</v>
      </c>
      <c r="B19" s="528" t="s">
        <v>255</v>
      </c>
      <c r="C19" s="530" t="s">
        <v>355</v>
      </c>
      <c r="D19" s="93"/>
      <c r="E19" s="94"/>
      <c r="F19" s="126">
        <v>1</v>
      </c>
      <c r="G19" s="123" t="str">
        <f>IF(AND(D19=0,E19=0)," ",(IF(AND(D19&gt;0,E19=0),"ISI (6)",(IF(AND(D19=0,E19&gt;0),"ISI (5)",((IF(G58&lt;RH!$C210,"&lt;RH",IF(G58&gt;RH!$D210,"&gt;RH"," ")))))))))</f>
        <v xml:space="preserve"> </v>
      </c>
      <c r="H19" s="93"/>
      <c r="I19" s="94"/>
      <c r="J19" s="126">
        <v>5</v>
      </c>
      <c r="K19" s="123" t="str">
        <f>IF(AND(H19=0,I19=0)," ",(IF(AND(H19&gt;0,I19=0),"ISI (8)",(IF(AND(H19=0,I19&gt;0),"ISI (7)",((IF(K58&lt;RH!$C210,"&lt;RH",IF(K58&gt;RH!$D210,"&gt;RH"," ")))))))))</f>
        <v xml:space="preserve"> </v>
      </c>
      <c r="L19" s="96">
        <f t="shared" si="0"/>
        <v>0</v>
      </c>
      <c r="M19" s="97">
        <f t="shared" si="0"/>
        <v>0</v>
      </c>
      <c r="N19" s="94"/>
      <c r="O19" s="127">
        <v>1</v>
      </c>
      <c r="P19" s="123" t="str">
        <f>IF(L19=0," ",IF((L19/INPUT_AWAL!$C$5)&gt;KALORI!D205,"&gt; MAX KONSUMSI KAPITA"," "))</f>
        <v xml:space="preserve"> </v>
      </c>
      <c r="Q19" s="99"/>
    </row>
    <row r="20" spans="1:17" ht="15" customHeight="1">
      <c r="A20" s="276">
        <v>203</v>
      </c>
      <c r="B20" s="528" t="s">
        <v>257</v>
      </c>
      <c r="C20" s="534" t="s">
        <v>244</v>
      </c>
      <c r="D20" s="93"/>
      <c r="E20" s="94"/>
      <c r="F20" s="126">
        <v>1</v>
      </c>
      <c r="G20" s="123" t="str">
        <f>IF(AND(D20=0,E20=0)," ",(IF(AND(D20&gt;0,E20=0),"ISI (6)",(IF(AND(D20=0,E20&gt;0),"ISI (5)",((IF(G59&lt;RH!$C211,"&lt;RH",IF(G59&gt;RH!$D211,"&gt;RH"," ")))))))))</f>
        <v xml:space="preserve"> </v>
      </c>
      <c r="H20" s="93"/>
      <c r="I20" s="94"/>
      <c r="J20" s="126">
        <v>5</v>
      </c>
      <c r="K20" s="123" t="str">
        <f>IF(AND(H20=0,I20=0)," ",(IF(AND(H20&gt;0,I20=0),"ISI (8)",(IF(AND(H20=0,I20&gt;0),"ISI (7)",((IF(K59&lt;RH!$C211,"&lt;RH",IF(K59&gt;RH!$D211,"&gt;RH"," ")))))))))</f>
        <v xml:space="preserve"> </v>
      </c>
      <c r="L20" s="96">
        <f t="shared" si="0"/>
        <v>0</v>
      </c>
      <c r="M20" s="97">
        <f t="shared" si="0"/>
        <v>0</v>
      </c>
      <c r="N20" s="94"/>
      <c r="O20" s="127">
        <v>1</v>
      </c>
      <c r="P20" s="123" t="str">
        <f>IF(L20=0," ",IF((L20/INPUT_AWAL!$C$5)&gt;KALORI!D206,"&gt; MAX KONSUMSI KAPITA"," "))</f>
        <v xml:space="preserve"> </v>
      </c>
      <c r="Q20" s="99"/>
    </row>
    <row r="21" spans="1:17">
      <c r="A21" s="276">
        <v>204</v>
      </c>
      <c r="B21" s="528" t="s">
        <v>226</v>
      </c>
      <c r="C21" s="534" t="s">
        <v>244</v>
      </c>
      <c r="D21" s="93"/>
      <c r="E21" s="94"/>
      <c r="F21" s="126">
        <v>1</v>
      </c>
      <c r="G21" s="123" t="str">
        <f>IF(AND(D21=0,E21=0)," ",(IF(AND(D21&gt;0,E21=0),"ISI (6)",(IF(AND(D21=0,E21&gt;0),"ISI (5)",((IF(G60&lt;RH!$C212,"&lt;RH",IF(G60&gt;RH!$D212,"&gt;RH"," ")))))))))</f>
        <v xml:space="preserve"> </v>
      </c>
      <c r="H21" s="93"/>
      <c r="I21" s="94"/>
      <c r="J21" s="126">
        <v>5</v>
      </c>
      <c r="K21" s="123" t="str">
        <f>IF(AND(H21=0,I21=0)," ",(IF(AND(H21&gt;0,I21=0),"ISI (8)",(IF(AND(H21=0,I21&gt;0),"ISI (7)",((IF(K60&lt;RH!$C212,"&lt;RH",IF(K60&gt;RH!$D212,"&gt;RH"," ")))))))))</f>
        <v xml:space="preserve"> </v>
      </c>
      <c r="L21" s="96">
        <f t="shared" si="0"/>
        <v>0</v>
      </c>
      <c r="M21" s="97">
        <f t="shared" si="0"/>
        <v>0</v>
      </c>
      <c r="N21" s="94"/>
      <c r="O21" s="127">
        <v>1</v>
      </c>
      <c r="P21" s="123" t="str">
        <f>IF(L21=0," ",IF((L21/INPUT_AWAL!$C$5)&gt;KALORI!D207,"&gt; MAX KONSUMSI KAPITA"," "))</f>
        <v xml:space="preserve"> </v>
      </c>
      <c r="Q21" s="99"/>
    </row>
    <row r="22" spans="1:17">
      <c r="A22" s="276">
        <v>205</v>
      </c>
      <c r="B22" s="528" t="s">
        <v>259</v>
      </c>
      <c r="C22" s="534" t="s">
        <v>74</v>
      </c>
      <c r="D22" s="93"/>
      <c r="E22" s="94"/>
      <c r="F22" s="126">
        <v>1</v>
      </c>
      <c r="G22" s="123" t="str">
        <f>IF(AND(D22=0,E22=0)," ",(IF(AND(D22&gt;0,E22=0),"ISI (6)",(IF(AND(D22=0,E22&gt;0),"ISI (5)",((IF(G61&lt;RH!$C213,"&lt;RH",IF(G61&gt;RH!$D213,"&gt;RH"," ")))))))))</f>
        <v xml:space="preserve"> </v>
      </c>
      <c r="H22" s="93"/>
      <c r="I22" s="94"/>
      <c r="J22" s="126">
        <v>5</v>
      </c>
      <c r="K22" s="123" t="str">
        <f>IF(AND(H22=0,I22=0)," ",(IF(AND(H22&gt;0,I22=0),"ISI (8)",(IF(AND(H22=0,I22&gt;0),"ISI (7)",((IF(K61&lt;RH!$C213,"&lt;RH",IF(K61&gt;RH!$D213,"&gt;RH"," ")))))))))</f>
        <v xml:space="preserve"> </v>
      </c>
      <c r="L22" s="96">
        <f t="shared" si="0"/>
        <v>0</v>
      </c>
      <c r="M22" s="97">
        <f t="shared" si="0"/>
        <v>0</v>
      </c>
      <c r="N22" s="94"/>
      <c r="O22" s="127">
        <v>1</v>
      </c>
      <c r="P22" s="123" t="str">
        <f>IF(L22=0," ",IF((L22/INPUT_AWAL!$C$5)&gt;KALORI!D208,"&gt; MAX KONSUMSI KAPITA"," "))</f>
        <v xml:space="preserve"> </v>
      </c>
      <c r="Q22" s="99"/>
    </row>
    <row r="23" spans="1:17">
      <c r="A23" s="276">
        <v>206</v>
      </c>
      <c r="B23" s="528" t="s">
        <v>261</v>
      </c>
      <c r="C23" s="534" t="s">
        <v>234</v>
      </c>
      <c r="D23" s="93"/>
      <c r="E23" s="94"/>
      <c r="F23" s="126">
        <v>1</v>
      </c>
      <c r="G23" s="123" t="str">
        <f>IF(AND(D23=0,E23=0)," ",(IF(AND(D23&gt;0,E23=0),"ISI (6)",(IF(AND(D23=0,E23&gt;0),"ISI (5)",((IF(G62&lt;RH!$C214,"&lt;RH",IF(G62&gt;RH!$D214,"&gt;RH"," ")))))))))</f>
        <v xml:space="preserve"> </v>
      </c>
      <c r="H23" s="93"/>
      <c r="I23" s="94"/>
      <c r="J23" s="126">
        <v>5</v>
      </c>
      <c r="K23" s="123" t="str">
        <f>IF(AND(H23=0,I23=0)," ",(IF(AND(H23&gt;0,I23=0),"ISI (8)",(IF(AND(H23=0,I23&gt;0),"ISI (7)",((IF(K62&lt;RH!$C214,"&lt;RH",IF(K62&gt;RH!$D214,"&gt;RH"," ")))))))))</f>
        <v xml:space="preserve"> </v>
      </c>
      <c r="L23" s="96">
        <f t="shared" si="0"/>
        <v>0</v>
      </c>
      <c r="M23" s="97">
        <f t="shared" si="0"/>
        <v>0</v>
      </c>
      <c r="N23" s="94"/>
      <c r="O23" s="127">
        <v>1</v>
      </c>
      <c r="P23" s="123" t="str">
        <f>IF(L23=0," ",IF((L23/INPUT_AWAL!$C$5)&gt;KALORI!D209,"&gt; MAX KONSUMSI KAPITA"," "))</f>
        <v xml:space="preserve"> </v>
      </c>
      <c r="Q23" s="121"/>
    </row>
    <row r="24" spans="1:17">
      <c r="A24" s="276">
        <v>207</v>
      </c>
      <c r="B24" s="528" t="s">
        <v>262</v>
      </c>
      <c r="C24" s="534" t="s">
        <v>234</v>
      </c>
      <c r="D24" s="93"/>
      <c r="E24" s="94"/>
      <c r="F24" s="126">
        <v>1</v>
      </c>
      <c r="G24" s="123" t="str">
        <f>IF(AND(D24=0,E24=0)," ",(IF(AND(D24&gt;0,E24=0),"ISI (6)",(IF(AND(D24=0,E24&gt;0),"ISI (5)",((IF(G63&lt;RH!$C215,"&lt;RH",IF(G63&gt;RH!$D215,"&gt;RH"," ")))))))))</f>
        <v xml:space="preserve"> </v>
      </c>
      <c r="H24" s="93"/>
      <c r="I24" s="94"/>
      <c r="J24" s="126">
        <v>5</v>
      </c>
      <c r="K24" s="123" t="str">
        <f>IF(AND(H24=0,I24=0)," ",(IF(AND(H24&gt;0,I24=0),"ISI (8)",(IF(AND(H24=0,I24&gt;0),"ISI (7)",((IF(K63&lt;RH!$C215,"&lt;RH",IF(K63&gt;RH!$D215,"&gt;RH"," ")))))))))</f>
        <v xml:space="preserve"> </v>
      </c>
      <c r="L24" s="96">
        <f t="shared" si="0"/>
        <v>0</v>
      </c>
      <c r="M24" s="97">
        <f t="shared" si="0"/>
        <v>0</v>
      </c>
      <c r="N24" s="94"/>
      <c r="O24" s="127">
        <v>1</v>
      </c>
      <c r="P24" s="123" t="str">
        <f>IF(L24=0," ",IF((L24/INPUT_AWAL!$C$5)&gt;KALORI!D210,"&gt; MAX KONSUMSI KAPITA"," "))</f>
        <v xml:space="preserve"> </v>
      </c>
      <c r="Q24" s="99"/>
    </row>
    <row r="25" spans="1:17">
      <c r="A25" s="276">
        <v>208</v>
      </c>
      <c r="B25" s="528" t="s">
        <v>264</v>
      </c>
      <c r="C25" s="534" t="s">
        <v>234</v>
      </c>
      <c r="D25" s="93"/>
      <c r="E25" s="94"/>
      <c r="F25" s="126">
        <v>1</v>
      </c>
      <c r="G25" s="123" t="str">
        <f>IF(AND(D25=0,E25=0)," ",(IF(AND(D25&gt;0,E25=0),"ISI (6)",(IF(AND(D25=0,E25&gt;0),"ISI (5)",((IF(G64&lt;RH!$C216,"&lt;RH",IF(G64&gt;RH!$D216,"&gt;RH"," ")))))))))</f>
        <v xml:space="preserve"> </v>
      </c>
      <c r="H25" s="93"/>
      <c r="I25" s="94"/>
      <c r="J25" s="126">
        <v>5</v>
      </c>
      <c r="K25" s="123" t="str">
        <f>IF(AND(H25=0,I25=0)," ",(IF(AND(H25&gt;0,I25=0),"ISI (8)",(IF(AND(H25=0,I25&gt;0),"ISI (7)",((IF(K64&lt;RH!$C216,"&lt;RH",IF(K64&gt;RH!$D216,"&gt;RH"," ")))))))))</f>
        <v xml:space="preserve"> </v>
      </c>
      <c r="L25" s="96">
        <f t="shared" si="0"/>
        <v>0</v>
      </c>
      <c r="M25" s="97">
        <f t="shared" si="0"/>
        <v>0</v>
      </c>
      <c r="N25" s="94"/>
      <c r="O25" s="127">
        <v>1</v>
      </c>
      <c r="P25" s="123" t="str">
        <f>IF(L25=0," ",IF((L25/INPUT_AWAL!$C$5)&gt;KALORI!D211,"&gt; MAX KONSUMSI KAPITA"," "))</f>
        <v xml:space="preserve"> </v>
      </c>
      <c r="Q25" s="122"/>
    </row>
    <row r="26" spans="1:17">
      <c r="A26" s="276">
        <v>209</v>
      </c>
      <c r="B26" s="528" t="s">
        <v>266</v>
      </c>
      <c r="C26" s="534" t="s">
        <v>244</v>
      </c>
      <c r="D26" s="93"/>
      <c r="E26" s="94"/>
      <c r="F26" s="126">
        <v>1</v>
      </c>
      <c r="G26" s="123" t="str">
        <f>IF(AND(D26=0,E26=0)," ",(IF(AND(D26&gt;0,E26=0),"ISI (6)",(IF(AND(D26=0,E26&gt;0),"ISI (5)",((IF(G65&lt;RH!$C217,"&lt;RH",IF(G65&gt;RH!$D217,"&gt;RH"," ")))))))))</f>
        <v xml:space="preserve"> </v>
      </c>
      <c r="H26" s="93"/>
      <c r="I26" s="94"/>
      <c r="J26" s="126">
        <v>5</v>
      </c>
      <c r="K26" s="123" t="str">
        <f>IF(AND(H26=0,I26=0)," ",(IF(AND(H26&gt;0,I26=0),"ISI (8)",(IF(AND(H26=0,I26&gt;0),"ISI (7)",((IF(K65&lt;RH!$C217,"&lt;RH",IF(K65&gt;RH!$D217,"&gt;RH"," ")))))))))</f>
        <v xml:space="preserve"> </v>
      </c>
      <c r="L26" s="96">
        <f t="shared" si="0"/>
        <v>0</v>
      </c>
      <c r="M26" s="97">
        <f t="shared" si="0"/>
        <v>0</v>
      </c>
      <c r="N26" s="94"/>
      <c r="O26" s="127">
        <v>1</v>
      </c>
      <c r="P26" s="123" t="str">
        <f>IF(L26=0," ",IF((L26/INPUT_AWAL!$C$5)&gt;KALORI!D212,"&gt; MAX KONSUMSI KAPITA"," "))</f>
        <v xml:space="preserve"> </v>
      </c>
      <c r="Q26" s="99"/>
    </row>
    <row r="27" spans="1:17" ht="24.6" customHeight="1">
      <c r="A27" s="276">
        <v>210</v>
      </c>
      <c r="B27" s="528" t="s">
        <v>267</v>
      </c>
      <c r="C27" s="530" t="s">
        <v>800</v>
      </c>
      <c r="D27" s="93"/>
      <c r="E27" s="94"/>
      <c r="F27" s="126">
        <v>1</v>
      </c>
      <c r="G27" s="123" t="str">
        <f>IF(AND(D27=0,E27=0)," ",(IF(AND(D27&gt;0,E27=0),"ISI (6)",(IF(AND(D27=0,E27&gt;0),"ISI (5)",((IF(G66&lt;RH!$C218,"&lt;RH",IF(G66&gt;RH!$D218,"&gt;RH"," ")))))))))</f>
        <v xml:space="preserve"> </v>
      </c>
      <c r="H27" s="93"/>
      <c r="I27" s="94"/>
      <c r="J27" s="126">
        <v>5</v>
      </c>
      <c r="K27" s="123" t="str">
        <f>IF(AND(H27=0,I27=0)," ",(IF(AND(H27&gt;0,I27=0),"ISI (8)",(IF(AND(H27=0,I27&gt;0),"ISI (7)",((IF(K66&lt;RH!$C218,"&lt;RH",IF(K66&gt;RH!$D218,"&gt;RH"," ")))))))))</f>
        <v xml:space="preserve"> </v>
      </c>
      <c r="L27" s="96">
        <f t="shared" si="0"/>
        <v>0</v>
      </c>
      <c r="M27" s="97">
        <f t="shared" si="0"/>
        <v>0</v>
      </c>
      <c r="N27" s="94"/>
      <c r="O27" s="127">
        <v>1</v>
      </c>
      <c r="P27" s="123" t="str">
        <f>IF(L27=0," ",IF((L27/INPUT_AWAL!$C$5)&gt;KALORI!D213,"&gt; MAX KONSUMSI KAPITA"," "))</f>
        <v xml:space="preserve"> </v>
      </c>
      <c r="Q27" s="99"/>
    </row>
    <row r="28" spans="1:17">
      <c r="A28" s="276">
        <v>211</v>
      </c>
      <c r="B28" s="528" t="s">
        <v>269</v>
      </c>
      <c r="C28" s="534" t="s">
        <v>801</v>
      </c>
      <c r="D28" s="93"/>
      <c r="E28" s="94"/>
      <c r="F28" s="126">
        <v>1</v>
      </c>
      <c r="G28" s="123" t="str">
        <f>IF(AND(D28=0,E28=0)," ",(IF(AND(D28&gt;0,E28=0),"ISI (6)",(IF(AND(D28=0,E28&gt;0),"ISI (5)",((IF(G67&lt;RH!$C219,"&lt;RH",IF(G67&gt;RH!$D219,"&gt;RH"," ")))))))))</f>
        <v xml:space="preserve"> </v>
      </c>
      <c r="H28" s="93"/>
      <c r="I28" s="94"/>
      <c r="J28" s="126">
        <v>5</v>
      </c>
      <c r="K28" s="123" t="str">
        <f>IF(AND(H28=0,I28=0)," ",(IF(AND(H28&gt;0,I28=0),"ISI (8)",(IF(AND(H28=0,I28&gt;0),"ISI (7)",((IF(K67&lt;RH!$C219,"&lt;RH",IF(K67&gt;RH!$D219,"&gt;RH"," ")))))))))</f>
        <v xml:space="preserve"> </v>
      </c>
      <c r="L28" s="96">
        <f t="shared" si="0"/>
        <v>0</v>
      </c>
      <c r="M28" s="97">
        <f t="shared" si="0"/>
        <v>0</v>
      </c>
      <c r="N28" s="94"/>
      <c r="O28" s="127">
        <v>1</v>
      </c>
      <c r="P28" s="123" t="str">
        <f>IF(L28=0," ",IF((L28/INPUT_AWAL!$C$5)&gt;KALORI!D214,"&gt; MAX KONSUMSI KAPITA"," "))</f>
        <v xml:space="preserve"> </v>
      </c>
      <c r="Q28" s="99"/>
    </row>
    <row r="29" spans="1:17">
      <c r="A29" s="276">
        <v>212</v>
      </c>
      <c r="B29" s="528" t="s">
        <v>270</v>
      </c>
      <c r="C29" s="534" t="s">
        <v>186</v>
      </c>
      <c r="D29" s="93"/>
      <c r="E29" s="94"/>
      <c r="F29" s="126">
        <v>1</v>
      </c>
      <c r="G29" s="123" t="str">
        <f>IF(AND(D29=0,E29=0)," ",(IF(AND(D29&gt;0,E29=0),"ISI (6)",(IF(AND(D29=0,E29&gt;0),"ISI (5)",((IF(G68&lt;RH!$C220,"&lt;RH",IF(G68&gt;RH!$D220,"&gt;RH"," ")))))))))</f>
        <v xml:space="preserve"> </v>
      </c>
      <c r="H29" s="93"/>
      <c r="I29" s="94"/>
      <c r="J29" s="126">
        <v>5</v>
      </c>
      <c r="K29" s="123" t="str">
        <f>IF(AND(H29=0,I29=0)," ",(IF(AND(H29&gt;0,I29=0),"ISI (8)",(IF(AND(H29=0,I29&gt;0),"ISI (7)",((IF(K68&lt;RH!$C220,"&lt;RH",IF(K68&gt;RH!$D220,"&gt;RH"," ")))))))))</f>
        <v xml:space="preserve"> </v>
      </c>
      <c r="L29" s="96">
        <f t="shared" si="0"/>
        <v>0</v>
      </c>
      <c r="M29" s="97">
        <f t="shared" si="0"/>
        <v>0</v>
      </c>
      <c r="N29" s="94"/>
      <c r="O29" s="127">
        <v>1</v>
      </c>
      <c r="P29" s="123" t="str">
        <f>IF(L29=0," ",IF((L29/INPUT_AWAL!$C$5)&gt;KALORI!D215,"&gt; MAX KONSUMSI KAPITA"," "))</f>
        <v xml:space="preserve"> </v>
      </c>
      <c r="Q29" s="99"/>
    </row>
    <row r="30" spans="1:17">
      <c r="A30" s="276">
        <v>213</v>
      </c>
      <c r="B30" s="528" t="s">
        <v>271</v>
      </c>
      <c r="C30" s="534" t="s">
        <v>272</v>
      </c>
      <c r="D30" s="93"/>
      <c r="E30" s="94"/>
      <c r="F30" s="126">
        <v>1</v>
      </c>
      <c r="G30" s="123" t="str">
        <f>IF(AND(D30=0,E30=0)," ",(IF(AND(D30&gt;0,E30=0),"ISI (6)",(IF(AND(D30=0,E30&gt;0),"ISI (5)",((IF(G69&lt;RH!$C221,"&lt;RH",IF(G69&gt;RH!$D221,"&gt;RH"," ")))))))))</f>
        <v xml:space="preserve"> </v>
      </c>
      <c r="H30" s="93"/>
      <c r="I30" s="94"/>
      <c r="J30" s="126">
        <v>5</v>
      </c>
      <c r="K30" s="123" t="str">
        <f>IF(AND(H30=0,I30=0)," ",(IF(AND(H30&gt;0,I30=0),"ISI (8)",(IF(AND(H30=0,I30&gt;0),"ISI (7)",((IF(K69&lt;RH!$C221,"&lt;RH",IF(K69&gt;RH!$D221,"&gt;RH"," ")))))))))</f>
        <v xml:space="preserve"> </v>
      </c>
      <c r="L30" s="96">
        <f t="shared" si="0"/>
        <v>0</v>
      </c>
      <c r="M30" s="97">
        <f t="shared" si="0"/>
        <v>0</v>
      </c>
      <c r="N30" s="94"/>
      <c r="O30" s="127">
        <v>1</v>
      </c>
      <c r="P30" s="123" t="str">
        <f>IF(L30=0," ",IF((L30/INPUT_AWAL!$C$5)&gt;KALORI!D216,"&gt; MAX KONSUMSI KAPITA"," "))</f>
        <v xml:space="preserve"> </v>
      </c>
      <c r="Q30" s="99"/>
    </row>
    <row r="31" spans="1:17">
      <c r="A31" s="276">
        <v>214</v>
      </c>
      <c r="B31" s="528" t="s">
        <v>273</v>
      </c>
      <c r="C31" s="535" t="s">
        <v>802</v>
      </c>
      <c r="D31" s="93"/>
      <c r="E31" s="94"/>
      <c r="F31" s="126">
        <v>1</v>
      </c>
      <c r="G31" s="123" t="str">
        <f>IF(AND(D31=0,E31=0)," ",(IF(AND(D31&gt;0,E31=0),"ISI (6)",(IF(AND(D31=0,E31&gt;0),"ISI (5)",((IF(G70&lt;RH!$C222,"&lt;RH",IF(G70&gt;RH!$D222,"&gt;RH"," ")))))))))</f>
        <v xml:space="preserve"> </v>
      </c>
      <c r="H31" s="93"/>
      <c r="I31" s="94"/>
      <c r="J31" s="126">
        <v>5</v>
      </c>
      <c r="K31" s="123" t="str">
        <f>IF(AND(H31=0,I31=0)," ",(IF(AND(H31&gt;0,I31=0),"ISI (8)",(IF(AND(H31=0,I31&gt;0),"ISI (7)",((IF(K70&lt;RH!$C222,"&lt;RH",IF(K70&gt;RH!$D222,"&gt;RH"," ")))))))))</f>
        <v xml:space="preserve"> </v>
      </c>
      <c r="L31" s="96">
        <f t="shared" si="0"/>
        <v>0</v>
      </c>
      <c r="M31" s="97">
        <f t="shared" si="0"/>
        <v>0</v>
      </c>
      <c r="N31" s="94"/>
      <c r="O31" s="127">
        <v>1</v>
      </c>
      <c r="P31" s="123" t="str">
        <f>IF(L31=0," ",IF((L31/INPUT_AWAL!$C$5)&gt;KALORI!D217,"&gt; MAX KONSUMSI KAPITA"," "))</f>
        <v xml:space="preserve"> </v>
      </c>
      <c r="Q31" s="99"/>
    </row>
    <row r="32" spans="1:17">
      <c r="A32" s="276">
        <v>215</v>
      </c>
      <c r="B32" s="528" t="s">
        <v>276</v>
      </c>
      <c r="C32" s="535" t="s">
        <v>803</v>
      </c>
      <c r="D32" s="93"/>
      <c r="E32" s="94"/>
      <c r="F32" s="126">
        <v>1</v>
      </c>
      <c r="G32" s="123" t="str">
        <f>IF(AND(D32=0,E32=0)," ",(IF(AND(D32&gt;0,E32=0),"ISI (6)",(IF(AND(D32=0,E32&gt;0),"ISI (5)",((IF(G71&lt;RH!$C223,"&lt;RH",IF(G71&gt;RH!$D223,"&gt;RH"," ")))))))))</f>
        <v xml:space="preserve"> </v>
      </c>
      <c r="H32" s="93"/>
      <c r="I32" s="94"/>
      <c r="J32" s="126">
        <v>5</v>
      </c>
      <c r="K32" s="123" t="str">
        <f>IF(AND(H32=0,I32=0)," ",(IF(AND(H32&gt;0,I32=0),"ISI (8)",(IF(AND(H32=0,I32&gt;0),"ISI (7)",((IF(K71&lt;RH!$C223,"&lt;RH",IF(K71&gt;RH!$D223,"&gt;RH"," ")))))))))</f>
        <v xml:space="preserve"> </v>
      </c>
      <c r="L32" s="96">
        <f t="shared" si="0"/>
        <v>0</v>
      </c>
      <c r="M32" s="97">
        <f t="shared" si="0"/>
        <v>0</v>
      </c>
      <c r="N32" s="94"/>
      <c r="O32" s="127">
        <v>1</v>
      </c>
      <c r="P32" s="123" t="str">
        <f>IF(L32=0," ",IF((L32/INPUT_AWAL!$C$5)&gt;KALORI!D218,"&gt; MAX KONSUMSI KAPITA"," "))</f>
        <v xml:space="preserve"> </v>
      </c>
      <c r="Q32" s="121"/>
    </row>
    <row r="33" spans="1:17">
      <c r="A33" s="276">
        <v>216</v>
      </c>
      <c r="B33" s="528" t="s">
        <v>279</v>
      </c>
      <c r="C33" s="534" t="s">
        <v>281</v>
      </c>
      <c r="D33" s="93"/>
      <c r="E33" s="94"/>
      <c r="F33" s="126">
        <v>1</v>
      </c>
      <c r="G33" s="123" t="str">
        <f>IF(AND(D33=0,E33=0)," ",(IF(AND(D33&gt;0,E33=0),"ISI (6)",(IF(AND(D33=0,E33&gt;0),"ISI (5)",((IF(G72&lt;RH!$C224,"&lt;RH",IF(G72&gt;RH!$D224,"&gt;RH"," ")))))))))</f>
        <v xml:space="preserve"> </v>
      </c>
      <c r="H33" s="93"/>
      <c r="I33" s="94"/>
      <c r="J33" s="126">
        <v>5</v>
      </c>
      <c r="K33" s="123" t="str">
        <f>IF(AND(H33=0,I33=0)," ",(IF(AND(H33&gt;0,I33=0),"ISI (8)",(IF(AND(H33=0,I33&gt;0),"ISI (7)",((IF(K72&lt;RH!$C224,"&lt;RH",IF(K72&gt;RH!$D224,"&gt;RH"," ")))))))))</f>
        <v xml:space="preserve"> </v>
      </c>
      <c r="L33" s="96">
        <f t="shared" si="0"/>
        <v>0</v>
      </c>
      <c r="M33" s="97">
        <f t="shared" si="0"/>
        <v>0</v>
      </c>
      <c r="N33" s="94"/>
      <c r="O33" s="127">
        <v>1</v>
      </c>
      <c r="P33" s="123" t="str">
        <f>IF(L33=0," ",IF((L33/INPUT_AWAL!$C$5)&gt;KALORI!D219,"&gt; MAX KONSUMSI KAPITA"," "))</f>
        <v xml:space="preserve"> </v>
      </c>
      <c r="Q33" s="99"/>
    </row>
    <row r="34" spans="1:17" ht="24.6" customHeight="1">
      <c r="A34" s="276">
        <v>217</v>
      </c>
      <c r="B34" s="528" t="s">
        <v>282</v>
      </c>
      <c r="C34" s="530" t="s">
        <v>356</v>
      </c>
      <c r="D34" s="93"/>
      <c r="E34" s="94"/>
      <c r="F34" s="126">
        <v>1</v>
      </c>
      <c r="G34" s="123" t="str">
        <f>IF(AND(D34=0,E34=0)," ",(IF(AND(D34&gt;0,E34=0),"ISI (6)",(IF(AND(D34=0,E34&gt;0),"ISI (5)",((IF(G73&lt;RH!$C225,"&lt;RH",IF(G73&gt;RH!$D225,"&gt;RH"," ")))))))))</f>
        <v xml:space="preserve"> </v>
      </c>
      <c r="H34" s="93"/>
      <c r="I34" s="94"/>
      <c r="J34" s="126">
        <v>5</v>
      </c>
      <c r="K34" s="123" t="str">
        <f>IF(AND(H34=0,I34=0)," ",(IF(AND(H34&gt;0,I34=0),"ISI (8)",(IF(AND(H34=0,I34&gt;0),"ISI (7)",((IF(K73&lt;RH!$C225,"&lt;RH",IF(K73&gt;RH!$D225,"&gt;RH"," ")))))))))</f>
        <v xml:space="preserve"> </v>
      </c>
      <c r="L34" s="96">
        <f t="shared" si="0"/>
        <v>0</v>
      </c>
      <c r="M34" s="97">
        <f t="shared" si="0"/>
        <v>0</v>
      </c>
      <c r="N34" s="94"/>
      <c r="O34" s="127">
        <v>1</v>
      </c>
      <c r="P34" s="123" t="str">
        <f>IF(L34=0," ",IF((L34/INPUT_AWAL!$C$5)&gt;KALORI!D220,"&gt; MAX KONSUMSI KAPITA"," "))</f>
        <v xml:space="preserve"> </v>
      </c>
      <c r="Q34" s="99"/>
    </row>
    <row r="35" spans="1:17" ht="15" customHeight="1">
      <c r="A35" s="276">
        <v>218</v>
      </c>
      <c r="B35" s="528" t="s">
        <v>284</v>
      </c>
      <c r="C35" s="534" t="s">
        <v>244</v>
      </c>
      <c r="D35" s="93"/>
      <c r="E35" s="94"/>
      <c r="F35" s="126">
        <v>1</v>
      </c>
      <c r="G35" s="123" t="str">
        <f>IF(AND(D35=0,E35=0)," ",(IF(AND(D35&gt;0,E35=0),"ISI (6)",(IF(AND(D35=0,E35&gt;0),"ISI (5)",((IF(G74&lt;RH!$C226,"&lt;RH",IF(G74&gt;RH!$D226,"&gt;RH"," ")))))))))</f>
        <v xml:space="preserve"> </v>
      </c>
      <c r="H35" s="93"/>
      <c r="I35" s="94"/>
      <c r="J35" s="126">
        <v>5</v>
      </c>
      <c r="K35" s="123" t="str">
        <f>IF(AND(H35=0,I35=0)," ",(IF(AND(H35&gt;0,I35=0),"ISI (8)",(IF(AND(H35=0,I35&gt;0),"ISI (7)",((IF(K74&lt;RH!$C226,"&lt;RH",IF(K74&gt;RH!$D226,"&gt;RH"," ")))))))))</f>
        <v xml:space="preserve"> </v>
      </c>
      <c r="L35" s="96">
        <f t="shared" si="0"/>
        <v>0</v>
      </c>
      <c r="M35" s="97">
        <f t="shared" si="0"/>
        <v>0</v>
      </c>
      <c r="N35" s="94"/>
      <c r="O35" s="127">
        <v>1</v>
      </c>
      <c r="P35" s="123" t="str">
        <f>IF(L35=0," ",IF((L35/INPUT_AWAL!$C$5)&gt;KALORI!D221,"&gt; MAX KONSUMSI KAPITA"," "))</f>
        <v xml:space="preserve"> </v>
      </c>
      <c r="Q35" s="99"/>
    </row>
    <row r="36" spans="1:17">
      <c r="A36" s="276">
        <v>219</v>
      </c>
      <c r="B36" s="528" t="s">
        <v>285</v>
      </c>
      <c r="C36" s="529" t="s">
        <v>186</v>
      </c>
      <c r="D36" s="93"/>
      <c r="E36" s="94"/>
      <c r="F36" s="126">
        <v>1</v>
      </c>
      <c r="G36" s="123" t="str">
        <f>IF(AND(D36=0,E36=0)," ",(IF(AND(D36&gt;0,E36=0),"ISI (6)",(IF(AND(D36=0,E36&gt;0),"ISI (5)",((IF(G75&lt;RH!$C227,"&lt;RH",IF(G75&gt;RH!$D227,"&gt;RH"," ")))))))))</f>
        <v xml:space="preserve"> </v>
      </c>
      <c r="H36" s="93"/>
      <c r="I36" s="94"/>
      <c r="J36" s="126">
        <v>5</v>
      </c>
      <c r="K36" s="123" t="str">
        <f>IF(AND(H36=0,I36=0)," ",(IF(AND(H36&gt;0,I36=0),"ISI (8)",(IF(AND(H36=0,I36&gt;0),"ISI (7)",((IF(K75&lt;RH!$C227,"&lt;RH",IF(K75&gt;RH!$D227,"&gt;RH"," ")))))))))</f>
        <v xml:space="preserve"> </v>
      </c>
      <c r="L36" s="96">
        <f t="shared" si="0"/>
        <v>0</v>
      </c>
      <c r="M36" s="97">
        <f t="shared" si="0"/>
        <v>0</v>
      </c>
      <c r="N36" s="94"/>
      <c r="O36" s="127">
        <v>1</v>
      </c>
      <c r="P36" s="123" t="str">
        <f>IF(L36=0," ",IF((L36/INPUT_AWAL!$C$5)&gt;KALORI!D222,"&gt; MAX KONSUMSI KAPITA"," "))</f>
        <v xml:space="preserve"> </v>
      </c>
      <c r="Q36" s="99"/>
    </row>
    <row r="37" spans="1:17">
      <c r="A37" s="266">
        <v>220</v>
      </c>
      <c r="B37" s="109" t="s">
        <v>798</v>
      </c>
      <c r="C37" s="114"/>
      <c r="D37" s="110"/>
      <c r="E37" s="108">
        <f>SUM(E38:E42)</f>
        <v>0</v>
      </c>
      <c r="F37" s="106"/>
      <c r="G37" s="107"/>
      <c r="H37" s="110"/>
      <c r="I37" s="108">
        <f>SUM(I38:I42)</f>
        <v>0</v>
      </c>
      <c r="J37" s="106"/>
      <c r="K37" s="107"/>
      <c r="L37" s="111"/>
      <c r="M37" s="108">
        <f>SUM(M38:M42)</f>
        <v>0</v>
      </c>
      <c r="N37" s="113" t="str">
        <f>IF(J37=0," ",IF((J37/INPUT_AWAL!$C$5)&gt;KALORI!B223,"&gt; MAX KONSUMSI KAPITA"," "))</f>
        <v xml:space="preserve"> </v>
      </c>
      <c r="O37" s="128"/>
      <c r="P37" s="113" t="str">
        <f>IF(L37=0," ",IF((L37/INPUT_AWAL!$C$5)&gt;KALORI!D223,"&gt; MAX KONSUMSI KAPITA"," "))</f>
        <v xml:space="preserve"> </v>
      </c>
      <c r="Q37" s="55"/>
    </row>
    <row r="38" spans="1:17" ht="15" customHeight="1">
      <c r="A38" s="276">
        <v>221</v>
      </c>
      <c r="B38" s="528" t="s">
        <v>289</v>
      </c>
      <c r="C38" s="529" t="s">
        <v>290</v>
      </c>
      <c r="D38" s="93"/>
      <c r="E38" s="94"/>
      <c r="F38" s="126">
        <v>1</v>
      </c>
      <c r="G38" s="123" t="str">
        <f>IF(AND(D38=0,E38=0)," ",(IF(AND(D38&gt;0,E38=0),"ISI (6)",(IF(AND(D38=0,E38&gt;0),"ISI (5)",((IF(G77&lt;RH!$C229,"&lt;RH",IF(G77&gt;RH!$D229,"&gt;RH"," ")))))))))</f>
        <v xml:space="preserve"> </v>
      </c>
      <c r="H38" s="93"/>
      <c r="I38" s="94"/>
      <c r="J38" s="126">
        <v>5</v>
      </c>
      <c r="K38" s="123" t="str">
        <f>IF(AND(H38=0,I38=0)," ",(IF(AND(H38&gt;0,I38=0),"ISI (8)",(IF(AND(H38=0,I38&gt;0),"ISI (7)",((IF(K77&lt;RH!$C229,"&lt;RH",IF(K77&gt;RH!$D229,"&gt;RH"," ")))))))))</f>
        <v xml:space="preserve"> </v>
      </c>
      <c r="L38" s="96">
        <f t="shared" si="0"/>
        <v>0</v>
      </c>
      <c r="M38" s="97">
        <f t="shared" si="0"/>
        <v>0</v>
      </c>
      <c r="N38" s="94"/>
      <c r="O38" s="127">
        <v>1</v>
      </c>
      <c r="P38" s="123" t="str">
        <f>IF(L38=0," ",IF((L38/INPUT_AWAL!$C$5)&gt;KALORI!D224,"&gt; MAX KONSUMSI KAPITA"," "))</f>
        <v xml:space="preserve"> </v>
      </c>
      <c r="Q38" s="55"/>
    </row>
    <row r="39" spans="1:17" ht="15" customHeight="1">
      <c r="A39" s="276">
        <v>222</v>
      </c>
      <c r="B39" s="528" t="s">
        <v>291</v>
      </c>
      <c r="C39" s="529" t="s">
        <v>290</v>
      </c>
      <c r="D39" s="93"/>
      <c r="E39" s="94"/>
      <c r="F39" s="126">
        <v>1</v>
      </c>
      <c r="G39" s="123" t="str">
        <f>IF(AND(D39=0,E39=0)," ",(IF(AND(D39&gt;0,E39=0),"ISI (6)",(IF(AND(D39=0,E39&gt;0),"ISI (5)",((IF(G78&lt;RH!$C230,"&lt;RH",IF(G78&gt;RH!$D230,"&gt;RH"," ")))))))))</f>
        <v xml:space="preserve"> </v>
      </c>
      <c r="H39" s="93"/>
      <c r="I39" s="94"/>
      <c r="J39" s="126">
        <v>5</v>
      </c>
      <c r="K39" s="123" t="str">
        <f>IF(AND(H39=0,I39=0)," ",(IF(AND(H39&gt;0,I39=0),"ISI (8)",(IF(AND(H39=0,I39&gt;0),"ISI (7)",((IF(K78&lt;RH!$C230,"&lt;RH",IF(K78&gt;RH!$D230,"&gt;RH"," ")))))))))</f>
        <v xml:space="preserve"> </v>
      </c>
      <c r="L39" s="96">
        <f t="shared" si="0"/>
        <v>0</v>
      </c>
      <c r="M39" s="97">
        <f t="shared" si="0"/>
        <v>0</v>
      </c>
      <c r="N39" s="94"/>
      <c r="O39" s="127">
        <v>1</v>
      </c>
      <c r="P39" s="123" t="str">
        <f>IF(L39=0," ",IF((L39/INPUT_AWAL!$C$5)&gt;KALORI!D225,"&gt; MAX KONSUMSI KAPITA"," "))</f>
        <v xml:space="preserve"> </v>
      </c>
      <c r="Q39" s="55"/>
    </row>
    <row r="40" spans="1:17" ht="15" customHeight="1">
      <c r="A40" s="276">
        <v>223</v>
      </c>
      <c r="B40" s="528" t="s">
        <v>292</v>
      </c>
      <c r="C40" s="529" t="s">
        <v>290</v>
      </c>
      <c r="D40" s="93"/>
      <c r="E40" s="94"/>
      <c r="F40" s="126">
        <v>1</v>
      </c>
      <c r="G40" s="123" t="str">
        <f>IF(AND(D40=0,E40=0)," ",(IF(AND(D40&gt;0,E40=0),"ISI (6)",(IF(AND(D40=0,E40&gt;0),"ISI (5)",((IF(G79&lt;RH!$C231,"&lt;RH",IF(G79&gt;RH!$D231,"&gt;RH"," ")))))))))</f>
        <v xml:space="preserve"> </v>
      </c>
      <c r="H40" s="93"/>
      <c r="I40" s="94"/>
      <c r="J40" s="126">
        <v>5</v>
      </c>
      <c r="K40" s="123" t="str">
        <f>IF(AND(H40=0,I40=0)," ",(IF(AND(H40&gt;0,I40=0),"ISI (8)",(IF(AND(H40=0,I40&gt;0),"ISI (7)",((IF(K79&lt;RH!$C231,"&lt;RH",IF(K79&gt;RH!$D231,"&gt;RH"," ")))))))))</f>
        <v xml:space="preserve"> </v>
      </c>
      <c r="L40" s="96">
        <f t="shared" si="0"/>
        <v>0</v>
      </c>
      <c r="M40" s="97">
        <f t="shared" si="0"/>
        <v>0</v>
      </c>
      <c r="N40" s="94"/>
      <c r="O40" s="127">
        <v>1</v>
      </c>
      <c r="P40" s="123" t="str">
        <f>IF(L40=0," ",IF((L40/INPUT_AWAL!$C$5)&gt;KALORI!D226,"&gt; MAX KONSUMSI KAPITA"," "))</f>
        <v xml:space="preserve"> </v>
      </c>
      <c r="Q40" s="55"/>
    </row>
    <row r="41" spans="1:17" ht="15" customHeight="1">
      <c r="A41" s="276">
        <v>224</v>
      </c>
      <c r="B41" s="528" t="s">
        <v>293</v>
      </c>
      <c r="C41" s="529" t="s">
        <v>74</v>
      </c>
      <c r="D41" s="93"/>
      <c r="E41" s="94"/>
      <c r="F41" s="126">
        <v>1</v>
      </c>
      <c r="G41" s="123" t="str">
        <f>IF(AND(D41=0,E41=0)," ",(IF(AND(D41&gt;0,E41=0),"ISI (6)",(IF(AND(D41=0,E41&gt;0),"ISI (5)",((IF(G80&lt;RH!$C232,"&lt;RH",IF(G80&gt;RH!$D232,"&gt;RH"," ")))))))))</f>
        <v xml:space="preserve"> </v>
      </c>
      <c r="H41" s="93"/>
      <c r="I41" s="94"/>
      <c r="J41" s="126">
        <v>5</v>
      </c>
      <c r="K41" s="123" t="str">
        <f>IF(AND(H41=0,I41=0)," ",(IF(AND(H41&gt;0,I41=0),"ISI (8)",(IF(AND(H41=0,I41&gt;0),"ISI (7)",((IF(K80&lt;RH!$C232,"&lt;RH",IF(K80&gt;RH!$D232,"&gt;RH"," ")))))))))</f>
        <v xml:space="preserve"> </v>
      </c>
      <c r="L41" s="96">
        <f t="shared" si="0"/>
        <v>0</v>
      </c>
      <c r="M41" s="97">
        <f t="shared" si="0"/>
        <v>0</v>
      </c>
      <c r="N41" s="94"/>
      <c r="O41" s="127">
        <v>1</v>
      </c>
      <c r="P41" s="123" t="str">
        <f>IF(L41=0," ",IF((L41/INPUT_AWAL!$C$5)&gt;KALORI!D227,"&gt; MAX KONSUMSI KAPITA"," "))</f>
        <v xml:space="preserve"> </v>
      </c>
      <c r="Q41" s="55"/>
    </row>
    <row r="42" spans="1:17" ht="15" customHeight="1">
      <c r="A42" s="276">
        <v>225</v>
      </c>
      <c r="B42" s="528" t="s">
        <v>294</v>
      </c>
      <c r="C42" s="529" t="s">
        <v>351</v>
      </c>
      <c r="D42" s="93"/>
      <c r="E42" s="94"/>
      <c r="F42" s="126">
        <v>1</v>
      </c>
      <c r="G42" s="123" t="str">
        <f>IF(AND(D42=0,E42=0)," ",(IF(AND(D42&gt;0,E42=0),"ISI (6)",(IF(AND(D42=0,E42&gt;0),"ISI (5)",((IF(G82&lt;RH!$C233,"&lt;RH",IF(G82&gt;RH!$D233,"&gt;RH"," ")))))))))</f>
        <v xml:space="preserve"> </v>
      </c>
      <c r="H42" s="93"/>
      <c r="I42" s="94"/>
      <c r="J42" s="126">
        <v>5</v>
      </c>
      <c r="K42" s="123" t="str">
        <f>IF(AND(H42=0,I42=0)," ",(IF(AND(H42&gt;0,I42=0),"ISI (8)",(IF(AND(H42=0,I42&gt;0),"ISI (7)",((IF(K82&lt;RH!$C233,"&lt;RH",IF(K82&gt;RH!$D233,"&gt;RH"," ")))))))))</f>
        <v xml:space="preserve"> </v>
      </c>
      <c r="L42" s="96">
        <f t="shared" si="0"/>
        <v>0</v>
      </c>
      <c r="M42" s="97">
        <f t="shared" si="0"/>
        <v>0</v>
      </c>
      <c r="N42" s="94"/>
      <c r="O42" s="127">
        <v>1</v>
      </c>
      <c r="P42" s="123" t="str">
        <f>IF(L42=0," ",IF((L42/INPUT_AWAL!$C$5)&gt;KALORI!D228,"&gt; MAX KONSUMSI KAPITA"," "))</f>
        <v xml:space="preserve"> </v>
      </c>
      <c r="Q42" s="55"/>
    </row>
    <row r="43" spans="1:17">
      <c r="A43" s="88"/>
      <c r="B43" s="55"/>
      <c r="C43" s="55"/>
      <c r="D43" s="55"/>
      <c r="E43" s="55"/>
      <c r="F43" s="55"/>
      <c r="G43" s="88"/>
      <c r="H43" s="55"/>
      <c r="I43" s="55"/>
      <c r="J43" s="55"/>
      <c r="K43" s="88"/>
      <c r="L43" s="88"/>
      <c r="M43" s="88"/>
      <c r="N43" s="89"/>
      <c r="O43" s="89"/>
      <c r="P43" s="55"/>
      <c r="Q43" s="55"/>
    </row>
    <row r="44" spans="1:17" hidden="1">
      <c r="A44" s="88"/>
      <c r="B44" s="55"/>
      <c r="C44" s="55"/>
      <c r="D44" s="55"/>
      <c r="E44" s="55"/>
      <c r="F44" s="55"/>
      <c r="G44" s="53" t="e">
        <f>E5/D5</f>
        <v>#DIV/0!</v>
      </c>
      <c r="J44" s="79"/>
      <c r="K44" s="53" t="e">
        <f>I5/H5</f>
        <v>#DIV/0!</v>
      </c>
      <c r="L44" s="88"/>
      <c r="M44" s="88"/>
      <c r="N44" s="89"/>
      <c r="O44" s="89"/>
      <c r="P44" s="55"/>
      <c r="Q44" s="55"/>
    </row>
    <row r="45" spans="1:17" hidden="1">
      <c r="A45" s="88"/>
      <c r="B45" s="55"/>
      <c r="C45" s="55"/>
      <c r="D45" s="55"/>
      <c r="E45" s="55"/>
      <c r="F45" s="55"/>
      <c r="G45" s="53" t="e">
        <f t="shared" ref="G45:G81" si="1">E6/D6</f>
        <v>#DIV/0!</v>
      </c>
      <c r="J45" s="79"/>
      <c r="K45" s="53" t="e">
        <f t="shared" ref="K45:K81" si="2">I6/H6</f>
        <v>#DIV/0!</v>
      </c>
      <c r="L45" s="88"/>
      <c r="M45" s="88"/>
      <c r="N45" s="89"/>
      <c r="O45" s="89"/>
      <c r="P45" s="55"/>
      <c r="Q45" s="55"/>
    </row>
    <row r="46" spans="1:17" hidden="1">
      <c r="A46" s="88"/>
      <c r="B46" s="55"/>
      <c r="C46" s="55"/>
      <c r="D46" s="55"/>
      <c r="E46" s="55"/>
      <c r="F46" s="55"/>
      <c r="G46" s="53" t="e">
        <f t="shared" si="1"/>
        <v>#DIV/0!</v>
      </c>
      <c r="J46" s="79"/>
      <c r="K46" s="53" t="e">
        <f t="shared" si="2"/>
        <v>#DIV/0!</v>
      </c>
      <c r="L46" s="88"/>
      <c r="M46" s="88"/>
      <c r="N46" s="89"/>
      <c r="O46" s="89"/>
      <c r="P46" s="55"/>
      <c r="Q46" s="55"/>
    </row>
    <row r="47" spans="1:17" hidden="1">
      <c r="A47" s="88"/>
      <c r="B47" s="55"/>
      <c r="C47" s="55"/>
      <c r="D47" s="55"/>
      <c r="E47" s="55"/>
      <c r="F47" s="55"/>
      <c r="G47" s="53" t="e">
        <f t="shared" si="1"/>
        <v>#DIV/0!</v>
      </c>
      <c r="J47" s="79"/>
      <c r="K47" s="53" t="e">
        <f t="shared" si="2"/>
        <v>#DIV/0!</v>
      </c>
      <c r="L47" s="88"/>
      <c r="M47" s="88"/>
      <c r="N47" s="89"/>
      <c r="O47" s="89"/>
      <c r="P47" s="55"/>
      <c r="Q47" s="55"/>
    </row>
    <row r="48" spans="1:17" hidden="1">
      <c r="A48" s="88"/>
      <c r="B48" s="55"/>
      <c r="C48" s="55"/>
      <c r="D48" s="55"/>
      <c r="E48" s="55"/>
      <c r="F48" s="55"/>
      <c r="G48" s="53" t="e">
        <f t="shared" si="1"/>
        <v>#DIV/0!</v>
      </c>
      <c r="J48" s="79"/>
      <c r="K48" s="53" t="e">
        <f t="shared" si="2"/>
        <v>#DIV/0!</v>
      </c>
      <c r="L48" s="88"/>
      <c r="M48" s="88"/>
      <c r="N48" s="89"/>
      <c r="O48" s="89"/>
      <c r="P48" s="55"/>
      <c r="Q48" s="55"/>
    </row>
    <row r="49" spans="1:17" hidden="1">
      <c r="A49" s="88"/>
      <c r="B49" s="55"/>
      <c r="C49" s="55"/>
      <c r="D49" s="55"/>
      <c r="E49" s="55"/>
      <c r="F49" s="55"/>
      <c r="G49" s="53" t="e">
        <f t="shared" si="1"/>
        <v>#DIV/0!</v>
      </c>
      <c r="J49" s="79"/>
      <c r="K49" s="53" t="e">
        <f t="shared" si="2"/>
        <v>#DIV/0!</v>
      </c>
      <c r="L49" s="88"/>
      <c r="M49" s="88"/>
      <c r="N49" s="89"/>
      <c r="O49" s="89"/>
      <c r="P49" s="55"/>
      <c r="Q49" s="55"/>
    </row>
    <row r="50" spans="1:17" hidden="1">
      <c r="A50" s="88"/>
      <c r="B50" s="55"/>
      <c r="C50" s="55"/>
      <c r="D50" s="55"/>
      <c r="E50" s="55"/>
      <c r="F50" s="55"/>
      <c r="G50" s="53" t="e">
        <f t="shared" si="1"/>
        <v>#DIV/0!</v>
      </c>
      <c r="J50" s="79"/>
      <c r="K50" s="53" t="e">
        <f t="shared" si="2"/>
        <v>#DIV/0!</v>
      </c>
      <c r="L50" s="88"/>
      <c r="M50" s="88"/>
      <c r="N50" s="89"/>
      <c r="O50" s="89"/>
      <c r="P50" s="55"/>
      <c r="Q50" s="55"/>
    </row>
    <row r="51" spans="1:17" hidden="1">
      <c r="A51" s="88"/>
      <c r="B51" s="55"/>
      <c r="C51" s="55"/>
      <c r="D51" s="55"/>
      <c r="E51" s="55"/>
      <c r="F51" s="55"/>
      <c r="G51" s="53" t="e">
        <f t="shared" si="1"/>
        <v>#DIV/0!</v>
      </c>
      <c r="J51" s="79"/>
      <c r="K51" s="53" t="e">
        <f t="shared" si="2"/>
        <v>#DIV/0!</v>
      </c>
      <c r="L51" s="88"/>
      <c r="M51" s="88"/>
      <c r="N51" s="89"/>
      <c r="O51" s="89"/>
      <c r="P51" s="55"/>
      <c r="Q51" s="55"/>
    </row>
    <row r="52" spans="1:17" hidden="1">
      <c r="A52" s="88"/>
      <c r="B52" s="55"/>
      <c r="C52" s="55"/>
      <c r="D52" s="55"/>
      <c r="E52" s="55"/>
      <c r="F52" s="55"/>
      <c r="G52" s="53" t="e">
        <f t="shared" si="1"/>
        <v>#DIV/0!</v>
      </c>
      <c r="J52" s="79"/>
      <c r="K52" s="53" t="e">
        <f t="shared" si="2"/>
        <v>#DIV/0!</v>
      </c>
      <c r="L52" s="88"/>
      <c r="M52" s="88"/>
      <c r="N52" s="89"/>
      <c r="O52" s="89"/>
      <c r="P52" s="55"/>
      <c r="Q52" s="55"/>
    </row>
    <row r="53" spans="1:17" hidden="1">
      <c r="A53" s="88"/>
      <c r="B53" s="55"/>
      <c r="C53" s="55"/>
      <c r="D53" s="55"/>
      <c r="E53" s="55"/>
      <c r="F53" s="55"/>
      <c r="G53" s="53" t="e">
        <f t="shared" si="1"/>
        <v>#DIV/0!</v>
      </c>
      <c r="J53" s="79"/>
      <c r="K53" s="53" t="e">
        <f t="shared" si="2"/>
        <v>#DIV/0!</v>
      </c>
      <c r="L53" s="88"/>
      <c r="M53" s="88"/>
      <c r="N53" s="89"/>
      <c r="O53" s="89"/>
      <c r="P53" s="55"/>
      <c r="Q53" s="55"/>
    </row>
    <row r="54" spans="1:17" hidden="1">
      <c r="A54" s="88"/>
      <c r="B54" s="55"/>
      <c r="C54" s="55"/>
      <c r="D54" s="55"/>
      <c r="E54" s="55"/>
      <c r="F54" s="55"/>
      <c r="G54" s="53" t="e">
        <f t="shared" si="1"/>
        <v>#DIV/0!</v>
      </c>
      <c r="J54" s="79"/>
      <c r="K54" s="53" t="e">
        <f t="shared" si="2"/>
        <v>#DIV/0!</v>
      </c>
      <c r="L54" s="88"/>
      <c r="M54" s="88"/>
      <c r="N54" s="89"/>
      <c r="O54" s="89"/>
      <c r="P54" s="55"/>
      <c r="Q54" s="55"/>
    </row>
    <row r="55" spans="1:17" hidden="1">
      <c r="A55" s="88"/>
      <c r="B55" s="55"/>
      <c r="C55" s="55"/>
      <c r="D55" s="55"/>
      <c r="E55" s="55"/>
      <c r="F55" s="55"/>
      <c r="G55" s="53" t="e">
        <f t="shared" si="1"/>
        <v>#DIV/0!</v>
      </c>
      <c r="J55" s="79"/>
      <c r="K55" s="53" t="e">
        <f t="shared" si="2"/>
        <v>#DIV/0!</v>
      </c>
      <c r="L55" s="88"/>
      <c r="M55" s="88"/>
      <c r="N55" s="89"/>
      <c r="O55" s="89"/>
      <c r="P55" s="55"/>
      <c r="Q55" s="55"/>
    </row>
    <row r="56" spans="1:17" hidden="1">
      <c r="A56" s="88"/>
      <c r="B56" s="55"/>
      <c r="C56" s="55"/>
      <c r="D56" s="55"/>
      <c r="E56" s="55"/>
      <c r="F56" s="55"/>
      <c r="G56" s="53" t="e">
        <f t="shared" si="1"/>
        <v>#DIV/0!</v>
      </c>
      <c r="J56" s="79"/>
      <c r="K56" s="53" t="e">
        <f t="shared" si="2"/>
        <v>#DIV/0!</v>
      </c>
      <c r="L56" s="88"/>
      <c r="M56" s="88"/>
      <c r="N56" s="89"/>
      <c r="O56" s="89"/>
      <c r="P56" s="55"/>
      <c r="Q56" s="55"/>
    </row>
    <row r="57" spans="1:17" hidden="1">
      <c r="A57" s="88"/>
      <c r="B57" s="55"/>
      <c r="C57" s="55"/>
      <c r="D57" s="55"/>
      <c r="E57" s="55"/>
      <c r="F57" s="55"/>
      <c r="G57" s="53" t="e">
        <f t="shared" si="1"/>
        <v>#DIV/0!</v>
      </c>
      <c r="J57" s="79"/>
      <c r="K57" s="53" t="e">
        <f t="shared" si="2"/>
        <v>#DIV/0!</v>
      </c>
      <c r="L57" s="88"/>
      <c r="M57" s="88"/>
      <c r="N57" s="89"/>
      <c r="O57" s="89"/>
      <c r="P57" s="55"/>
      <c r="Q57" s="55"/>
    </row>
    <row r="58" spans="1:17" hidden="1">
      <c r="A58" s="88"/>
      <c r="B58" s="55"/>
      <c r="C58" s="55"/>
      <c r="D58" s="55"/>
      <c r="E58" s="55"/>
      <c r="F58" s="55"/>
      <c r="G58" s="53" t="e">
        <f t="shared" si="1"/>
        <v>#DIV/0!</v>
      </c>
      <c r="J58" s="79"/>
      <c r="K58" s="53" t="e">
        <f t="shared" si="2"/>
        <v>#DIV/0!</v>
      </c>
      <c r="L58" s="88"/>
      <c r="M58" s="88"/>
      <c r="N58" s="89"/>
      <c r="O58" s="89"/>
      <c r="P58" s="55"/>
      <c r="Q58" s="55"/>
    </row>
    <row r="59" spans="1:17" hidden="1">
      <c r="A59" s="88"/>
      <c r="B59" s="55"/>
      <c r="C59" s="55"/>
      <c r="D59" s="55"/>
      <c r="E59" s="55"/>
      <c r="F59" s="55"/>
      <c r="G59" s="53" t="e">
        <f t="shared" si="1"/>
        <v>#DIV/0!</v>
      </c>
      <c r="J59" s="79"/>
      <c r="K59" s="53" t="e">
        <f t="shared" si="2"/>
        <v>#DIV/0!</v>
      </c>
      <c r="L59" s="88"/>
      <c r="M59" s="88"/>
      <c r="N59" s="89"/>
      <c r="O59" s="89"/>
      <c r="P59" s="55"/>
      <c r="Q59" s="55"/>
    </row>
    <row r="60" spans="1:17" hidden="1">
      <c r="A60" s="88"/>
      <c r="B60" s="55"/>
      <c r="C60" s="55"/>
      <c r="D60" s="55"/>
      <c r="E60" s="55"/>
      <c r="F60" s="55"/>
      <c r="G60" s="53" t="e">
        <f t="shared" si="1"/>
        <v>#DIV/0!</v>
      </c>
      <c r="J60" s="79"/>
      <c r="K60" s="53" t="e">
        <f t="shared" si="2"/>
        <v>#DIV/0!</v>
      </c>
      <c r="L60" s="88"/>
      <c r="M60" s="88"/>
      <c r="N60" s="89"/>
      <c r="O60" s="89"/>
      <c r="P60" s="55"/>
      <c r="Q60" s="55"/>
    </row>
    <row r="61" spans="1:17" hidden="1">
      <c r="A61" s="88"/>
      <c r="B61" s="55"/>
      <c r="C61" s="55"/>
      <c r="D61" s="55"/>
      <c r="E61" s="55"/>
      <c r="F61" s="55"/>
      <c r="G61" s="53" t="e">
        <f t="shared" si="1"/>
        <v>#DIV/0!</v>
      </c>
      <c r="J61" s="79"/>
      <c r="K61" s="53" t="e">
        <f t="shared" si="2"/>
        <v>#DIV/0!</v>
      </c>
      <c r="L61" s="88"/>
      <c r="M61" s="88"/>
      <c r="N61" s="89"/>
      <c r="O61" s="89"/>
      <c r="P61" s="55"/>
      <c r="Q61" s="55"/>
    </row>
    <row r="62" spans="1:17" hidden="1">
      <c r="A62" s="88"/>
      <c r="B62" s="55"/>
      <c r="C62" s="55"/>
      <c r="D62" s="55"/>
      <c r="E62" s="55"/>
      <c r="F62" s="55"/>
      <c r="G62" s="53" t="e">
        <f t="shared" si="1"/>
        <v>#DIV/0!</v>
      </c>
      <c r="J62" s="79"/>
      <c r="K62" s="53" t="e">
        <f t="shared" si="2"/>
        <v>#DIV/0!</v>
      </c>
      <c r="L62" s="88"/>
      <c r="M62" s="88"/>
      <c r="N62" s="89"/>
      <c r="O62" s="89"/>
      <c r="P62" s="55"/>
      <c r="Q62" s="55"/>
    </row>
    <row r="63" spans="1:17" hidden="1">
      <c r="A63" s="88"/>
      <c r="B63" s="55"/>
      <c r="C63" s="55"/>
      <c r="D63" s="55"/>
      <c r="E63" s="55"/>
      <c r="F63" s="55"/>
      <c r="G63" s="53" t="e">
        <f t="shared" si="1"/>
        <v>#DIV/0!</v>
      </c>
      <c r="J63" s="79"/>
      <c r="K63" s="53" t="e">
        <f t="shared" si="2"/>
        <v>#DIV/0!</v>
      </c>
      <c r="L63" s="88"/>
      <c r="M63" s="88"/>
      <c r="N63" s="89"/>
      <c r="O63" s="89"/>
      <c r="P63" s="55"/>
      <c r="Q63" s="55"/>
    </row>
    <row r="64" spans="1:17" hidden="1">
      <c r="A64" s="88"/>
      <c r="B64" s="55"/>
      <c r="C64" s="55"/>
      <c r="D64" s="55"/>
      <c r="E64" s="55"/>
      <c r="F64" s="55"/>
      <c r="G64" s="53" t="e">
        <f t="shared" si="1"/>
        <v>#DIV/0!</v>
      </c>
      <c r="J64" s="79"/>
      <c r="K64" s="53" t="e">
        <f t="shared" si="2"/>
        <v>#DIV/0!</v>
      </c>
      <c r="L64" s="88"/>
      <c r="M64" s="88"/>
      <c r="N64" s="89"/>
      <c r="O64" s="89"/>
      <c r="P64" s="55"/>
      <c r="Q64" s="55"/>
    </row>
    <row r="65" spans="1:17" hidden="1">
      <c r="A65" s="88"/>
      <c r="B65" s="55"/>
      <c r="C65" s="55"/>
      <c r="D65" s="55"/>
      <c r="E65" s="55"/>
      <c r="F65" s="55"/>
      <c r="G65" s="53" t="e">
        <f t="shared" si="1"/>
        <v>#DIV/0!</v>
      </c>
      <c r="J65" s="79"/>
      <c r="K65" s="53" t="e">
        <f t="shared" si="2"/>
        <v>#DIV/0!</v>
      </c>
      <c r="L65" s="88"/>
      <c r="M65" s="88"/>
      <c r="N65" s="89"/>
      <c r="O65" s="89"/>
      <c r="P65" s="55"/>
      <c r="Q65" s="55"/>
    </row>
    <row r="66" spans="1:17" hidden="1">
      <c r="A66" s="88"/>
      <c r="B66" s="55"/>
      <c r="C66" s="55"/>
      <c r="D66" s="55"/>
      <c r="E66" s="55"/>
      <c r="F66" s="55"/>
      <c r="G66" s="53" t="e">
        <f t="shared" si="1"/>
        <v>#DIV/0!</v>
      </c>
      <c r="J66" s="79"/>
      <c r="K66" s="53" t="e">
        <f t="shared" si="2"/>
        <v>#DIV/0!</v>
      </c>
      <c r="L66" s="88"/>
      <c r="M66" s="88"/>
      <c r="N66" s="89"/>
      <c r="O66" s="89"/>
      <c r="P66" s="55"/>
      <c r="Q66" s="55"/>
    </row>
    <row r="67" spans="1:17" hidden="1">
      <c r="A67" s="88"/>
      <c r="B67" s="55"/>
      <c r="C67" s="55"/>
      <c r="D67" s="55"/>
      <c r="E67" s="55"/>
      <c r="F67" s="55"/>
      <c r="G67" s="53" t="e">
        <f t="shared" si="1"/>
        <v>#DIV/0!</v>
      </c>
      <c r="J67" s="79"/>
      <c r="K67" s="53" t="e">
        <f t="shared" si="2"/>
        <v>#DIV/0!</v>
      </c>
      <c r="L67" s="88"/>
      <c r="M67" s="88"/>
      <c r="N67" s="89"/>
      <c r="O67" s="89"/>
      <c r="P67" s="55"/>
      <c r="Q67" s="55"/>
    </row>
    <row r="68" spans="1:17" hidden="1">
      <c r="A68" s="88"/>
      <c r="B68" s="55"/>
      <c r="C68" s="55"/>
      <c r="D68" s="55"/>
      <c r="E68" s="55"/>
      <c r="F68" s="55"/>
      <c r="G68" s="53" t="e">
        <f t="shared" si="1"/>
        <v>#DIV/0!</v>
      </c>
      <c r="J68" s="79"/>
      <c r="K68" s="53" t="e">
        <f t="shared" si="2"/>
        <v>#DIV/0!</v>
      </c>
      <c r="L68" s="88"/>
      <c r="M68" s="88"/>
      <c r="N68" s="89"/>
      <c r="O68" s="89"/>
      <c r="P68" s="55"/>
      <c r="Q68" s="55"/>
    </row>
    <row r="69" spans="1:17" hidden="1">
      <c r="A69" s="88"/>
      <c r="B69" s="55"/>
      <c r="C69" s="55"/>
      <c r="D69" s="55"/>
      <c r="E69" s="55"/>
      <c r="F69" s="55"/>
      <c r="G69" s="53" t="e">
        <f t="shared" si="1"/>
        <v>#DIV/0!</v>
      </c>
      <c r="J69" s="79"/>
      <c r="K69" s="53" t="e">
        <f t="shared" si="2"/>
        <v>#DIV/0!</v>
      </c>
      <c r="L69" s="88"/>
      <c r="M69" s="88"/>
      <c r="N69" s="89"/>
      <c r="O69" s="89"/>
      <c r="P69" s="55"/>
      <c r="Q69" s="55"/>
    </row>
    <row r="70" spans="1:17" hidden="1">
      <c r="A70" s="88"/>
      <c r="B70" s="55"/>
      <c r="C70" s="55"/>
      <c r="D70" s="55"/>
      <c r="E70" s="55"/>
      <c r="F70" s="55"/>
      <c r="G70" s="53" t="e">
        <f t="shared" si="1"/>
        <v>#DIV/0!</v>
      </c>
      <c r="J70" s="79"/>
      <c r="K70" s="53" t="e">
        <f t="shared" si="2"/>
        <v>#DIV/0!</v>
      </c>
      <c r="L70" s="88"/>
      <c r="M70" s="88"/>
      <c r="N70" s="89"/>
      <c r="O70" s="89"/>
      <c r="P70" s="55"/>
      <c r="Q70" s="55"/>
    </row>
    <row r="71" spans="1:17" hidden="1">
      <c r="A71" s="88"/>
      <c r="B71" s="55"/>
      <c r="C71" s="55"/>
      <c r="D71" s="55"/>
      <c r="E71" s="55"/>
      <c r="F71" s="55"/>
      <c r="G71" s="53" t="e">
        <f t="shared" si="1"/>
        <v>#DIV/0!</v>
      </c>
      <c r="J71" s="79"/>
      <c r="K71" s="53" t="e">
        <f t="shared" si="2"/>
        <v>#DIV/0!</v>
      </c>
      <c r="L71" s="88"/>
      <c r="M71" s="88"/>
      <c r="N71" s="89"/>
      <c r="O71" s="89"/>
      <c r="P71" s="55"/>
      <c r="Q71" s="55"/>
    </row>
    <row r="72" spans="1:17" hidden="1">
      <c r="A72" s="88"/>
      <c r="B72" s="55"/>
      <c r="C72" s="55"/>
      <c r="D72" s="55"/>
      <c r="E72" s="55"/>
      <c r="F72" s="55"/>
      <c r="G72" s="53" t="e">
        <f t="shared" si="1"/>
        <v>#DIV/0!</v>
      </c>
      <c r="J72" s="79"/>
      <c r="K72" s="53" t="e">
        <f t="shared" si="2"/>
        <v>#DIV/0!</v>
      </c>
      <c r="L72" s="88"/>
      <c r="M72" s="88"/>
      <c r="N72" s="89"/>
      <c r="O72" s="89"/>
      <c r="P72" s="55"/>
      <c r="Q72" s="55"/>
    </row>
    <row r="73" spans="1:17" hidden="1">
      <c r="A73" s="88"/>
      <c r="B73" s="55"/>
      <c r="C73" s="55"/>
      <c r="D73" s="55"/>
      <c r="E73" s="55"/>
      <c r="F73" s="55"/>
      <c r="G73" s="53" t="e">
        <f t="shared" si="1"/>
        <v>#DIV/0!</v>
      </c>
      <c r="J73" s="79"/>
      <c r="K73" s="53" t="e">
        <f t="shared" si="2"/>
        <v>#DIV/0!</v>
      </c>
      <c r="L73" s="88"/>
      <c r="M73" s="88"/>
      <c r="N73" s="89"/>
      <c r="O73" s="89"/>
      <c r="P73" s="55"/>
      <c r="Q73" s="55"/>
    </row>
    <row r="74" spans="1:17" hidden="1">
      <c r="A74" s="88"/>
      <c r="B74" s="55"/>
      <c r="C74" s="55"/>
      <c r="D74" s="55"/>
      <c r="E74" s="55"/>
      <c r="F74" s="55"/>
      <c r="G74" s="53" t="e">
        <f t="shared" si="1"/>
        <v>#DIV/0!</v>
      </c>
      <c r="J74" s="79"/>
      <c r="K74" s="53" t="e">
        <f t="shared" si="2"/>
        <v>#DIV/0!</v>
      </c>
      <c r="L74" s="88"/>
      <c r="M74" s="88"/>
      <c r="N74" s="89"/>
      <c r="O74" s="89"/>
      <c r="P74" s="55"/>
      <c r="Q74" s="55"/>
    </row>
    <row r="75" spans="1:17" hidden="1">
      <c r="A75" s="88"/>
      <c r="B75" s="55"/>
      <c r="C75" s="55"/>
      <c r="D75" s="55"/>
      <c r="E75" s="55"/>
      <c r="F75" s="55"/>
      <c r="G75" s="53" t="e">
        <f t="shared" si="1"/>
        <v>#DIV/0!</v>
      </c>
      <c r="J75" s="79"/>
      <c r="K75" s="53" t="e">
        <f t="shared" si="2"/>
        <v>#DIV/0!</v>
      </c>
      <c r="L75" s="88"/>
      <c r="M75" s="88"/>
      <c r="N75" s="89"/>
      <c r="O75" s="89"/>
      <c r="P75" s="55"/>
      <c r="Q75" s="55"/>
    </row>
    <row r="76" spans="1:17" hidden="1">
      <c r="A76" s="88"/>
      <c r="B76" s="55"/>
      <c r="C76" s="55"/>
      <c r="D76" s="55"/>
      <c r="E76" s="55"/>
      <c r="F76" s="55"/>
      <c r="J76" s="79"/>
      <c r="L76" s="88"/>
      <c r="M76" s="88"/>
      <c r="N76" s="89"/>
      <c r="O76" s="89"/>
      <c r="P76" s="55"/>
      <c r="Q76" s="55"/>
    </row>
    <row r="77" spans="1:17" hidden="1">
      <c r="A77" s="88"/>
      <c r="B77" s="55"/>
      <c r="C77" s="55"/>
      <c r="D77" s="55"/>
      <c r="E77" s="55"/>
      <c r="F77" s="55"/>
      <c r="G77" s="53" t="e">
        <f t="shared" si="1"/>
        <v>#DIV/0!</v>
      </c>
      <c r="J77" s="79"/>
      <c r="K77" s="53" t="e">
        <f t="shared" si="2"/>
        <v>#DIV/0!</v>
      </c>
      <c r="L77" s="88"/>
      <c r="M77" s="88"/>
      <c r="N77" s="89"/>
      <c r="O77" s="89"/>
      <c r="P77" s="55"/>
      <c r="Q77" s="55"/>
    </row>
    <row r="78" spans="1:17" hidden="1">
      <c r="A78" s="88"/>
      <c r="B78" s="55"/>
      <c r="C78" s="55"/>
      <c r="D78" s="55"/>
      <c r="E78" s="55"/>
      <c r="F78" s="55"/>
      <c r="G78" s="53" t="e">
        <f t="shared" si="1"/>
        <v>#DIV/0!</v>
      </c>
      <c r="J78" s="79"/>
      <c r="K78" s="53" t="e">
        <f t="shared" si="2"/>
        <v>#DIV/0!</v>
      </c>
      <c r="L78" s="88"/>
      <c r="M78" s="88"/>
      <c r="N78" s="89"/>
      <c r="O78" s="89"/>
      <c r="P78" s="55"/>
      <c r="Q78" s="55"/>
    </row>
    <row r="79" spans="1:17" hidden="1">
      <c r="A79" s="88"/>
      <c r="B79" s="55"/>
      <c r="C79" s="55"/>
      <c r="D79" s="55"/>
      <c r="E79" s="55"/>
      <c r="F79" s="55"/>
      <c r="G79" s="53" t="e">
        <f t="shared" si="1"/>
        <v>#DIV/0!</v>
      </c>
      <c r="J79" s="79"/>
      <c r="K79" s="53" t="e">
        <f t="shared" si="2"/>
        <v>#DIV/0!</v>
      </c>
      <c r="L79" s="88"/>
      <c r="M79" s="88"/>
      <c r="N79" s="89"/>
      <c r="O79" s="89"/>
      <c r="P79" s="55"/>
      <c r="Q79" s="55"/>
    </row>
    <row r="80" spans="1:17" hidden="1">
      <c r="A80" s="88"/>
      <c r="B80" s="55"/>
      <c r="C80" s="55"/>
      <c r="D80" s="55"/>
      <c r="E80" s="55"/>
      <c r="F80" s="55"/>
      <c r="G80" s="53" t="e">
        <f t="shared" si="1"/>
        <v>#DIV/0!</v>
      </c>
      <c r="J80" s="79"/>
      <c r="K80" s="53" t="e">
        <f t="shared" si="2"/>
        <v>#DIV/0!</v>
      </c>
      <c r="L80" s="88"/>
      <c r="M80" s="88"/>
      <c r="N80" s="89"/>
      <c r="O80" s="89"/>
      <c r="P80" s="55"/>
      <c r="Q80" s="55"/>
    </row>
    <row r="81" spans="1:17" hidden="1">
      <c r="A81" s="88"/>
      <c r="B81" s="55"/>
      <c r="C81" s="55"/>
      <c r="D81" s="55"/>
      <c r="E81" s="55"/>
      <c r="F81" s="55"/>
      <c r="G81" s="53" t="e">
        <f t="shared" si="1"/>
        <v>#DIV/0!</v>
      </c>
      <c r="J81" s="79"/>
      <c r="K81" s="53" t="e">
        <f t="shared" si="2"/>
        <v>#DIV/0!</v>
      </c>
      <c r="L81" s="88"/>
      <c r="M81" s="88"/>
      <c r="N81" s="89"/>
      <c r="O81" s="89"/>
      <c r="P81" s="55"/>
      <c r="Q81" s="55"/>
    </row>
    <row r="82" spans="1:17">
      <c r="A82" s="88"/>
      <c r="B82" s="55"/>
      <c r="C82" s="55"/>
      <c r="D82" s="55"/>
      <c r="E82" s="55"/>
      <c r="F82" s="55"/>
      <c r="G82" s="88"/>
      <c r="H82" s="55"/>
      <c r="I82" s="55"/>
      <c r="J82" s="55"/>
      <c r="K82" s="88"/>
      <c r="L82" s="88"/>
      <c r="M82" s="88"/>
      <c r="N82" s="89"/>
      <c r="O82" s="89"/>
      <c r="P82" s="55"/>
      <c r="Q82" s="55"/>
    </row>
  </sheetData>
  <sheetProtection algorithmName="SHA-512" hashValue="vHvXGCTjny5c0Rarhr3XhERTte6j8/O1Je0Ftfp+jUokOcfQjjL9YowVVvAjgWCtV1vC2VBc/I59ZIrczJNVvw==" saltValue="eK8IwJkmRyrdD4TIR/U4CA==" spinCount="100000" sheet="1" selectLockedCells="1"/>
  <mergeCells count="11">
    <mergeCell ref="H2:K2"/>
    <mergeCell ref="L2:M2"/>
    <mergeCell ref="N2:O2"/>
    <mergeCell ref="P2:P3"/>
    <mergeCell ref="Q14:Q15"/>
    <mergeCell ref="C1:D1"/>
    <mergeCell ref="F1:G1"/>
    <mergeCell ref="A2:A3"/>
    <mergeCell ref="B2:B3"/>
    <mergeCell ref="C2:C3"/>
    <mergeCell ref="D2:G2"/>
  </mergeCells>
  <dataValidations count="4">
    <dataValidation type="list" showInputMessage="1" showErrorMessage="1" errorTitle="ERROR" error="PILIH JAWABAN YANG SESUAI_x000a_" promptTitle="PILIH ASAL TRANSAKSI" prompt="1 PEMBELIAN_x000a_2 PEMBELIAN BON/HUTANG_x000a_3 PEMBELIAN DI BAWAH HARGA KRN SUBSIDI_x000a_4 DARI USAHA RUTA MILIK SENDIRI" sqref="F38:F42 F5:F36" xr:uid="{4F60BEE9-2216-401F-8554-A5E32D9CF99C}">
      <formula1>_56MKNN</formula1>
    </dataValidation>
    <dataValidation type="list" showInputMessage="1" showErrorMessage="1" errorTitle="ERROR" error="PILIH JAWABAN YANG SESUAI_x000a_" promptTitle="PILIH ASAL TRANSAKSI" prompt="5 PEMBERIAN RUTA LAIN_x000a_6 HASIL _x000a_PERTANIAN/INDUSTRI (BUKAN USAHA)" sqref="J37" xr:uid="{03B7BC34-00D7-4E47-A46E-6AF30EA275AE}">
      <formula1>_78MKNN</formula1>
    </dataValidation>
    <dataValidation type="list" showInputMessage="1" showErrorMessage="1" errorTitle="ERROR" error="PILIH JAWABAN YANG SESUAI_x000a_" promptTitle="PILIH ASAL TRANSAKSI" prompt="5 PEMBERIAN RUTA LAIN_x000a_6 DARI PERTANIAN/ INDUSTRI YG DIKONSUMSI SENDIRI_x000a_" sqref="J5:J36 J38:J42" xr:uid="{7AB208C1-C687-4B9F-90F3-F77630159B19}">
      <formula1>_78MKNN</formula1>
    </dataValidation>
    <dataValidation allowBlank="1" showInputMessage="1" showErrorMessage="1" promptTitle="TERISI JIKA KOLOM 6a = 3" prompt="ISIKAN NILAI RIIL YANG DIBAYAR JIKA PEMBELIAN DARI BANTUAN SOSIAL/SUBSIDI" sqref="N5:N36 N38:N42" xr:uid="{73DE6BC5-CECB-444A-BB3E-F8B032616B91}"/>
  </dataValidations>
  <pageMargins left="0.7" right="0.7" top="0.75" bottom="0.75" header="0.3" footer="0.3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UMBER BANTUAN" prompt="1. PEMERINTAH_x000a_2. LEMBAGA NONPROFIT" xr:uid="{D48D76CA-3876-4417-A875-2E4670AF6682}">
          <x14:formula1>
            <xm:f>DROWDOWN!$I$1:$I$2</xm:f>
          </x14:formula1>
          <xm:sqref>O5:O36 O38:O42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82"/>
  <sheetViews>
    <sheetView workbookViewId="0">
      <pane xSplit="1" ySplit="3" topLeftCell="B4" activePane="bottomRight" state="frozen"/>
      <selection sqref="A1:A2"/>
      <selection pane="topRight" sqref="A1:A2"/>
      <selection pane="bottomLeft" sqref="A1:A2"/>
      <selection pane="bottomRight" activeCell="D6" sqref="D6"/>
    </sheetView>
  </sheetViews>
  <sheetFormatPr defaultColWidth="0" defaultRowHeight="14.4" zeroHeight="1"/>
  <cols>
    <col min="1" max="1" width="4.77734375" style="53" customWidth="1"/>
    <col min="2" max="2" width="45.44140625" style="49" customWidth="1"/>
    <col min="3" max="3" width="6.5546875" style="49" customWidth="1"/>
    <col min="4" max="4" width="7.77734375" style="49" customWidth="1"/>
    <col min="5" max="5" width="10" style="49" customWidth="1"/>
    <col min="6" max="6" width="4.44140625" style="49" customWidth="1"/>
    <col min="7" max="7" width="8.88671875" style="53" customWidth="1"/>
    <col min="8" max="8" width="7.77734375" style="49" customWidth="1"/>
    <col min="9" max="9" width="10" style="49" customWidth="1"/>
    <col min="10" max="10" width="4.44140625" style="49" customWidth="1"/>
    <col min="11" max="11" width="8.88671875" style="53" customWidth="1"/>
    <col min="12" max="12" width="7.77734375" style="53" customWidth="1"/>
    <col min="13" max="13" width="10" style="53" customWidth="1"/>
    <col min="14" max="14" width="10.21875" style="51" customWidth="1"/>
    <col min="15" max="15" width="6.88671875" style="51" customWidth="1"/>
    <col min="16" max="16" width="17.5546875" style="49" customWidth="1"/>
    <col min="17" max="17" width="18.109375" style="103" customWidth="1"/>
    <col min="18" max="16384" width="9.109375" style="49" hidden="1"/>
  </cols>
  <sheetData>
    <row r="1" spans="1:17" ht="25.8" customHeight="1">
      <c r="A1" s="480"/>
      <c r="B1" s="484" t="s">
        <v>1130</v>
      </c>
      <c r="C1" s="634">
        <f>INPUT_AWAL!H10</f>
        <v>0</v>
      </c>
      <c r="D1" s="634"/>
      <c r="E1" s="484" t="s">
        <v>792</v>
      </c>
      <c r="F1" s="634">
        <f>INPUT_AWAL!H5</f>
        <v>0</v>
      </c>
      <c r="G1" s="634"/>
      <c r="H1" s="484" t="s">
        <v>1066</v>
      </c>
      <c r="I1" s="499">
        <f>INPUT_AWAL!H6</f>
        <v>0</v>
      </c>
      <c r="J1" s="480"/>
      <c r="K1" s="480"/>
      <c r="L1" s="480"/>
      <c r="M1" s="480"/>
      <c r="N1" s="480"/>
      <c r="O1" s="480"/>
      <c r="P1" s="480"/>
      <c r="Q1" s="480"/>
    </row>
    <row r="2" spans="1:17" s="52" customFormat="1">
      <c r="A2" s="635" t="s">
        <v>476</v>
      </c>
      <c r="B2" s="635" t="s">
        <v>660</v>
      </c>
      <c r="C2" s="635" t="s">
        <v>763</v>
      </c>
      <c r="D2" s="637" t="s">
        <v>764</v>
      </c>
      <c r="E2" s="638"/>
      <c r="F2" s="638"/>
      <c r="G2" s="639"/>
      <c r="H2" s="637" t="s">
        <v>767</v>
      </c>
      <c r="I2" s="638"/>
      <c r="J2" s="638"/>
      <c r="K2" s="639"/>
      <c r="L2" s="637" t="s">
        <v>768</v>
      </c>
      <c r="M2" s="639"/>
      <c r="N2" s="637" t="s">
        <v>769</v>
      </c>
      <c r="O2" s="639"/>
      <c r="P2" s="640" t="s">
        <v>772</v>
      </c>
      <c r="Q2" s="100"/>
    </row>
    <row r="3" spans="1:17" s="52" customFormat="1">
      <c r="A3" s="636"/>
      <c r="B3" s="636"/>
      <c r="C3" s="636"/>
      <c r="D3" s="248" t="s">
        <v>765</v>
      </c>
      <c r="E3" s="248" t="s">
        <v>522</v>
      </c>
      <c r="F3" s="248" t="s">
        <v>766</v>
      </c>
      <c r="G3" s="248" t="s">
        <v>662</v>
      </c>
      <c r="H3" s="248" t="s">
        <v>765</v>
      </c>
      <c r="I3" s="248" t="s">
        <v>522</v>
      </c>
      <c r="J3" s="248" t="s">
        <v>766</v>
      </c>
      <c r="K3" s="248" t="s">
        <v>662</v>
      </c>
      <c r="L3" s="248" t="s">
        <v>765</v>
      </c>
      <c r="M3" s="248" t="s">
        <v>522</v>
      </c>
      <c r="N3" s="248" t="s">
        <v>770</v>
      </c>
      <c r="O3" s="248" t="s">
        <v>771</v>
      </c>
      <c r="P3" s="641"/>
      <c r="Q3" s="102"/>
    </row>
    <row r="4" spans="1:17" ht="15" customHeight="1">
      <c r="A4" s="84">
        <v>187</v>
      </c>
      <c r="B4" s="85" t="s">
        <v>799</v>
      </c>
      <c r="C4" s="114"/>
      <c r="D4" s="110"/>
      <c r="E4" s="108">
        <f>SUM(E5:E36)</f>
        <v>0</v>
      </c>
      <c r="F4" s="106"/>
      <c r="G4" s="113"/>
      <c r="H4" s="110"/>
      <c r="I4" s="108">
        <f>SUM(I5:I36)</f>
        <v>0</v>
      </c>
      <c r="J4" s="106"/>
      <c r="K4" s="113"/>
      <c r="L4" s="111"/>
      <c r="M4" s="108">
        <f>SUM(M5:M36)</f>
        <v>0</v>
      </c>
      <c r="N4" s="112"/>
      <c r="O4" s="130"/>
      <c r="P4" s="107"/>
      <c r="Q4" s="101" t="s">
        <v>793</v>
      </c>
    </row>
    <row r="5" spans="1:17" ht="15" customHeight="1">
      <c r="A5" s="276">
        <v>188</v>
      </c>
      <c r="B5" s="528" t="s">
        <v>233</v>
      </c>
      <c r="C5" s="534" t="s">
        <v>234</v>
      </c>
      <c r="D5" s="93"/>
      <c r="E5" s="94"/>
      <c r="F5" s="126">
        <v>1</v>
      </c>
      <c r="G5" s="123" t="str">
        <f>IF(AND(D5=0,E5=0)," ",(IF(AND(D5&gt;0,E5=0),"ISI (6)",(IF(AND(D5=0,E5&gt;0),"ISI (5)",((IF(G44&lt;RH!$C196,"&lt;RH",IF(G44&gt;RH!$D196,"&gt;RH"," ")))))))))</f>
        <v xml:space="preserve"> </v>
      </c>
      <c r="H5" s="93"/>
      <c r="I5" s="94"/>
      <c r="J5" s="126">
        <v>5</v>
      </c>
      <c r="K5" s="123" t="str">
        <f>IF(AND(H5=0,I5=0)," ",(IF(AND(H5&gt;0,I5=0),"ISI (8)",(IF(AND(H5=0,I5&gt;0),"ISI (7)",((IF(K44&lt;RH!$C196,"&lt;RH",IF(K44&gt;RH!$D196,"&gt;RH"," ")))))))))</f>
        <v xml:space="preserve"> </v>
      </c>
      <c r="L5" s="96">
        <f>D5+H5</f>
        <v>0</v>
      </c>
      <c r="M5" s="97">
        <f>E5+I5</f>
        <v>0</v>
      </c>
      <c r="N5" s="94"/>
      <c r="O5" s="127">
        <v>1</v>
      </c>
      <c r="P5" s="123" t="str">
        <f>IF(L5=0," ",IF((L5/INPUT_AWAL!$C$5)&gt;KALORI!D191,"&gt; MAX KONSUMSI KAPITA"," "))</f>
        <v xml:space="preserve"> </v>
      </c>
      <c r="Q5" s="115">
        <f>KOMODITAS!E231</f>
        <v>0</v>
      </c>
    </row>
    <row r="6" spans="1:17" ht="15" customHeight="1">
      <c r="A6" s="276">
        <v>189</v>
      </c>
      <c r="B6" s="528" t="s">
        <v>235</v>
      </c>
      <c r="C6" s="534" t="s">
        <v>234</v>
      </c>
      <c r="D6" s="93"/>
      <c r="E6" s="94"/>
      <c r="F6" s="126">
        <v>1</v>
      </c>
      <c r="G6" s="123" t="str">
        <f>IF(AND(D6=0,E6=0)," ",(IF(AND(D6&gt;0,E6=0),"ISI (6)",(IF(AND(D6=0,E6&gt;0),"ISI (5)",((IF(G45&lt;RH!$C197,"&lt;RH",IF(G45&gt;RH!$D197,"&gt;RH"," ")))))))))</f>
        <v xml:space="preserve"> </v>
      </c>
      <c r="H6" s="93"/>
      <c r="I6" s="94"/>
      <c r="J6" s="126">
        <v>5</v>
      </c>
      <c r="K6" s="123" t="str">
        <f>IF(AND(H6=0,I6=0)," ",(IF(AND(H6&gt;0,I6=0),"ISI (8)",(IF(AND(H6=0,I6&gt;0),"ISI (7)",((IF(K45&lt;RH!$C197,"&lt;RH",IF(K45&gt;RH!$D197,"&gt;RH"," ")))))))))</f>
        <v xml:space="preserve"> </v>
      </c>
      <c r="L6" s="96">
        <f t="shared" ref="L6:M42" si="0">D6+H6</f>
        <v>0</v>
      </c>
      <c r="M6" s="97">
        <f t="shared" si="0"/>
        <v>0</v>
      </c>
      <c r="N6" s="94"/>
      <c r="O6" s="127">
        <v>1</v>
      </c>
      <c r="P6" s="123" t="str">
        <f>IF(L6=0," ",IF((L6/INPUT_AWAL!$C$5)&gt;KALORI!D192,"&gt; MAX KONSUMSI KAPITA"," "))</f>
        <v xml:space="preserve"> </v>
      </c>
      <c r="Q6" s="116"/>
    </row>
    <row r="7" spans="1:17" ht="15" customHeight="1">
      <c r="A7" s="276">
        <v>190</v>
      </c>
      <c r="B7" s="528" t="s">
        <v>237</v>
      </c>
      <c r="C7" s="534" t="s">
        <v>74</v>
      </c>
      <c r="D7" s="93"/>
      <c r="E7" s="94"/>
      <c r="F7" s="126">
        <v>1</v>
      </c>
      <c r="G7" s="123" t="str">
        <f>IF(AND(D7=0,E7=0)," ",(IF(AND(D7&gt;0,E7=0),"ISI (6)",(IF(AND(D7=0,E7&gt;0),"ISI (5)",((IF(G46&lt;RH!$C198,"&lt;RH",IF(G46&gt;RH!$D198,"&gt;RH"," ")))))))))</f>
        <v xml:space="preserve"> </v>
      </c>
      <c r="H7" s="93"/>
      <c r="I7" s="94"/>
      <c r="J7" s="126">
        <v>5</v>
      </c>
      <c r="K7" s="123" t="str">
        <f>IF(AND(H7=0,I7=0)," ",(IF(AND(H7&gt;0,I7=0),"ISI (8)",(IF(AND(H7=0,I7&gt;0),"ISI (7)",((IF(K46&lt;RH!$C198,"&lt;RH",IF(K46&gt;RH!$D198,"&gt;RH"," ")))))))))</f>
        <v xml:space="preserve"> </v>
      </c>
      <c r="L7" s="96">
        <f>D7+H7</f>
        <v>0</v>
      </c>
      <c r="M7" s="97">
        <f t="shared" si="0"/>
        <v>0</v>
      </c>
      <c r="N7" s="94"/>
      <c r="O7" s="127">
        <v>1</v>
      </c>
      <c r="P7" s="123" t="str">
        <f>IF(L7=0," ",IF((L7/INPUT_AWAL!$C$5)&gt;KALORI!D193,"&gt; MAX KONSUMSI KAPITA"," "))</f>
        <v xml:space="preserve"> </v>
      </c>
      <c r="Q7" s="99"/>
    </row>
    <row r="8" spans="1:17" ht="15" customHeight="1">
      <c r="A8" s="276">
        <v>191</v>
      </c>
      <c r="B8" s="528" t="s">
        <v>239</v>
      </c>
      <c r="C8" s="534" t="s">
        <v>241</v>
      </c>
      <c r="D8" s="93"/>
      <c r="E8" s="94"/>
      <c r="F8" s="126">
        <v>1</v>
      </c>
      <c r="G8" s="123" t="str">
        <f>IF(AND(D8=0,E8=0)," ",(IF(AND(D8&gt;0,E8=0),"ISI (6)",(IF(AND(D8=0,E8&gt;0),"ISI (5)",((IF(G47&lt;RH!$C199,"&lt;RH",IF(G47&gt;RH!$D199,"&gt;RH"," ")))))))))</f>
        <v xml:space="preserve"> </v>
      </c>
      <c r="H8" s="93"/>
      <c r="I8" s="94"/>
      <c r="J8" s="126">
        <v>5</v>
      </c>
      <c r="K8" s="123" t="str">
        <f>IF(AND(H8=0,I8=0)," ",(IF(AND(H8&gt;0,I8=0),"ISI (8)",(IF(AND(H8=0,I8&gt;0),"ISI (7)",((IF(K47&lt;RH!$C199,"&lt;RH",IF(K47&gt;RH!$D199,"&gt;RH"," ")))))))))</f>
        <v xml:space="preserve"> </v>
      </c>
      <c r="L8" s="96">
        <f t="shared" si="0"/>
        <v>0</v>
      </c>
      <c r="M8" s="97">
        <f t="shared" si="0"/>
        <v>0</v>
      </c>
      <c r="N8" s="94"/>
      <c r="O8" s="127">
        <v>1</v>
      </c>
      <c r="P8" s="123" t="str">
        <f>IF(L8=0," ",IF((L8/INPUT_AWAL!$C$5)&gt;KALORI!D194,"&gt; MAX KONSUMSI KAPITA"," "))</f>
        <v xml:space="preserve"> </v>
      </c>
      <c r="Q8" s="99"/>
    </row>
    <row r="9" spans="1:17" ht="15" customHeight="1">
      <c r="A9" s="276">
        <v>192</v>
      </c>
      <c r="B9" s="528" t="s">
        <v>657</v>
      </c>
      <c r="C9" s="534" t="s">
        <v>234</v>
      </c>
      <c r="D9" s="93"/>
      <c r="E9" s="94"/>
      <c r="F9" s="126">
        <v>1</v>
      </c>
      <c r="G9" s="123" t="str">
        <f>IF(AND(D9=0,E9=0)," ",(IF(AND(D9&gt;0,E9=0),"ISI (6)",(IF(AND(D9=0,E9&gt;0),"ISI (5)",((IF(G48&lt;RH!$C200,"&lt;RH",IF(G48&gt;RH!$D200,"&gt;RH"," ")))))))))</f>
        <v xml:space="preserve"> </v>
      </c>
      <c r="H9" s="93"/>
      <c r="I9" s="94"/>
      <c r="J9" s="126">
        <v>5</v>
      </c>
      <c r="K9" s="123" t="str">
        <f>IF(AND(H9=0,I9=0)," ",(IF(AND(H9&gt;0,I9=0),"ISI (8)",(IF(AND(H9=0,I9&gt;0),"ISI (7)",((IF(K48&lt;RH!$C200,"&lt;RH",IF(K48&gt;RH!$D200,"&gt;RH"," ")))))))))</f>
        <v xml:space="preserve"> </v>
      </c>
      <c r="L9" s="96">
        <f t="shared" si="0"/>
        <v>0</v>
      </c>
      <c r="M9" s="97">
        <f t="shared" si="0"/>
        <v>0</v>
      </c>
      <c r="N9" s="94"/>
      <c r="O9" s="127">
        <v>1</v>
      </c>
      <c r="P9" s="123" t="str">
        <f>IF(L9=0," ",IF((L9/INPUT_AWAL!$C$5)&gt;KALORI!D195,"&gt; MAX KONSUMSI KAPITA"," "))</f>
        <v xml:space="preserve"> </v>
      </c>
      <c r="Q9" s="99"/>
    </row>
    <row r="10" spans="1:17" ht="15" customHeight="1">
      <c r="A10" s="276">
        <v>193</v>
      </c>
      <c r="B10" s="528" t="s">
        <v>658</v>
      </c>
      <c r="C10" s="534" t="s">
        <v>234</v>
      </c>
      <c r="D10" s="93"/>
      <c r="E10" s="94"/>
      <c r="F10" s="126">
        <v>1</v>
      </c>
      <c r="G10" s="123" t="str">
        <f>IF(AND(D10=0,E10=0)," ",(IF(AND(D10&gt;0,E10=0),"ISI (6)",(IF(AND(D10=0,E10&gt;0),"ISI (5)",((IF(G49&lt;RH!$C201,"&lt;RH",IF(G49&gt;RH!$D201,"&gt;RH"," ")))))))))</f>
        <v xml:space="preserve"> </v>
      </c>
      <c r="H10" s="93"/>
      <c r="I10" s="94"/>
      <c r="J10" s="126">
        <v>5</v>
      </c>
      <c r="K10" s="123" t="str">
        <f>IF(AND(H10=0,I10=0)," ",(IF(AND(H10&gt;0,I10=0),"ISI (8)",(IF(AND(H10=0,I10&gt;0),"ISI (7)",((IF(K49&lt;RH!$C201,"&lt;RH",IF(K49&gt;RH!$D201,"&gt;RH"," ")))))))))</f>
        <v xml:space="preserve"> </v>
      </c>
      <c r="L10" s="96">
        <f t="shared" si="0"/>
        <v>0</v>
      </c>
      <c r="M10" s="97">
        <f t="shared" si="0"/>
        <v>0</v>
      </c>
      <c r="N10" s="94"/>
      <c r="O10" s="127">
        <v>1</v>
      </c>
      <c r="P10" s="123" t="str">
        <f>IF(L10=0," ",IF((L10/INPUT_AWAL!$C$5)&gt;KALORI!D196,"&gt; MAX KONSUMSI KAPITA"," "))</f>
        <v xml:space="preserve"> </v>
      </c>
      <c r="Q10" s="99"/>
    </row>
    <row r="11" spans="1:17" ht="15" customHeight="1">
      <c r="A11" s="276">
        <v>194</v>
      </c>
      <c r="B11" s="528" t="s">
        <v>243</v>
      </c>
      <c r="C11" s="534" t="s">
        <v>244</v>
      </c>
      <c r="D11" s="93"/>
      <c r="E11" s="94"/>
      <c r="F11" s="126">
        <v>1</v>
      </c>
      <c r="G11" s="123" t="str">
        <f>IF(AND(D11=0,E11=0)," ",(IF(AND(D11&gt;0,E11=0),"ISI (6)",(IF(AND(D11=0,E11&gt;0),"ISI (5)",((IF(G50&lt;RH!$C202,"&lt;RH",IF(G50&gt;RH!$D202,"&gt;RH"," ")))))))))</f>
        <v xml:space="preserve"> </v>
      </c>
      <c r="H11" s="93"/>
      <c r="I11" s="94"/>
      <c r="J11" s="126">
        <v>5</v>
      </c>
      <c r="K11" s="123" t="str">
        <f>IF(AND(H11=0,I11=0)," ",(IF(AND(H11&gt;0,I11=0),"ISI (8)",(IF(AND(H11=0,I11&gt;0),"ISI (7)",((IF(K50&lt;RH!$C202,"&lt;RH",IF(K50&gt;RH!$D202,"&gt;RH"," ")))))))))</f>
        <v xml:space="preserve"> </v>
      </c>
      <c r="L11" s="96">
        <f t="shared" si="0"/>
        <v>0</v>
      </c>
      <c r="M11" s="97">
        <f t="shared" si="0"/>
        <v>0</v>
      </c>
      <c r="N11" s="94"/>
      <c r="O11" s="127">
        <v>1</v>
      </c>
      <c r="P11" s="123" t="str">
        <f>IF(L11=0," ",IF((L11/INPUT_AWAL!$C$5)&gt;KALORI!D197,"&gt; MAX KONSUMSI KAPITA"," "))</f>
        <v xml:space="preserve"> </v>
      </c>
      <c r="Q11" s="99"/>
    </row>
    <row r="12" spans="1:17" ht="15" customHeight="1">
      <c r="A12" s="276">
        <v>195</v>
      </c>
      <c r="B12" s="528" t="s">
        <v>245</v>
      </c>
      <c r="C12" s="534" t="s">
        <v>244</v>
      </c>
      <c r="D12" s="93"/>
      <c r="E12" s="94"/>
      <c r="F12" s="126">
        <v>1</v>
      </c>
      <c r="G12" s="123" t="str">
        <f>IF(AND(D12=0,E12=0)," ",(IF(AND(D12&gt;0,E12=0),"ISI (6)",(IF(AND(D12=0,E12&gt;0),"ISI (5)",((IF(G51&lt;RH!$C203,"&lt;RH",IF(G51&gt;RH!$D203,"&gt;RH"," ")))))))))</f>
        <v xml:space="preserve"> </v>
      </c>
      <c r="H12" s="93"/>
      <c r="I12" s="94"/>
      <c r="J12" s="126">
        <v>5</v>
      </c>
      <c r="K12" s="123" t="str">
        <f>IF(AND(H12=0,I12=0)," ",(IF(AND(H12&gt;0,I12=0),"ISI (8)",(IF(AND(H12=0,I12&gt;0),"ISI (7)",((IF(K51&lt;RH!$C203,"&lt;RH",IF(K51&gt;RH!$D203,"&gt;RH"," ")))))))))</f>
        <v xml:space="preserve"> </v>
      </c>
      <c r="L12" s="96">
        <f t="shared" si="0"/>
        <v>0</v>
      </c>
      <c r="M12" s="97">
        <f t="shared" si="0"/>
        <v>0</v>
      </c>
      <c r="N12" s="94"/>
      <c r="O12" s="127">
        <v>1</v>
      </c>
      <c r="P12" s="123" t="str">
        <f>IF(L12=0," ",IF((L12/INPUT_AWAL!$C$5)&gt;KALORI!D198,"&gt; MAX KONSUMSI KAPITA"," "))</f>
        <v xml:space="preserve"> </v>
      </c>
      <c r="Q12" s="99"/>
    </row>
    <row r="13" spans="1:17" ht="15" customHeight="1">
      <c r="A13" s="276">
        <v>196</v>
      </c>
      <c r="B13" s="528" t="s">
        <v>247</v>
      </c>
      <c r="C13" s="534" t="s">
        <v>244</v>
      </c>
      <c r="D13" s="93"/>
      <c r="E13" s="94"/>
      <c r="F13" s="126">
        <v>1</v>
      </c>
      <c r="G13" s="123" t="str">
        <f>IF(AND(D13=0,E13=0)," ",(IF(AND(D13&gt;0,E13=0),"ISI (6)",(IF(AND(D13=0,E13&gt;0),"ISI (5)",((IF(G52&lt;RH!$C204,"&lt;RH",IF(G52&gt;RH!$D204,"&gt;RH"," ")))))))))</f>
        <v xml:space="preserve"> </v>
      </c>
      <c r="H13" s="93"/>
      <c r="I13" s="94"/>
      <c r="J13" s="126">
        <v>5</v>
      </c>
      <c r="K13" s="123" t="str">
        <f>IF(AND(H13=0,I13=0)," ",(IF(AND(H13&gt;0,I13=0),"ISI (8)",(IF(AND(H13=0,I13&gt;0),"ISI (7)",((IF(K52&lt;RH!$C204,"&lt;RH",IF(K52&gt;RH!$D204,"&gt;RH"," ")))))))))</f>
        <v xml:space="preserve"> </v>
      </c>
      <c r="L13" s="96">
        <f t="shared" si="0"/>
        <v>0</v>
      </c>
      <c r="M13" s="97">
        <f t="shared" si="0"/>
        <v>0</v>
      </c>
      <c r="N13" s="94"/>
      <c r="O13" s="127">
        <v>1</v>
      </c>
      <c r="P13" s="123" t="str">
        <f>IF(L13=0," ",IF((L13/INPUT_AWAL!$C$5)&gt;KALORI!D199,"&gt; MAX KONSUMSI KAPITA"," "))</f>
        <v xml:space="preserve"> </v>
      </c>
      <c r="Q13" s="99"/>
    </row>
    <row r="14" spans="1:17" ht="15" customHeight="1">
      <c r="A14" s="276">
        <v>197</v>
      </c>
      <c r="B14" s="528" t="s">
        <v>248</v>
      </c>
      <c r="C14" s="534" t="s">
        <v>244</v>
      </c>
      <c r="D14" s="93"/>
      <c r="E14" s="94"/>
      <c r="F14" s="126">
        <v>1</v>
      </c>
      <c r="G14" s="123" t="str">
        <f>IF(AND(D14=0,E14=0)," ",(IF(AND(D14&gt;0,E14=0),"ISI (6)",(IF(AND(D14=0,E14&gt;0),"ISI (5)",((IF(G53&lt;RH!$C205,"&lt;RH",IF(G53&gt;RH!$D205,"&gt;RH"," ")))))))))</f>
        <v xml:space="preserve"> </v>
      </c>
      <c r="H14" s="93"/>
      <c r="I14" s="94"/>
      <c r="J14" s="126">
        <v>5</v>
      </c>
      <c r="K14" s="123" t="str">
        <f>IF(AND(H14=0,I14=0)," ",(IF(AND(H14&gt;0,I14=0),"ISI (8)",(IF(AND(H14=0,I14&gt;0),"ISI (7)",((IF(K53&lt;RH!$C205,"&lt;RH",IF(K53&gt;RH!$D205,"&gt;RH"," ")))))))))</f>
        <v xml:space="preserve"> </v>
      </c>
      <c r="L14" s="96">
        <f t="shared" si="0"/>
        <v>0</v>
      </c>
      <c r="M14" s="97">
        <f t="shared" si="0"/>
        <v>0</v>
      </c>
      <c r="N14" s="94"/>
      <c r="O14" s="127">
        <v>1</v>
      </c>
      <c r="P14" s="123" t="str">
        <f>IF(L14=0," ",IF((L14/INPUT_AWAL!$C$5)&gt;KALORI!D200,"&gt; MAX KONSUMSI KAPITA"," "))</f>
        <v xml:space="preserve"> </v>
      </c>
      <c r="Q14" s="642" t="s">
        <v>804</v>
      </c>
    </row>
    <row r="15" spans="1:17" ht="15" customHeight="1">
      <c r="A15" s="276">
        <v>198</v>
      </c>
      <c r="B15" s="528" t="s">
        <v>249</v>
      </c>
      <c r="C15" s="534" t="s">
        <v>244</v>
      </c>
      <c r="D15" s="93"/>
      <c r="E15" s="94"/>
      <c r="F15" s="126">
        <v>1</v>
      </c>
      <c r="G15" s="123" t="str">
        <f>IF(AND(D15=0,E15=0)," ",(IF(AND(D15&gt;0,E15=0),"ISI (6)",(IF(AND(D15=0,E15&gt;0),"ISI (5)",((IF(G54&lt;RH!$C206,"&lt;RH",IF(G54&gt;RH!$D206,"&gt;RH"," ")))))))))</f>
        <v xml:space="preserve"> </v>
      </c>
      <c r="H15" s="93"/>
      <c r="I15" s="94"/>
      <c r="J15" s="126">
        <v>5</v>
      </c>
      <c r="K15" s="123" t="str">
        <f>IF(AND(H15=0,I15=0)," ",(IF(AND(H15&gt;0,I15=0),"ISI (8)",(IF(AND(H15=0,I15&gt;0),"ISI (7)",((IF(K54&lt;RH!$C206,"&lt;RH",IF(K54&gt;RH!$D206,"&gt;RH"," ")))))))))</f>
        <v xml:space="preserve"> </v>
      </c>
      <c r="L15" s="96">
        <f t="shared" si="0"/>
        <v>0</v>
      </c>
      <c r="M15" s="97">
        <f t="shared" si="0"/>
        <v>0</v>
      </c>
      <c r="N15" s="94"/>
      <c r="O15" s="127">
        <v>1</v>
      </c>
      <c r="P15" s="123" t="str">
        <f>IF(L15=0," ",IF((L15/INPUT_AWAL!$C$5)&gt;KALORI!D201,"&gt; MAX KONSUMSI KAPITA"," "))</f>
        <v xml:space="preserve"> </v>
      </c>
      <c r="Q15" s="642"/>
    </row>
    <row r="16" spans="1:17">
      <c r="A16" s="276">
        <v>199</v>
      </c>
      <c r="B16" s="528" t="s">
        <v>250</v>
      </c>
      <c r="C16" s="534" t="s">
        <v>244</v>
      </c>
      <c r="D16" s="93"/>
      <c r="E16" s="94"/>
      <c r="F16" s="126">
        <v>1</v>
      </c>
      <c r="G16" s="123" t="str">
        <f>IF(AND(D16=0,E16=0)," ",(IF(AND(D16&gt;0,E16=0),"ISI (6)",(IF(AND(D16=0,E16&gt;0),"ISI (5)",((IF(G55&lt;RH!$C207,"&lt;RH",IF(G55&gt;RH!$D207,"&gt;RH"," ")))))))))</f>
        <v xml:space="preserve"> </v>
      </c>
      <c r="H16" s="93"/>
      <c r="I16" s="94"/>
      <c r="J16" s="126">
        <v>5</v>
      </c>
      <c r="K16" s="123" t="str">
        <f>IF(AND(H16=0,I16=0)," ",(IF(AND(H16&gt;0,I16=0),"ISI (8)",(IF(AND(H16=0,I16&gt;0),"ISI (7)",((IF(K55&lt;RH!$C207,"&lt;RH",IF(K55&gt;RH!$D207,"&gt;RH"," ")))))))))</f>
        <v xml:space="preserve"> </v>
      </c>
      <c r="L16" s="96">
        <f t="shared" si="0"/>
        <v>0</v>
      </c>
      <c r="M16" s="97">
        <f t="shared" si="0"/>
        <v>0</v>
      </c>
      <c r="N16" s="94"/>
      <c r="O16" s="127">
        <v>1</v>
      </c>
      <c r="P16" s="123" t="str">
        <f>IF(L16=0," ",IF((L16/INPUT_AWAL!$C$5)&gt;KALORI!D202,"&gt; MAX KONSUMSI KAPITA"," "))</f>
        <v xml:space="preserve"> </v>
      </c>
      <c r="Q16" s="120">
        <v>4</v>
      </c>
    </row>
    <row r="17" spans="1:17">
      <c r="A17" s="276">
        <v>200</v>
      </c>
      <c r="B17" s="528" t="s">
        <v>251</v>
      </c>
      <c r="C17" s="534" t="s">
        <v>244</v>
      </c>
      <c r="D17" s="93"/>
      <c r="E17" s="94"/>
      <c r="F17" s="126">
        <v>1</v>
      </c>
      <c r="G17" s="123" t="str">
        <f>IF(AND(D17=0,E17=0)," ",(IF(AND(D17&gt;0,E17=0),"ISI (6)",(IF(AND(D17=0,E17&gt;0),"ISI (5)",((IF(G56&lt;RH!$C208,"&lt;RH",IF(G56&gt;RH!$D208,"&gt;RH"," ")))))))))</f>
        <v xml:space="preserve"> </v>
      </c>
      <c r="H17" s="93"/>
      <c r="I17" s="94"/>
      <c r="J17" s="126">
        <v>5</v>
      </c>
      <c r="K17" s="123" t="str">
        <f>IF(AND(H17=0,I17=0)," ",(IF(AND(H17&gt;0,I17=0),"ISI (8)",(IF(AND(H17=0,I17&gt;0),"ISI (7)",((IF(K56&lt;RH!$C208,"&lt;RH",IF(K56&gt;RH!$D208,"&gt;RH"," ")))))))))</f>
        <v xml:space="preserve"> </v>
      </c>
      <c r="L17" s="96">
        <f t="shared" si="0"/>
        <v>0</v>
      </c>
      <c r="M17" s="97">
        <f t="shared" si="0"/>
        <v>0</v>
      </c>
      <c r="N17" s="94"/>
      <c r="O17" s="127">
        <v>1</v>
      </c>
      <c r="P17" s="123" t="str">
        <f>IF(L17=0," ",IF((L17/INPUT_AWAL!$C$5)&gt;KALORI!D203,"&gt; MAX KONSUMSI KAPITA"," "))</f>
        <v xml:space="preserve"> </v>
      </c>
      <c r="Q17" s="99"/>
    </row>
    <row r="18" spans="1:17" ht="15" customHeight="1">
      <c r="A18" s="276">
        <v>201</v>
      </c>
      <c r="B18" s="528" t="s">
        <v>253</v>
      </c>
      <c r="C18" s="534" t="s">
        <v>244</v>
      </c>
      <c r="D18" s="93"/>
      <c r="E18" s="94"/>
      <c r="F18" s="126">
        <v>1</v>
      </c>
      <c r="G18" s="123" t="str">
        <f>IF(AND(D18=0,E18=0)," ",(IF(AND(D18&gt;0,E18=0),"ISI (6)",(IF(AND(D18=0,E18&gt;0),"ISI (5)",((IF(G57&lt;RH!$C209,"&lt;RH",IF(G57&gt;RH!$D209,"&gt;RH"," ")))))))))</f>
        <v xml:space="preserve"> </v>
      </c>
      <c r="H18" s="93"/>
      <c r="I18" s="94"/>
      <c r="J18" s="126">
        <v>5</v>
      </c>
      <c r="K18" s="123" t="str">
        <f>IF(AND(H18=0,I18=0)," ",(IF(AND(H18&gt;0,I18=0),"ISI (8)",(IF(AND(H18=0,I18&gt;0),"ISI (7)",((IF(K57&lt;RH!$C209,"&lt;RH",IF(K57&gt;RH!$D209,"&gt;RH"," ")))))))))</f>
        <v xml:space="preserve"> </v>
      </c>
      <c r="L18" s="96">
        <f t="shared" si="0"/>
        <v>0</v>
      </c>
      <c r="M18" s="97">
        <f t="shared" si="0"/>
        <v>0</v>
      </c>
      <c r="N18" s="94"/>
      <c r="O18" s="127">
        <v>1</v>
      </c>
      <c r="P18" s="123" t="str">
        <f>IF(L18=0," ",IF((L18/INPUT_AWAL!$C$5)&gt;KALORI!D204,"&gt; MAX KONSUMSI KAPITA"," "))</f>
        <v xml:space="preserve"> </v>
      </c>
      <c r="Q18" s="99"/>
    </row>
    <row r="19" spans="1:17" ht="24.6" customHeight="1">
      <c r="A19" s="276">
        <v>202</v>
      </c>
      <c r="B19" s="528" t="s">
        <v>255</v>
      </c>
      <c r="C19" s="530" t="s">
        <v>355</v>
      </c>
      <c r="D19" s="93"/>
      <c r="E19" s="94"/>
      <c r="F19" s="126">
        <v>1</v>
      </c>
      <c r="G19" s="123" t="str">
        <f>IF(AND(D19=0,E19=0)," ",(IF(AND(D19&gt;0,E19=0),"ISI (6)",(IF(AND(D19=0,E19&gt;0),"ISI (5)",((IF(G58&lt;RH!$C210,"&lt;RH",IF(G58&gt;RH!$D210,"&gt;RH"," ")))))))))</f>
        <v xml:space="preserve"> </v>
      </c>
      <c r="H19" s="93"/>
      <c r="I19" s="94"/>
      <c r="J19" s="126">
        <v>5</v>
      </c>
      <c r="K19" s="123" t="str">
        <f>IF(AND(H19=0,I19=0)," ",(IF(AND(H19&gt;0,I19=0),"ISI (8)",(IF(AND(H19=0,I19&gt;0),"ISI (7)",((IF(K58&lt;RH!$C210,"&lt;RH",IF(K58&gt;RH!$D210,"&gt;RH"," ")))))))))</f>
        <v xml:space="preserve"> </v>
      </c>
      <c r="L19" s="96">
        <f t="shared" si="0"/>
        <v>0</v>
      </c>
      <c r="M19" s="97">
        <f t="shared" si="0"/>
        <v>0</v>
      </c>
      <c r="N19" s="94"/>
      <c r="O19" s="127">
        <v>1</v>
      </c>
      <c r="P19" s="123" t="str">
        <f>IF(L19=0," ",IF((L19/INPUT_AWAL!$C$5)&gt;KALORI!D205,"&gt; MAX KONSUMSI KAPITA"," "))</f>
        <v xml:space="preserve"> </v>
      </c>
      <c r="Q19" s="99"/>
    </row>
    <row r="20" spans="1:17" ht="15" customHeight="1">
      <c r="A20" s="276">
        <v>203</v>
      </c>
      <c r="B20" s="528" t="s">
        <v>257</v>
      </c>
      <c r="C20" s="534" t="s">
        <v>244</v>
      </c>
      <c r="D20" s="93"/>
      <c r="E20" s="94"/>
      <c r="F20" s="126">
        <v>1</v>
      </c>
      <c r="G20" s="123" t="str">
        <f>IF(AND(D20=0,E20=0)," ",(IF(AND(D20&gt;0,E20=0),"ISI (6)",(IF(AND(D20=0,E20&gt;0),"ISI (5)",((IF(G59&lt;RH!$C211,"&lt;RH",IF(G59&gt;RH!$D211,"&gt;RH"," ")))))))))</f>
        <v xml:space="preserve"> </v>
      </c>
      <c r="H20" s="93"/>
      <c r="I20" s="94"/>
      <c r="J20" s="126">
        <v>5</v>
      </c>
      <c r="K20" s="123" t="str">
        <f>IF(AND(H20=0,I20=0)," ",(IF(AND(H20&gt;0,I20=0),"ISI (8)",(IF(AND(H20=0,I20&gt;0),"ISI (7)",((IF(K59&lt;RH!$C211,"&lt;RH",IF(K59&gt;RH!$D211,"&gt;RH"," ")))))))))</f>
        <v xml:space="preserve"> </v>
      </c>
      <c r="L20" s="96">
        <f t="shared" si="0"/>
        <v>0</v>
      </c>
      <c r="M20" s="97">
        <f t="shared" si="0"/>
        <v>0</v>
      </c>
      <c r="N20" s="94"/>
      <c r="O20" s="127">
        <v>1</v>
      </c>
      <c r="P20" s="123" t="str">
        <f>IF(L20=0," ",IF((L20/INPUT_AWAL!$C$5)&gt;KALORI!D206,"&gt; MAX KONSUMSI KAPITA"," "))</f>
        <v xml:space="preserve"> </v>
      </c>
      <c r="Q20" s="99"/>
    </row>
    <row r="21" spans="1:17">
      <c r="A21" s="276">
        <v>204</v>
      </c>
      <c r="B21" s="528" t="s">
        <v>226</v>
      </c>
      <c r="C21" s="534" t="s">
        <v>244</v>
      </c>
      <c r="D21" s="93"/>
      <c r="E21" s="94"/>
      <c r="F21" s="126">
        <v>1</v>
      </c>
      <c r="G21" s="123" t="str">
        <f>IF(AND(D21=0,E21=0)," ",(IF(AND(D21&gt;0,E21=0),"ISI (6)",(IF(AND(D21=0,E21&gt;0),"ISI (5)",((IF(G60&lt;RH!$C212,"&lt;RH",IF(G60&gt;RH!$D212,"&gt;RH"," ")))))))))</f>
        <v xml:space="preserve"> </v>
      </c>
      <c r="H21" s="93"/>
      <c r="I21" s="94"/>
      <c r="J21" s="126">
        <v>5</v>
      </c>
      <c r="K21" s="123" t="str">
        <f>IF(AND(H21=0,I21=0)," ",(IF(AND(H21&gt;0,I21=0),"ISI (8)",(IF(AND(H21=0,I21&gt;0),"ISI (7)",((IF(K60&lt;RH!$C212,"&lt;RH",IF(K60&gt;RH!$D212,"&gt;RH"," ")))))))))</f>
        <v xml:space="preserve"> </v>
      </c>
      <c r="L21" s="96">
        <f t="shared" si="0"/>
        <v>0</v>
      </c>
      <c r="M21" s="97">
        <f t="shared" si="0"/>
        <v>0</v>
      </c>
      <c r="N21" s="94"/>
      <c r="O21" s="127">
        <v>1</v>
      </c>
      <c r="P21" s="123" t="str">
        <f>IF(L21=0," ",IF((L21/INPUT_AWAL!$C$5)&gt;KALORI!D207,"&gt; MAX KONSUMSI KAPITA"," "))</f>
        <v xml:space="preserve"> </v>
      </c>
      <c r="Q21" s="99"/>
    </row>
    <row r="22" spans="1:17">
      <c r="A22" s="276">
        <v>205</v>
      </c>
      <c r="B22" s="528" t="s">
        <v>259</v>
      </c>
      <c r="C22" s="534" t="s">
        <v>74</v>
      </c>
      <c r="D22" s="93"/>
      <c r="E22" s="94"/>
      <c r="F22" s="126">
        <v>1</v>
      </c>
      <c r="G22" s="123" t="str">
        <f>IF(AND(D22=0,E22=0)," ",(IF(AND(D22&gt;0,E22=0),"ISI (6)",(IF(AND(D22=0,E22&gt;0),"ISI (5)",((IF(G61&lt;RH!$C213,"&lt;RH",IF(G61&gt;RH!$D213,"&gt;RH"," ")))))))))</f>
        <v xml:space="preserve"> </v>
      </c>
      <c r="H22" s="93"/>
      <c r="I22" s="94"/>
      <c r="J22" s="126">
        <v>5</v>
      </c>
      <c r="K22" s="123" t="str">
        <f>IF(AND(H22=0,I22=0)," ",(IF(AND(H22&gt;0,I22=0),"ISI (8)",(IF(AND(H22=0,I22&gt;0),"ISI (7)",((IF(K61&lt;RH!$C213,"&lt;RH",IF(K61&gt;RH!$D213,"&gt;RH"," ")))))))))</f>
        <v xml:space="preserve"> </v>
      </c>
      <c r="L22" s="96">
        <f t="shared" si="0"/>
        <v>0</v>
      </c>
      <c r="M22" s="97">
        <f t="shared" si="0"/>
        <v>0</v>
      </c>
      <c r="N22" s="94"/>
      <c r="O22" s="127">
        <v>1</v>
      </c>
      <c r="P22" s="123" t="str">
        <f>IF(L22=0," ",IF((L22/INPUT_AWAL!$C$5)&gt;KALORI!D208,"&gt; MAX KONSUMSI KAPITA"," "))</f>
        <v xml:space="preserve"> </v>
      </c>
      <c r="Q22" s="99"/>
    </row>
    <row r="23" spans="1:17">
      <c r="A23" s="276">
        <v>206</v>
      </c>
      <c r="B23" s="528" t="s">
        <v>261</v>
      </c>
      <c r="C23" s="534" t="s">
        <v>234</v>
      </c>
      <c r="D23" s="93"/>
      <c r="E23" s="94"/>
      <c r="F23" s="126">
        <v>1</v>
      </c>
      <c r="G23" s="123" t="str">
        <f>IF(AND(D23=0,E23=0)," ",(IF(AND(D23&gt;0,E23=0),"ISI (6)",(IF(AND(D23=0,E23&gt;0),"ISI (5)",((IF(G62&lt;RH!$C214,"&lt;RH",IF(G62&gt;RH!$D214,"&gt;RH"," ")))))))))</f>
        <v xml:space="preserve"> </v>
      </c>
      <c r="H23" s="93"/>
      <c r="I23" s="94"/>
      <c r="J23" s="126">
        <v>5</v>
      </c>
      <c r="K23" s="123" t="str">
        <f>IF(AND(H23=0,I23=0)," ",(IF(AND(H23&gt;0,I23=0),"ISI (8)",(IF(AND(H23=0,I23&gt;0),"ISI (7)",((IF(K62&lt;RH!$C214,"&lt;RH",IF(K62&gt;RH!$D214,"&gt;RH"," ")))))))))</f>
        <v xml:space="preserve"> </v>
      </c>
      <c r="L23" s="96">
        <f t="shared" si="0"/>
        <v>0</v>
      </c>
      <c r="M23" s="97">
        <f t="shared" si="0"/>
        <v>0</v>
      </c>
      <c r="N23" s="94"/>
      <c r="O23" s="127">
        <v>1</v>
      </c>
      <c r="P23" s="123" t="str">
        <f>IF(L23=0," ",IF((L23/INPUT_AWAL!$C$5)&gt;KALORI!D209,"&gt; MAX KONSUMSI KAPITA"," "))</f>
        <v xml:space="preserve"> </v>
      </c>
      <c r="Q23" s="121"/>
    </row>
    <row r="24" spans="1:17">
      <c r="A24" s="276">
        <v>207</v>
      </c>
      <c r="B24" s="528" t="s">
        <v>262</v>
      </c>
      <c r="C24" s="534" t="s">
        <v>234</v>
      </c>
      <c r="D24" s="93"/>
      <c r="E24" s="94"/>
      <c r="F24" s="126">
        <v>1</v>
      </c>
      <c r="G24" s="123" t="str">
        <f>IF(AND(D24=0,E24=0)," ",(IF(AND(D24&gt;0,E24=0),"ISI (6)",(IF(AND(D24=0,E24&gt;0),"ISI (5)",((IF(G63&lt;RH!$C215,"&lt;RH",IF(G63&gt;RH!$D215,"&gt;RH"," ")))))))))</f>
        <v xml:space="preserve"> </v>
      </c>
      <c r="H24" s="93"/>
      <c r="I24" s="94"/>
      <c r="J24" s="126">
        <v>5</v>
      </c>
      <c r="K24" s="123" t="str">
        <f>IF(AND(H24=0,I24=0)," ",(IF(AND(H24&gt;0,I24=0),"ISI (8)",(IF(AND(H24=0,I24&gt;0),"ISI (7)",((IF(K63&lt;RH!$C215,"&lt;RH",IF(K63&gt;RH!$D215,"&gt;RH"," ")))))))))</f>
        <v xml:space="preserve"> </v>
      </c>
      <c r="L24" s="96">
        <f t="shared" si="0"/>
        <v>0</v>
      </c>
      <c r="M24" s="97">
        <f t="shared" si="0"/>
        <v>0</v>
      </c>
      <c r="N24" s="94"/>
      <c r="O24" s="127">
        <v>1</v>
      </c>
      <c r="P24" s="123" t="str">
        <f>IF(L24=0," ",IF((L24/INPUT_AWAL!$C$5)&gt;KALORI!D210,"&gt; MAX KONSUMSI KAPITA"," "))</f>
        <v xml:space="preserve"> </v>
      </c>
      <c r="Q24" s="99"/>
    </row>
    <row r="25" spans="1:17">
      <c r="A25" s="276">
        <v>208</v>
      </c>
      <c r="B25" s="528" t="s">
        <v>264</v>
      </c>
      <c r="C25" s="534" t="s">
        <v>234</v>
      </c>
      <c r="D25" s="93"/>
      <c r="E25" s="94"/>
      <c r="F25" s="126">
        <v>1</v>
      </c>
      <c r="G25" s="123" t="str">
        <f>IF(AND(D25=0,E25=0)," ",(IF(AND(D25&gt;0,E25=0),"ISI (6)",(IF(AND(D25=0,E25&gt;0),"ISI (5)",((IF(G64&lt;RH!$C216,"&lt;RH",IF(G64&gt;RH!$D216,"&gt;RH"," ")))))))))</f>
        <v xml:space="preserve"> </v>
      </c>
      <c r="H25" s="93"/>
      <c r="I25" s="94"/>
      <c r="J25" s="126">
        <v>5</v>
      </c>
      <c r="K25" s="123" t="str">
        <f>IF(AND(H25=0,I25=0)," ",(IF(AND(H25&gt;0,I25=0),"ISI (8)",(IF(AND(H25=0,I25&gt;0),"ISI (7)",((IF(K64&lt;RH!$C216,"&lt;RH",IF(K64&gt;RH!$D216,"&gt;RH"," ")))))))))</f>
        <v xml:space="preserve"> </v>
      </c>
      <c r="L25" s="96">
        <f t="shared" si="0"/>
        <v>0</v>
      </c>
      <c r="M25" s="97">
        <f t="shared" si="0"/>
        <v>0</v>
      </c>
      <c r="N25" s="94"/>
      <c r="O25" s="127">
        <v>1</v>
      </c>
      <c r="P25" s="123" t="str">
        <f>IF(L25=0," ",IF((L25/INPUT_AWAL!$C$5)&gt;KALORI!D211,"&gt; MAX KONSUMSI KAPITA"," "))</f>
        <v xml:space="preserve"> </v>
      </c>
      <c r="Q25" s="122"/>
    </row>
    <row r="26" spans="1:17">
      <c r="A26" s="276">
        <v>209</v>
      </c>
      <c r="B26" s="528" t="s">
        <v>266</v>
      </c>
      <c r="C26" s="534" t="s">
        <v>244</v>
      </c>
      <c r="D26" s="93"/>
      <c r="E26" s="94"/>
      <c r="F26" s="126">
        <v>1</v>
      </c>
      <c r="G26" s="123" t="str">
        <f>IF(AND(D26=0,E26=0)," ",(IF(AND(D26&gt;0,E26=0),"ISI (6)",(IF(AND(D26=0,E26&gt;0),"ISI (5)",((IF(G65&lt;RH!$C217,"&lt;RH",IF(G65&gt;RH!$D217,"&gt;RH"," ")))))))))</f>
        <v xml:space="preserve"> </v>
      </c>
      <c r="H26" s="93"/>
      <c r="I26" s="94"/>
      <c r="J26" s="126">
        <v>5</v>
      </c>
      <c r="K26" s="123" t="str">
        <f>IF(AND(H26=0,I26=0)," ",(IF(AND(H26&gt;0,I26=0),"ISI (8)",(IF(AND(H26=0,I26&gt;0),"ISI (7)",((IF(K65&lt;RH!$C217,"&lt;RH",IF(K65&gt;RH!$D217,"&gt;RH"," ")))))))))</f>
        <v xml:space="preserve"> </v>
      </c>
      <c r="L26" s="96">
        <f t="shared" si="0"/>
        <v>0</v>
      </c>
      <c r="M26" s="97">
        <f t="shared" si="0"/>
        <v>0</v>
      </c>
      <c r="N26" s="94"/>
      <c r="O26" s="127">
        <v>1</v>
      </c>
      <c r="P26" s="123" t="str">
        <f>IF(L26=0," ",IF((L26/INPUT_AWAL!$C$5)&gt;KALORI!D212,"&gt; MAX KONSUMSI KAPITA"," "))</f>
        <v xml:space="preserve"> </v>
      </c>
      <c r="Q26" s="99"/>
    </row>
    <row r="27" spans="1:17" ht="22.8">
      <c r="A27" s="276">
        <v>210</v>
      </c>
      <c r="B27" s="528" t="s">
        <v>267</v>
      </c>
      <c r="C27" s="530" t="s">
        <v>800</v>
      </c>
      <c r="D27" s="93"/>
      <c r="E27" s="94"/>
      <c r="F27" s="126">
        <v>1</v>
      </c>
      <c r="G27" s="123" t="str">
        <f>IF(AND(D27=0,E27=0)," ",(IF(AND(D27&gt;0,E27=0),"ISI (6)",(IF(AND(D27=0,E27&gt;0),"ISI (5)",((IF(G66&lt;RH!$C218,"&lt;RH",IF(G66&gt;RH!$D218,"&gt;RH"," ")))))))))</f>
        <v xml:space="preserve"> </v>
      </c>
      <c r="H27" s="93"/>
      <c r="I27" s="94"/>
      <c r="J27" s="126">
        <v>5</v>
      </c>
      <c r="K27" s="123" t="str">
        <f>IF(AND(H27=0,I27=0)," ",(IF(AND(H27&gt;0,I27=0),"ISI (8)",(IF(AND(H27=0,I27&gt;0),"ISI (7)",((IF(K66&lt;RH!$C218,"&lt;RH",IF(K66&gt;RH!$D218,"&gt;RH"," ")))))))))</f>
        <v xml:space="preserve"> </v>
      </c>
      <c r="L27" s="96">
        <f t="shared" si="0"/>
        <v>0</v>
      </c>
      <c r="M27" s="97">
        <f t="shared" si="0"/>
        <v>0</v>
      </c>
      <c r="N27" s="94"/>
      <c r="O27" s="127">
        <v>1</v>
      </c>
      <c r="P27" s="123" t="str">
        <f>IF(L27=0," ",IF((L27/INPUT_AWAL!$C$5)&gt;KALORI!D213,"&gt; MAX KONSUMSI KAPITA"," "))</f>
        <v xml:space="preserve"> </v>
      </c>
      <c r="Q27" s="99"/>
    </row>
    <row r="28" spans="1:17">
      <c r="A28" s="276">
        <v>211</v>
      </c>
      <c r="B28" s="528" t="s">
        <v>269</v>
      </c>
      <c r="C28" s="534" t="s">
        <v>801</v>
      </c>
      <c r="D28" s="93"/>
      <c r="E28" s="94"/>
      <c r="F28" s="126">
        <v>1</v>
      </c>
      <c r="G28" s="123" t="str">
        <f>IF(AND(D28=0,E28=0)," ",(IF(AND(D28&gt;0,E28=0),"ISI (6)",(IF(AND(D28=0,E28&gt;0),"ISI (5)",((IF(G67&lt;RH!$C219,"&lt;RH",IF(G67&gt;RH!$D219,"&gt;RH"," ")))))))))</f>
        <v xml:space="preserve"> </v>
      </c>
      <c r="H28" s="93"/>
      <c r="I28" s="94"/>
      <c r="J28" s="126">
        <v>5</v>
      </c>
      <c r="K28" s="123" t="str">
        <f>IF(AND(H28=0,I28=0)," ",(IF(AND(H28&gt;0,I28=0),"ISI (8)",(IF(AND(H28=0,I28&gt;0),"ISI (7)",((IF(K67&lt;RH!$C219,"&lt;RH",IF(K67&gt;RH!$D219,"&gt;RH"," ")))))))))</f>
        <v xml:space="preserve"> </v>
      </c>
      <c r="L28" s="96">
        <f t="shared" si="0"/>
        <v>0</v>
      </c>
      <c r="M28" s="97">
        <f t="shared" si="0"/>
        <v>0</v>
      </c>
      <c r="N28" s="94"/>
      <c r="O28" s="127">
        <v>1</v>
      </c>
      <c r="P28" s="123" t="str">
        <f>IF(L28=0," ",IF((L28/INPUT_AWAL!$C$5)&gt;KALORI!D214,"&gt; MAX KONSUMSI KAPITA"," "))</f>
        <v xml:space="preserve"> </v>
      </c>
      <c r="Q28" s="99"/>
    </row>
    <row r="29" spans="1:17">
      <c r="A29" s="276">
        <v>212</v>
      </c>
      <c r="B29" s="528" t="s">
        <v>270</v>
      </c>
      <c r="C29" s="534" t="s">
        <v>186</v>
      </c>
      <c r="D29" s="93"/>
      <c r="E29" s="94"/>
      <c r="F29" s="126">
        <v>1</v>
      </c>
      <c r="G29" s="123" t="str">
        <f>IF(AND(D29=0,E29=0)," ",(IF(AND(D29&gt;0,E29=0),"ISI (6)",(IF(AND(D29=0,E29&gt;0),"ISI (5)",((IF(G68&lt;RH!$C220,"&lt;RH",IF(G68&gt;RH!$D220,"&gt;RH"," ")))))))))</f>
        <v xml:space="preserve"> </v>
      </c>
      <c r="H29" s="93"/>
      <c r="I29" s="94"/>
      <c r="J29" s="126">
        <v>5</v>
      </c>
      <c r="K29" s="123" t="str">
        <f>IF(AND(H29=0,I29=0)," ",(IF(AND(H29&gt;0,I29=0),"ISI (8)",(IF(AND(H29=0,I29&gt;0),"ISI (7)",((IF(K68&lt;RH!$C220,"&lt;RH",IF(K68&gt;RH!$D220,"&gt;RH"," ")))))))))</f>
        <v xml:space="preserve"> </v>
      </c>
      <c r="L29" s="96">
        <f t="shared" si="0"/>
        <v>0</v>
      </c>
      <c r="M29" s="97">
        <f t="shared" si="0"/>
        <v>0</v>
      </c>
      <c r="N29" s="94"/>
      <c r="O29" s="127">
        <v>1</v>
      </c>
      <c r="P29" s="123" t="str">
        <f>IF(L29=0," ",IF((L29/INPUT_AWAL!$C$5)&gt;KALORI!D215,"&gt; MAX KONSUMSI KAPITA"," "))</f>
        <v xml:space="preserve"> </v>
      </c>
      <c r="Q29" s="99"/>
    </row>
    <row r="30" spans="1:17">
      <c r="A30" s="276">
        <v>213</v>
      </c>
      <c r="B30" s="528" t="s">
        <v>271</v>
      </c>
      <c r="C30" s="534" t="s">
        <v>272</v>
      </c>
      <c r="D30" s="93"/>
      <c r="E30" s="94"/>
      <c r="F30" s="126">
        <v>1</v>
      </c>
      <c r="G30" s="123" t="str">
        <f>IF(AND(D30=0,E30=0)," ",(IF(AND(D30&gt;0,E30=0),"ISI (6)",(IF(AND(D30=0,E30&gt;0),"ISI (5)",((IF(G69&lt;RH!$C221,"&lt;RH",IF(G69&gt;RH!$D221,"&gt;RH"," ")))))))))</f>
        <v xml:space="preserve"> </v>
      </c>
      <c r="H30" s="93"/>
      <c r="I30" s="94"/>
      <c r="J30" s="126">
        <v>5</v>
      </c>
      <c r="K30" s="123" t="str">
        <f>IF(AND(H30=0,I30=0)," ",(IF(AND(H30&gt;0,I30=0),"ISI (8)",(IF(AND(H30=0,I30&gt;0),"ISI (7)",((IF(K69&lt;RH!$C221,"&lt;RH",IF(K69&gt;RH!$D221,"&gt;RH"," ")))))))))</f>
        <v xml:space="preserve"> </v>
      </c>
      <c r="L30" s="96">
        <f t="shared" si="0"/>
        <v>0</v>
      </c>
      <c r="M30" s="97">
        <f t="shared" si="0"/>
        <v>0</v>
      </c>
      <c r="N30" s="94"/>
      <c r="O30" s="127">
        <v>1</v>
      </c>
      <c r="P30" s="123" t="str">
        <f>IF(L30=0," ",IF((L30/INPUT_AWAL!$C$5)&gt;KALORI!D216,"&gt; MAX KONSUMSI KAPITA"," "))</f>
        <v xml:space="preserve"> </v>
      </c>
      <c r="Q30" s="99"/>
    </row>
    <row r="31" spans="1:17">
      <c r="A31" s="276">
        <v>214</v>
      </c>
      <c r="B31" s="528" t="s">
        <v>273</v>
      </c>
      <c r="C31" s="535" t="s">
        <v>802</v>
      </c>
      <c r="D31" s="93"/>
      <c r="E31" s="94"/>
      <c r="F31" s="126">
        <v>1</v>
      </c>
      <c r="G31" s="123" t="str">
        <f>IF(AND(D31=0,E31=0)," ",(IF(AND(D31&gt;0,E31=0),"ISI (6)",(IF(AND(D31=0,E31&gt;0),"ISI (5)",((IF(G70&lt;RH!$C222,"&lt;RH",IF(G70&gt;RH!$D222,"&gt;RH"," ")))))))))</f>
        <v xml:space="preserve"> </v>
      </c>
      <c r="H31" s="93"/>
      <c r="I31" s="94"/>
      <c r="J31" s="126">
        <v>5</v>
      </c>
      <c r="K31" s="123" t="str">
        <f>IF(AND(H31=0,I31=0)," ",(IF(AND(H31&gt;0,I31=0),"ISI (8)",(IF(AND(H31=0,I31&gt;0),"ISI (7)",((IF(K70&lt;RH!$C222,"&lt;RH",IF(K70&gt;RH!$D222,"&gt;RH"," ")))))))))</f>
        <v xml:space="preserve"> </v>
      </c>
      <c r="L31" s="96">
        <f t="shared" si="0"/>
        <v>0</v>
      </c>
      <c r="M31" s="97">
        <f t="shared" si="0"/>
        <v>0</v>
      </c>
      <c r="N31" s="94"/>
      <c r="O31" s="127">
        <v>1</v>
      </c>
      <c r="P31" s="123" t="str">
        <f>IF(L31=0," ",IF((L31/INPUT_AWAL!$C$5)&gt;KALORI!D217,"&gt; MAX KONSUMSI KAPITA"," "))</f>
        <v xml:space="preserve"> </v>
      </c>
      <c r="Q31" s="99"/>
    </row>
    <row r="32" spans="1:17">
      <c r="A32" s="276">
        <v>215</v>
      </c>
      <c r="B32" s="528" t="s">
        <v>276</v>
      </c>
      <c r="C32" s="535" t="s">
        <v>803</v>
      </c>
      <c r="D32" s="93"/>
      <c r="E32" s="94"/>
      <c r="F32" s="126">
        <v>1</v>
      </c>
      <c r="G32" s="123" t="str">
        <f>IF(AND(D32=0,E32=0)," ",(IF(AND(D32&gt;0,E32=0),"ISI (6)",(IF(AND(D32=0,E32&gt;0),"ISI (5)",((IF(G71&lt;RH!$C223,"&lt;RH",IF(G71&gt;RH!$D223,"&gt;RH"," ")))))))))</f>
        <v xml:space="preserve"> </v>
      </c>
      <c r="H32" s="93"/>
      <c r="I32" s="94"/>
      <c r="J32" s="126">
        <v>5</v>
      </c>
      <c r="K32" s="123" t="str">
        <f>IF(AND(H32=0,I32=0)," ",(IF(AND(H32&gt;0,I32=0),"ISI (8)",(IF(AND(H32=0,I32&gt;0),"ISI (7)",((IF(K71&lt;RH!$C223,"&lt;RH",IF(K71&gt;RH!$D223,"&gt;RH"," ")))))))))</f>
        <v xml:space="preserve"> </v>
      </c>
      <c r="L32" s="96">
        <f t="shared" si="0"/>
        <v>0</v>
      </c>
      <c r="M32" s="97">
        <f t="shared" si="0"/>
        <v>0</v>
      </c>
      <c r="N32" s="94"/>
      <c r="O32" s="127">
        <v>1</v>
      </c>
      <c r="P32" s="123" t="str">
        <f>IF(L32=0," ",IF((L32/INPUT_AWAL!$C$5)&gt;KALORI!D218,"&gt; MAX KONSUMSI KAPITA"," "))</f>
        <v xml:space="preserve"> </v>
      </c>
      <c r="Q32" s="121"/>
    </row>
    <row r="33" spans="1:17">
      <c r="A33" s="276">
        <v>216</v>
      </c>
      <c r="B33" s="528" t="s">
        <v>279</v>
      </c>
      <c r="C33" s="534" t="s">
        <v>281</v>
      </c>
      <c r="D33" s="93"/>
      <c r="E33" s="94"/>
      <c r="F33" s="126">
        <v>1</v>
      </c>
      <c r="G33" s="123" t="str">
        <f>IF(AND(D33=0,E33=0)," ",(IF(AND(D33&gt;0,E33=0),"ISI (6)",(IF(AND(D33=0,E33&gt;0),"ISI (5)",((IF(G72&lt;RH!$C224,"&lt;RH",IF(G72&gt;RH!$D224,"&gt;RH"," ")))))))))</f>
        <v xml:space="preserve"> </v>
      </c>
      <c r="H33" s="93"/>
      <c r="I33" s="94"/>
      <c r="J33" s="126">
        <v>5</v>
      </c>
      <c r="K33" s="123" t="str">
        <f>IF(AND(H33=0,I33=0)," ",(IF(AND(H33&gt;0,I33=0),"ISI (8)",(IF(AND(H33=0,I33&gt;0),"ISI (7)",((IF(K72&lt;RH!$C224,"&lt;RH",IF(K72&gt;RH!$D224,"&gt;RH"," ")))))))))</f>
        <v xml:space="preserve"> </v>
      </c>
      <c r="L33" s="96">
        <f t="shared" si="0"/>
        <v>0</v>
      </c>
      <c r="M33" s="97">
        <f t="shared" si="0"/>
        <v>0</v>
      </c>
      <c r="N33" s="94"/>
      <c r="O33" s="127">
        <v>1</v>
      </c>
      <c r="P33" s="123" t="str">
        <f>IF(L33=0," ",IF((L33/INPUT_AWAL!$C$5)&gt;KALORI!D219,"&gt; MAX KONSUMSI KAPITA"," "))</f>
        <v xml:space="preserve"> </v>
      </c>
      <c r="Q33" s="99"/>
    </row>
    <row r="34" spans="1:17" ht="22.8">
      <c r="A34" s="276">
        <v>217</v>
      </c>
      <c r="B34" s="528" t="s">
        <v>282</v>
      </c>
      <c r="C34" s="530" t="s">
        <v>356</v>
      </c>
      <c r="D34" s="93"/>
      <c r="E34" s="94"/>
      <c r="F34" s="126">
        <v>1</v>
      </c>
      <c r="G34" s="123" t="str">
        <f>IF(AND(D34=0,E34=0)," ",(IF(AND(D34&gt;0,E34=0),"ISI (6)",(IF(AND(D34=0,E34&gt;0),"ISI (5)",((IF(G73&lt;RH!$C225,"&lt;RH",IF(G73&gt;RH!$D225,"&gt;RH"," ")))))))))</f>
        <v xml:space="preserve"> </v>
      </c>
      <c r="H34" s="93"/>
      <c r="I34" s="94"/>
      <c r="J34" s="126">
        <v>5</v>
      </c>
      <c r="K34" s="123" t="str">
        <f>IF(AND(H34=0,I34=0)," ",(IF(AND(H34&gt;0,I34=0),"ISI (8)",(IF(AND(H34=0,I34&gt;0),"ISI (7)",((IF(K73&lt;RH!$C225,"&lt;RH",IF(K73&gt;RH!$D225,"&gt;RH"," ")))))))))</f>
        <v xml:space="preserve"> </v>
      </c>
      <c r="L34" s="96">
        <f t="shared" si="0"/>
        <v>0</v>
      </c>
      <c r="M34" s="97">
        <f t="shared" si="0"/>
        <v>0</v>
      </c>
      <c r="N34" s="94"/>
      <c r="O34" s="127">
        <v>1</v>
      </c>
      <c r="P34" s="123" t="str">
        <f>IF(L34=0," ",IF((L34/INPUT_AWAL!$C$5)&gt;KALORI!D220,"&gt; MAX KONSUMSI KAPITA"," "))</f>
        <v xml:space="preserve"> </v>
      </c>
      <c r="Q34" s="99"/>
    </row>
    <row r="35" spans="1:17" ht="15" customHeight="1">
      <c r="A35" s="276">
        <v>218</v>
      </c>
      <c r="B35" s="528" t="s">
        <v>284</v>
      </c>
      <c r="C35" s="534" t="s">
        <v>244</v>
      </c>
      <c r="D35" s="93"/>
      <c r="E35" s="94"/>
      <c r="F35" s="126">
        <v>1</v>
      </c>
      <c r="G35" s="123" t="str">
        <f>IF(AND(D35=0,E35=0)," ",(IF(AND(D35&gt;0,E35=0),"ISI (6)",(IF(AND(D35=0,E35&gt;0),"ISI (5)",((IF(G74&lt;RH!$C226,"&lt;RH",IF(G74&gt;RH!$D226,"&gt;RH"," ")))))))))</f>
        <v xml:space="preserve"> </v>
      </c>
      <c r="H35" s="93"/>
      <c r="I35" s="94"/>
      <c r="J35" s="126">
        <v>5</v>
      </c>
      <c r="K35" s="123" t="str">
        <f>IF(AND(H35=0,I35=0)," ",(IF(AND(H35&gt;0,I35=0),"ISI (8)",(IF(AND(H35=0,I35&gt;0),"ISI (7)",((IF(K74&lt;RH!$C226,"&lt;RH",IF(K74&gt;RH!$D226,"&gt;RH"," ")))))))))</f>
        <v xml:space="preserve"> </v>
      </c>
      <c r="L35" s="96">
        <f t="shared" si="0"/>
        <v>0</v>
      </c>
      <c r="M35" s="97">
        <f t="shared" si="0"/>
        <v>0</v>
      </c>
      <c r="N35" s="94"/>
      <c r="O35" s="127">
        <v>1</v>
      </c>
      <c r="P35" s="123" t="str">
        <f>IF(L35=0," ",IF((L35/INPUT_AWAL!$C$5)&gt;KALORI!D221,"&gt; MAX KONSUMSI KAPITA"," "))</f>
        <v xml:space="preserve"> </v>
      </c>
      <c r="Q35" s="99"/>
    </row>
    <row r="36" spans="1:17">
      <c r="A36" s="276">
        <v>219</v>
      </c>
      <c r="B36" s="528" t="s">
        <v>285</v>
      </c>
      <c r="C36" s="529" t="s">
        <v>186</v>
      </c>
      <c r="D36" s="93"/>
      <c r="E36" s="94"/>
      <c r="F36" s="126">
        <v>1</v>
      </c>
      <c r="G36" s="123" t="str">
        <f>IF(AND(D36=0,E36=0)," ",(IF(AND(D36&gt;0,E36=0),"ISI (6)",(IF(AND(D36=0,E36&gt;0),"ISI (5)",((IF(G75&lt;RH!$C227,"&lt;RH",IF(G75&gt;RH!$D227,"&gt;RH"," ")))))))))</f>
        <v xml:space="preserve"> </v>
      </c>
      <c r="H36" s="93"/>
      <c r="I36" s="94"/>
      <c r="J36" s="126">
        <v>5</v>
      </c>
      <c r="K36" s="123" t="str">
        <f>IF(AND(H36=0,I36=0)," ",(IF(AND(H36&gt;0,I36=0),"ISI (8)",(IF(AND(H36=0,I36&gt;0),"ISI (7)",((IF(K75&lt;RH!$C227,"&lt;RH",IF(K75&gt;RH!$D227,"&gt;RH"," ")))))))))</f>
        <v xml:space="preserve"> </v>
      </c>
      <c r="L36" s="96">
        <f t="shared" si="0"/>
        <v>0</v>
      </c>
      <c r="M36" s="97">
        <f t="shared" si="0"/>
        <v>0</v>
      </c>
      <c r="N36" s="94"/>
      <c r="O36" s="127">
        <v>1</v>
      </c>
      <c r="P36" s="123" t="str">
        <f>IF(L36=0," ",IF((L36/INPUT_AWAL!$C$5)&gt;KALORI!D222,"&gt; MAX KONSUMSI KAPITA"," "))</f>
        <v xml:space="preserve"> </v>
      </c>
      <c r="Q36" s="99"/>
    </row>
    <row r="37" spans="1:17">
      <c r="A37" s="266">
        <v>220</v>
      </c>
      <c r="B37" s="109" t="s">
        <v>798</v>
      </c>
      <c r="C37" s="114"/>
      <c r="D37" s="110"/>
      <c r="E37" s="108">
        <f>SUM(E38:E42)</f>
        <v>0</v>
      </c>
      <c r="F37" s="106"/>
      <c r="G37" s="107"/>
      <c r="H37" s="110"/>
      <c r="I37" s="108">
        <f>SUM(I38:I42)</f>
        <v>0</v>
      </c>
      <c r="J37" s="106"/>
      <c r="K37" s="107"/>
      <c r="L37" s="111"/>
      <c r="M37" s="108">
        <f>SUM(M38:M42)</f>
        <v>0</v>
      </c>
      <c r="N37" s="113" t="str">
        <f>IF(J37=0," ",IF((J37/INPUT_AWAL!$C$5)&gt;KALORI!B223,"&gt; MAX KONSUMSI KAPITA"," "))</f>
        <v xml:space="preserve"> </v>
      </c>
      <c r="O37" s="128"/>
      <c r="P37" s="113" t="str">
        <f>IF(L37=0," ",IF((L37/INPUT_AWAL!$C$5)&gt;KALORI!D223,"&gt; MAX KONSUMSI KAPITA"," "))</f>
        <v xml:space="preserve"> </v>
      </c>
      <c r="Q37" s="99"/>
    </row>
    <row r="38" spans="1:17" ht="15" customHeight="1">
      <c r="A38" s="276">
        <v>221</v>
      </c>
      <c r="B38" s="528" t="s">
        <v>289</v>
      </c>
      <c r="C38" s="529" t="s">
        <v>290</v>
      </c>
      <c r="D38" s="93"/>
      <c r="E38" s="94"/>
      <c r="F38" s="126">
        <v>1</v>
      </c>
      <c r="G38" s="123" t="str">
        <f>IF(AND(D38=0,E38=0)," ",(IF(AND(D38&gt;0,E38=0),"ISI (6)",(IF(AND(D38=0,E38&gt;0),"ISI (5)",((IF(G77&lt;RH!$C229,"&lt;RH",IF(G77&gt;RH!$D229,"&gt;RH"," ")))))))))</f>
        <v xml:space="preserve"> </v>
      </c>
      <c r="H38" s="93"/>
      <c r="I38" s="94"/>
      <c r="J38" s="126">
        <v>5</v>
      </c>
      <c r="K38" s="123" t="str">
        <f>IF(AND(H38=0,I38=0)," ",(IF(AND(H38&gt;0,I38=0),"ISI (8)",(IF(AND(H38=0,I38&gt;0),"ISI (7)",((IF(K77&lt;RH!$C229,"&lt;RH",IF(K77&gt;RH!$D229,"&gt;RH"," ")))))))))</f>
        <v xml:space="preserve"> </v>
      </c>
      <c r="L38" s="96">
        <f t="shared" si="0"/>
        <v>0</v>
      </c>
      <c r="M38" s="97">
        <f t="shared" si="0"/>
        <v>0</v>
      </c>
      <c r="N38" s="94"/>
      <c r="O38" s="127">
        <v>1</v>
      </c>
      <c r="P38" s="123" t="str">
        <f>IF(L38=0," ",IF((L38/INPUT_AWAL!$C$5)&gt;KALORI!D224,"&gt; MAX KONSUMSI KAPITA"," "))</f>
        <v xml:space="preserve"> </v>
      </c>
      <c r="Q38" s="121"/>
    </row>
    <row r="39" spans="1:17" ht="15" customHeight="1">
      <c r="A39" s="276">
        <v>222</v>
      </c>
      <c r="B39" s="528" t="s">
        <v>291</v>
      </c>
      <c r="C39" s="529" t="s">
        <v>290</v>
      </c>
      <c r="D39" s="93"/>
      <c r="E39" s="94"/>
      <c r="F39" s="126">
        <v>1</v>
      </c>
      <c r="G39" s="123" t="str">
        <f>IF(AND(D39=0,E39=0)," ",(IF(AND(D39&gt;0,E39=0),"ISI (6)",(IF(AND(D39=0,E39&gt;0),"ISI (5)",((IF(G78&lt;RH!$C230,"&lt;RH",IF(G78&gt;RH!$D230,"&gt;RH"," ")))))))))</f>
        <v xml:space="preserve"> </v>
      </c>
      <c r="H39" s="93"/>
      <c r="I39" s="94"/>
      <c r="J39" s="126">
        <v>5</v>
      </c>
      <c r="K39" s="123" t="str">
        <f>IF(AND(H39=0,I39=0)," ",(IF(AND(H39&gt;0,I39=0),"ISI (8)",(IF(AND(H39=0,I39&gt;0),"ISI (7)",((IF(K78&lt;RH!$C230,"&lt;RH",IF(K78&gt;RH!$D230,"&gt;RH"," ")))))))))</f>
        <v xml:space="preserve"> </v>
      </c>
      <c r="L39" s="96">
        <f t="shared" si="0"/>
        <v>0</v>
      </c>
      <c r="M39" s="97">
        <f t="shared" si="0"/>
        <v>0</v>
      </c>
      <c r="N39" s="94"/>
      <c r="O39" s="127">
        <v>1</v>
      </c>
      <c r="P39" s="123" t="str">
        <f>IF(L39=0," ",IF((L39/INPUT_AWAL!$C$5)&gt;KALORI!D225,"&gt; MAX KONSUMSI KAPITA"," "))</f>
        <v xml:space="preserve"> </v>
      </c>
      <c r="Q39" s="116"/>
    </row>
    <row r="40" spans="1:17" ht="15" customHeight="1">
      <c r="A40" s="276">
        <v>223</v>
      </c>
      <c r="B40" s="528" t="s">
        <v>292</v>
      </c>
      <c r="C40" s="529" t="s">
        <v>290</v>
      </c>
      <c r="D40" s="93"/>
      <c r="E40" s="94"/>
      <c r="F40" s="126">
        <v>1</v>
      </c>
      <c r="G40" s="123" t="str">
        <f>IF(AND(D40=0,E40=0)," ",(IF(AND(D40&gt;0,E40=0),"ISI (6)",(IF(AND(D40=0,E40&gt;0),"ISI (5)",((IF(G79&lt;RH!$C231,"&lt;RH",IF(G79&gt;RH!$D231,"&gt;RH"," ")))))))))</f>
        <v xml:space="preserve"> </v>
      </c>
      <c r="H40" s="93"/>
      <c r="I40" s="94"/>
      <c r="J40" s="126">
        <v>5</v>
      </c>
      <c r="K40" s="123" t="str">
        <f>IF(AND(H40=0,I40=0)," ",(IF(AND(H40&gt;0,I40=0),"ISI (8)",(IF(AND(H40=0,I40&gt;0),"ISI (7)",((IF(K79&lt;RH!$C231,"&lt;RH",IF(K79&gt;RH!$D231,"&gt;RH"," ")))))))))</f>
        <v xml:space="preserve"> </v>
      </c>
      <c r="L40" s="96">
        <f t="shared" si="0"/>
        <v>0</v>
      </c>
      <c r="M40" s="97">
        <f t="shared" si="0"/>
        <v>0</v>
      </c>
      <c r="N40" s="94"/>
      <c r="O40" s="127">
        <v>1</v>
      </c>
      <c r="P40" s="123" t="str">
        <f>IF(L40=0," ",IF((L40/INPUT_AWAL!$C$5)&gt;KALORI!D226,"&gt; MAX KONSUMSI KAPITA"," "))</f>
        <v xml:space="preserve"> </v>
      </c>
      <c r="Q40" s="116"/>
    </row>
    <row r="41" spans="1:17" ht="15" customHeight="1">
      <c r="A41" s="276">
        <v>224</v>
      </c>
      <c r="B41" s="528" t="s">
        <v>293</v>
      </c>
      <c r="C41" s="529" t="s">
        <v>74</v>
      </c>
      <c r="D41" s="93"/>
      <c r="E41" s="94"/>
      <c r="F41" s="126">
        <v>1</v>
      </c>
      <c r="G41" s="123" t="str">
        <f>IF(AND(D41=0,E41=0)," ",(IF(AND(D41&gt;0,E41=0),"ISI (6)",(IF(AND(D41=0,E41&gt;0),"ISI (5)",((IF(G80&lt;RH!$C232,"&lt;RH",IF(G80&gt;RH!$D232,"&gt;RH"," ")))))))))</f>
        <v xml:space="preserve"> </v>
      </c>
      <c r="H41" s="93"/>
      <c r="I41" s="94"/>
      <c r="J41" s="126">
        <v>5</v>
      </c>
      <c r="K41" s="123" t="str">
        <f>IF(AND(H41=0,I41=0)," ",(IF(AND(H41&gt;0,I41=0),"ISI (8)",(IF(AND(H41=0,I41&gt;0),"ISI (7)",((IF(K80&lt;RH!$C232,"&lt;RH",IF(K80&gt;RH!$D232,"&gt;RH"," ")))))))))</f>
        <v xml:space="preserve"> </v>
      </c>
      <c r="L41" s="96">
        <f t="shared" si="0"/>
        <v>0</v>
      </c>
      <c r="M41" s="97">
        <f t="shared" si="0"/>
        <v>0</v>
      </c>
      <c r="N41" s="94"/>
      <c r="O41" s="127">
        <v>1</v>
      </c>
      <c r="P41" s="123" t="str">
        <f>IF(L41=0," ",IF((L41/INPUT_AWAL!$C$5)&gt;KALORI!D227,"&gt; MAX KONSUMSI KAPITA"," "))</f>
        <v xml:space="preserve"> </v>
      </c>
      <c r="Q41" s="116"/>
    </row>
    <row r="42" spans="1:17" ht="15" customHeight="1">
      <c r="A42" s="276">
        <v>225</v>
      </c>
      <c r="B42" s="528" t="s">
        <v>294</v>
      </c>
      <c r="C42" s="529" t="s">
        <v>351</v>
      </c>
      <c r="D42" s="93"/>
      <c r="E42" s="94"/>
      <c r="F42" s="126">
        <v>1</v>
      </c>
      <c r="G42" s="123" t="str">
        <f>IF(AND(D42=0,E42=0)," ",(IF(AND(D42&gt;0,E42=0),"ISI (6)",(IF(AND(D42=0,E42&gt;0),"ISI (5)",((IF(G82&lt;RH!$C233,"&lt;RH",IF(G82&gt;RH!$D233,"&gt;RH"," ")))))))))</f>
        <v xml:space="preserve"> </v>
      </c>
      <c r="H42" s="93"/>
      <c r="I42" s="94"/>
      <c r="J42" s="126">
        <v>5</v>
      </c>
      <c r="K42" s="123" t="str">
        <f>IF(AND(H42=0,I42=0)," ",(IF(AND(H42&gt;0,I42=0),"ISI (8)",(IF(AND(H42=0,I42&gt;0),"ISI (7)",((IF(K82&lt;RH!$C233,"&lt;RH",IF(K82&gt;RH!$D233,"&gt;RH"," ")))))))))</f>
        <v xml:space="preserve"> </v>
      </c>
      <c r="L42" s="96">
        <f t="shared" si="0"/>
        <v>0</v>
      </c>
      <c r="M42" s="97">
        <f t="shared" si="0"/>
        <v>0</v>
      </c>
      <c r="N42" s="94"/>
      <c r="O42" s="127">
        <v>1</v>
      </c>
      <c r="P42" s="123" t="str">
        <f>IF(L42=0," ",IF((L42/INPUT_AWAL!$C$5)&gt;KALORI!D228,"&gt; MAX KONSUMSI KAPITA"," "))</f>
        <v xml:space="preserve"> </v>
      </c>
      <c r="Q42" s="116"/>
    </row>
    <row r="43" spans="1:17" s="55" customFormat="1">
      <c r="A43" s="88"/>
      <c r="G43" s="88"/>
      <c r="K43" s="88"/>
      <c r="L43" s="88"/>
      <c r="M43" s="88"/>
      <c r="N43" s="89"/>
      <c r="O43" s="89"/>
      <c r="Q43" s="116"/>
    </row>
    <row r="44" spans="1:17" s="55" customFormat="1" hidden="1">
      <c r="A44" s="88"/>
      <c r="G44" s="88" t="e">
        <f>E5/D5</f>
        <v>#DIV/0!</v>
      </c>
      <c r="K44" s="88" t="e">
        <f>I5/H5</f>
        <v>#DIV/0!</v>
      </c>
      <c r="L44" s="88"/>
      <c r="M44" s="88"/>
      <c r="N44" s="89"/>
      <c r="O44" s="89"/>
      <c r="Q44" s="116"/>
    </row>
    <row r="45" spans="1:17" s="55" customFormat="1" hidden="1">
      <c r="A45" s="88"/>
      <c r="G45" s="88" t="e">
        <f t="shared" ref="G45:G74" si="1">E6/D6</f>
        <v>#DIV/0!</v>
      </c>
      <c r="K45" s="88" t="e">
        <f t="shared" ref="K45:K74" si="2">I6/H6</f>
        <v>#DIV/0!</v>
      </c>
      <c r="L45" s="88"/>
      <c r="M45" s="88"/>
      <c r="N45" s="89"/>
      <c r="O45" s="89"/>
      <c r="Q45" s="116"/>
    </row>
    <row r="46" spans="1:17" s="55" customFormat="1" hidden="1">
      <c r="A46" s="88"/>
      <c r="G46" s="88" t="e">
        <f t="shared" si="1"/>
        <v>#DIV/0!</v>
      </c>
      <c r="K46" s="88" t="e">
        <f t="shared" si="2"/>
        <v>#DIV/0!</v>
      </c>
      <c r="L46" s="88"/>
      <c r="M46" s="88"/>
      <c r="N46" s="89"/>
      <c r="O46" s="89"/>
      <c r="Q46" s="116"/>
    </row>
    <row r="47" spans="1:17" s="55" customFormat="1" hidden="1">
      <c r="A47" s="88"/>
      <c r="G47" s="88" t="e">
        <f t="shared" si="1"/>
        <v>#DIV/0!</v>
      </c>
      <c r="K47" s="88" t="e">
        <f t="shared" si="2"/>
        <v>#DIV/0!</v>
      </c>
      <c r="L47" s="88"/>
      <c r="M47" s="88"/>
      <c r="N47" s="89"/>
      <c r="O47" s="89"/>
      <c r="Q47" s="116"/>
    </row>
    <row r="48" spans="1:17" s="55" customFormat="1" hidden="1">
      <c r="A48" s="88"/>
      <c r="G48" s="88" t="e">
        <f t="shared" si="1"/>
        <v>#DIV/0!</v>
      </c>
      <c r="K48" s="88" t="e">
        <f t="shared" si="2"/>
        <v>#DIV/0!</v>
      </c>
      <c r="L48" s="88"/>
      <c r="M48" s="88"/>
      <c r="N48" s="89"/>
      <c r="O48" s="89"/>
      <c r="Q48" s="116"/>
    </row>
    <row r="49" spans="1:17" s="55" customFormat="1" hidden="1">
      <c r="A49" s="88"/>
      <c r="G49" s="88" t="e">
        <f t="shared" si="1"/>
        <v>#DIV/0!</v>
      </c>
      <c r="K49" s="88" t="e">
        <f t="shared" si="2"/>
        <v>#DIV/0!</v>
      </c>
      <c r="L49" s="88"/>
      <c r="M49" s="88"/>
      <c r="N49" s="89"/>
      <c r="O49" s="89"/>
      <c r="Q49" s="116"/>
    </row>
    <row r="50" spans="1:17" s="55" customFormat="1" hidden="1">
      <c r="A50" s="88"/>
      <c r="G50" s="88" t="e">
        <f t="shared" si="1"/>
        <v>#DIV/0!</v>
      </c>
      <c r="K50" s="88" t="e">
        <f t="shared" si="2"/>
        <v>#DIV/0!</v>
      </c>
      <c r="L50" s="88"/>
      <c r="M50" s="88"/>
      <c r="N50" s="89"/>
      <c r="O50" s="89"/>
      <c r="Q50" s="116"/>
    </row>
    <row r="51" spans="1:17" s="55" customFormat="1" hidden="1">
      <c r="A51" s="88"/>
      <c r="G51" s="88" t="e">
        <f t="shared" si="1"/>
        <v>#DIV/0!</v>
      </c>
      <c r="K51" s="88" t="e">
        <f t="shared" si="2"/>
        <v>#DIV/0!</v>
      </c>
      <c r="L51" s="88"/>
      <c r="M51" s="88"/>
      <c r="N51" s="89"/>
      <c r="O51" s="89"/>
      <c r="Q51" s="116"/>
    </row>
    <row r="52" spans="1:17" s="55" customFormat="1" hidden="1">
      <c r="A52" s="88"/>
      <c r="G52" s="88" t="e">
        <f t="shared" si="1"/>
        <v>#DIV/0!</v>
      </c>
      <c r="K52" s="88" t="e">
        <f t="shared" si="2"/>
        <v>#DIV/0!</v>
      </c>
      <c r="L52" s="88"/>
      <c r="M52" s="88"/>
      <c r="N52" s="89"/>
      <c r="O52" s="89"/>
      <c r="Q52" s="116"/>
    </row>
    <row r="53" spans="1:17" s="55" customFormat="1" hidden="1">
      <c r="A53" s="88"/>
      <c r="G53" s="88" t="e">
        <f t="shared" si="1"/>
        <v>#DIV/0!</v>
      </c>
      <c r="K53" s="88" t="e">
        <f t="shared" si="2"/>
        <v>#DIV/0!</v>
      </c>
      <c r="L53" s="88"/>
      <c r="M53" s="88"/>
      <c r="N53" s="89"/>
      <c r="O53" s="89"/>
      <c r="Q53" s="116"/>
    </row>
    <row r="54" spans="1:17" s="55" customFormat="1" hidden="1">
      <c r="A54" s="88"/>
      <c r="G54" s="88" t="e">
        <f t="shared" si="1"/>
        <v>#DIV/0!</v>
      </c>
      <c r="K54" s="88" t="e">
        <f t="shared" si="2"/>
        <v>#DIV/0!</v>
      </c>
      <c r="L54" s="88"/>
      <c r="M54" s="88"/>
      <c r="N54" s="89"/>
      <c r="O54" s="89"/>
      <c r="Q54" s="116"/>
    </row>
    <row r="55" spans="1:17" s="55" customFormat="1" hidden="1">
      <c r="A55" s="88"/>
      <c r="G55" s="88" t="e">
        <f t="shared" si="1"/>
        <v>#DIV/0!</v>
      </c>
      <c r="K55" s="88" t="e">
        <f t="shared" si="2"/>
        <v>#DIV/0!</v>
      </c>
      <c r="L55" s="88"/>
      <c r="M55" s="88"/>
      <c r="N55" s="89"/>
      <c r="O55" s="89"/>
      <c r="Q55" s="116"/>
    </row>
    <row r="56" spans="1:17" s="55" customFormat="1" hidden="1">
      <c r="A56" s="88"/>
      <c r="G56" s="88" t="e">
        <f t="shared" si="1"/>
        <v>#DIV/0!</v>
      </c>
      <c r="K56" s="88" t="e">
        <f t="shared" si="2"/>
        <v>#DIV/0!</v>
      </c>
      <c r="L56" s="88"/>
      <c r="M56" s="88"/>
      <c r="N56" s="89"/>
      <c r="O56" s="89"/>
      <c r="Q56" s="116"/>
    </row>
    <row r="57" spans="1:17" s="55" customFormat="1" hidden="1">
      <c r="A57" s="88"/>
      <c r="G57" s="88" t="e">
        <f t="shared" si="1"/>
        <v>#DIV/0!</v>
      </c>
      <c r="K57" s="88" t="e">
        <f t="shared" si="2"/>
        <v>#DIV/0!</v>
      </c>
      <c r="L57" s="88"/>
      <c r="M57" s="88"/>
      <c r="N57" s="89"/>
      <c r="O57" s="89"/>
      <c r="Q57" s="116"/>
    </row>
    <row r="58" spans="1:17" s="55" customFormat="1" hidden="1">
      <c r="A58" s="88"/>
      <c r="G58" s="88" t="e">
        <f t="shared" si="1"/>
        <v>#DIV/0!</v>
      </c>
      <c r="K58" s="88" t="e">
        <f t="shared" si="2"/>
        <v>#DIV/0!</v>
      </c>
      <c r="L58" s="88"/>
      <c r="M58" s="88"/>
      <c r="N58" s="89"/>
      <c r="O58" s="89"/>
      <c r="Q58" s="116"/>
    </row>
    <row r="59" spans="1:17" s="55" customFormat="1" hidden="1">
      <c r="A59" s="88"/>
      <c r="G59" s="88" t="e">
        <f t="shared" si="1"/>
        <v>#DIV/0!</v>
      </c>
      <c r="K59" s="88" t="e">
        <f t="shared" si="2"/>
        <v>#DIV/0!</v>
      </c>
      <c r="L59" s="88"/>
      <c r="M59" s="88"/>
      <c r="N59" s="89"/>
      <c r="O59" s="89"/>
      <c r="Q59" s="116"/>
    </row>
    <row r="60" spans="1:17" s="55" customFormat="1" hidden="1">
      <c r="A60" s="88"/>
      <c r="G60" s="88" t="e">
        <f t="shared" si="1"/>
        <v>#DIV/0!</v>
      </c>
      <c r="K60" s="88" t="e">
        <f t="shared" si="2"/>
        <v>#DIV/0!</v>
      </c>
      <c r="L60" s="88"/>
      <c r="M60" s="88"/>
      <c r="N60" s="89"/>
      <c r="O60" s="89"/>
      <c r="Q60" s="116"/>
    </row>
    <row r="61" spans="1:17" s="55" customFormat="1" hidden="1">
      <c r="A61" s="88"/>
      <c r="G61" s="88" t="e">
        <f t="shared" si="1"/>
        <v>#DIV/0!</v>
      </c>
      <c r="K61" s="88" t="e">
        <f t="shared" si="2"/>
        <v>#DIV/0!</v>
      </c>
      <c r="L61" s="88"/>
      <c r="M61" s="88"/>
      <c r="N61" s="89"/>
      <c r="O61" s="89"/>
      <c r="Q61" s="116"/>
    </row>
    <row r="62" spans="1:17" s="55" customFormat="1" hidden="1">
      <c r="A62" s="88"/>
      <c r="G62" s="88" t="e">
        <f t="shared" si="1"/>
        <v>#DIV/0!</v>
      </c>
      <c r="K62" s="88" t="e">
        <f t="shared" si="2"/>
        <v>#DIV/0!</v>
      </c>
      <c r="L62" s="88"/>
      <c r="M62" s="88"/>
      <c r="N62" s="89"/>
      <c r="O62" s="89"/>
      <c r="Q62" s="116"/>
    </row>
    <row r="63" spans="1:17" s="55" customFormat="1" hidden="1">
      <c r="A63" s="88"/>
      <c r="G63" s="88" t="e">
        <f t="shared" si="1"/>
        <v>#DIV/0!</v>
      </c>
      <c r="K63" s="88" t="e">
        <f t="shared" si="2"/>
        <v>#DIV/0!</v>
      </c>
      <c r="L63" s="88"/>
      <c r="M63" s="88"/>
      <c r="N63" s="89"/>
      <c r="O63" s="89"/>
      <c r="Q63" s="116"/>
    </row>
    <row r="64" spans="1:17" s="55" customFormat="1" hidden="1">
      <c r="A64" s="88"/>
      <c r="G64" s="88" t="e">
        <f t="shared" si="1"/>
        <v>#DIV/0!</v>
      </c>
      <c r="K64" s="88" t="e">
        <f t="shared" si="2"/>
        <v>#DIV/0!</v>
      </c>
      <c r="L64" s="88"/>
      <c r="M64" s="88"/>
      <c r="N64" s="89"/>
      <c r="O64" s="89"/>
      <c r="Q64" s="116"/>
    </row>
    <row r="65" spans="1:17" s="55" customFormat="1" hidden="1">
      <c r="A65" s="88"/>
      <c r="G65" s="88" t="e">
        <f t="shared" si="1"/>
        <v>#DIV/0!</v>
      </c>
      <c r="K65" s="88" t="e">
        <f t="shared" si="2"/>
        <v>#DIV/0!</v>
      </c>
      <c r="L65" s="88"/>
      <c r="M65" s="88"/>
      <c r="N65" s="89"/>
      <c r="O65" s="89"/>
      <c r="Q65" s="116"/>
    </row>
    <row r="66" spans="1:17" s="55" customFormat="1" hidden="1">
      <c r="A66" s="88"/>
      <c r="G66" s="88" t="e">
        <f t="shared" si="1"/>
        <v>#DIV/0!</v>
      </c>
      <c r="K66" s="88" t="e">
        <f t="shared" si="2"/>
        <v>#DIV/0!</v>
      </c>
      <c r="L66" s="88"/>
      <c r="M66" s="88"/>
      <c r="N66" s="89"/>
      <c r="O66" s="89"/>
      <c r="Q66" s="116"/>
    </row>
    <row r="67" spans="1:17" s="55" customFormat="1" hidden="1">
      <c r="A67" s="88"/>
      <c r="G67" s="88" t="e">
        <f t="shared" si="1"/>
        <v>#DIV/0!</v>
      </c>
      <c r="K67" s="88" t="e">
        <f t="shared" si="2"/>
        <v>#DIV/0!</v>
      </c>
      <c r="L67" s="88"/>
      <c r="M67" s="88"/>
      <c r="N67" s="89"/>
      <c r="O67" s="89"/>
      <c r="Q67" s="116"/>
    </row>
    <row r="68" spans="1:17" s="55" customFormat="1" hidden="1">
      <c r="A68" s="88"/>
      <c r="G68" s="88" t="e">
        <f t="shared" si="1"/>
        <v>#DIV/0!</v>
      </c>
      <c r="K68" s="88" t="e">
        <f t="shared" si="2"/>
        <v>#DIV/0!</v>
      </c>
      <c r="L68" s="88"/>
      <c r="M68" s="88"/>
      <c r="N68" s="89"/>
      <c r="O68" s="89"/>
      <c r="Q68" s="116"/>
    </row>
    <row r="69" spans="1:17" s="55" customFormat="1" hidden="1">
      <c r="A69" s="88"/>
      <c r="G69" s="88" t="e">
        <f t="shared" si="1"/>
        <v>#DIV/0!</v>
      </c>
      <c r="K69" s="88" t="e">
        <f t="shared" si="2"/>
        <v>#DIV/0!</v>
      </c>
      <c r="L69" s="88"/>
      <c r="M69" s="88"/>
      <c r="N69" s="89"/>
      <c r="O69" s="89"/>
      <c r="Q69" s="116"/>
    </row>
    <row r="70" spans="1:17" s="55" customFormat="1" hidden="1">
      <c r="A70" s="88"/>
      <c r="G70" s="88" t="e">
        <f t="shared" si="1"/>
        <v>#DIV/0!</v>
      </c>
      <c r="K70" s="88" t="e">
        <f t="shared" si="2"/>
        <v>#DIV/0!</v>
      </c>
      <c r="L70" s="88"/>
      <c r="M70" s="88"/>
      <c r="N70" s="89"/>
      <c r="O70" s="89"/>
      <c r="Q70" s="116"/>
    </row>
    <row r="71" spans="1:17" s="55" customFormat="1" hidden="1">
      <c r="A71" s="88"/>
      <c r="G71" s="88" t="e">
        <f t="shared" si="1"/>
        <v>#DIV/0!</v>
      </c>
      <c r="K71" s="88" t="e">
        <f t="shared" si="2"/>
        <v>#DIV/0!</v>
      </c>
      <c r="L71" s="88"/>
      <c r="M71" s="88"/>
      <c r="N71" s="89"/>
      <c r="O71" s="89"/>
      <c r="Q71" s="116"/>
    </row>
    <row r="72" spans="1:17" s="55" customFormat="1" hidden="1">
      <c r="A72" s="88"/>
      <c r="G72" s="88" t="e">
        <f t="shared" si="1"/>
        <v>#DIV/0!</v>
      </c>
      <c r="K72" s="88" t="e">
        <f t="shared" si="2"/>
        <v>#DIV/0!</v>
      </c>
      <c r="L72" s="88"/>
      <c r="M72" s="88"/>
      <c r="N72" s="89"/>
      <c r="O72" s="89"/>
      <c r="Q72" s="116"/>
    </row>
    <row r="73" spans="1:17" s="55" customFormat="1" hidden="1">
      <c r="A73" s="88"/>
      <c r="G73" s="88" t="e">
        <f t="shared" si="1"/>
        <v>#DIV/0!</v>
      </c>
      <c r="K73" s="88" t="e">
        <f t="shared" si="2"/>
        <v>#DIV/0!</v>
      </c>
      <c r="L73" s="88"/>
      <c r="M73" s="88"/>
      <c r="N73" s="89"/>
      <c r="O73" s="89"/>
      <c r="Q73" s="116"/>
    </row>
    <row r="74" spans="1:17" s="55" customFormat="1" hidden="1">
      <c r="A74" s="88"/>
      <c r="G74" s="88" t="e">
        <f t="shared" si="1"/>
        <v>#DIV/0!</v>
      </c>
      <c r="K74" s="88" t="e">
        <f t="shared" si="2"/>
        <v>#DIV/0!</v>
      </c>
      <c r="L74" s="88"/>
      <c r="M74" s="88"/>
      <c r="N74" s="89"/>
      <c r="O74" s="89"/>
      <c r="Q74" s="116"/>
    </row>
    <row r="75" spans="1:17" s="55" customFormat="1" hidden="1">
      <c r="A75" s="88"/>
      <c r="G75" s="88" t="e">
        <f t="shared" ref="G75:G81" si="3">E36/D36</f>
        <v>#DIV/0!</v>
      </c>
      <c r="K75" s="88" t="e">
        <f t="shared" ref="K75:K81" si="4">I36/H36</f>
        <v>#DIV/0!</v>
      </c>
      <c r="L75" s="88"/>
      <c r="M75" s="88"/>
      <c r="N75" s="89"/>
      <c r="O75" s="89"/>
      <c r="Q75" s="116"/>
    </row>
    <row r="76" spans="1:17" s="55" customFormat="1" hidden="1">
      <c r="A76" s="88"/>
      <c r="G76" s="88" t="e">
        <f t="shared" si="3"/>
        <v>#DIV/0!</v>
      </c>
      <c r="K76" s="88" t="e">
        <f t="shared" si="4"/>
        <v>#DIV/0!</v>
      </c>
      <c r="L76" s="88"/>
      <c r="M76" s="88"/>
      <c r="N76" s="89"/>
      <c r="O76" s="89"/>
      <c r="Q76" s="116"/>
    </row>
    <row r="77" spans="1:17" s="55" customFormat="1" hidden="1">
      <c r="A77" s="88"/>
      <c r="G77" s="88" t="e">
        <f t="shared" si="3"/>
        <v>#DIV/0!</v>
      </c>
      <c r="K77" s="88" t="e">
        <f t="shared" si="4"/>
        <v>#DIV/0!</v>
      </c>
      <c r="L77" s="88"/>
      <c r="M77" s="88"/>
      <c r="N77" s="89"/>
      <c r="O77" s="89"/>
      <c r="Q77" s="116"/>
    </row>
    <row r="78" spans="1:17" s="55" customFormat="1" hidden="1">
      <c r="A78" s="88"/>
      <c r="G78" s="88" t="e">
        <f t="shared" si="3"/>
        <v>#DIV/0!</v>
      </c>
      <c r="K78" s="88" t="e">
        <f t="shared" si="4"/>
        <v>#DIV/0!</v>
      </c>
      <c r="L78" s="88"/>
      <c r="M78" s="88"/>
      <c r="N78" s="89"/>
      <c r="O78" s="89"/>
      <c r="Q78" s="116"/>
    </row>
    <row r="79" spans="1:17" s="55" customFormat="1" hidden="1">
      <c r="A79" s="88"/>
      <c r="G79" s="88" t="e">
        <f t="shared" si="3"/>
        <v>#DIV/0!</v>
      </c>
      <c r="K79" s="88" t="e">
        <f t="shared" si="4"/>
        <v>#DIV/0!</v>
      </c>
      <c r="L79" s="88"/>
      <c r="M79" s="88"/>
      <c r="N79" s="89"/>
      <c r="O79" s="89"/>
      <c r="Q79" s="116"/>
    </row>
    <row r="80" spans="1:17" s="55" customFormat="1" hidden="1">
      <c r="A80" s="88"/>
      <c r="G80" s="88" t="e">
        <f t="shared" si="3"/>
        <v>#DIV/0!</v>
      </c>
      <c r="K80" s="88" t="e">
        <f t="shared" si="4"/>
        <v>#DIV/0!</v>
      </c>
      <c r="L80" s="88"/>
      <c r="M80" s="88"/>
      <c r="N80" s="89"/>
      <c r="O80" s="89"/>
      <c r="Q80" s="116"/>
    </row>
    <row r="81" spans="1:17" s="55" customFormat="1" hidden="1">
      <c r="A81" s="88"/>
      <c r="G81" s="88" t="e">
        <f t="shared" si="3"/>
        <v>#DIV/0!</v>
      </c>
      <c r="K81" s="88" t="e">
        <f t="shared" si="4"/>
        <v>#DIV/0!</v>
      </c>
      <c r="L81" s="88"/>
      <c r="M81" s="88"/>
      <c r="N81" s="89"/>
      <c r="O81" s="89"/>
      <c r="Q81" s="116"/>
    </row>
    <row r="82" spans="1:17" s="55" customFormat="1">
      <c r="A82" s="88"/>
      <c r="G82" s="88"/>
      <c r="K82" s="88"/>
      <c r="L82" s="88"/>
      <c r="M82" s="88"/>
      <c r="N82" s="89"/>
      <c r="O82" s="89"/>
      <c r="Q82" s="116"/>
    </row>
  </sheetData>
  <sheetProtection algorithmName="SHA-512" hashValue="il4qi2eIoldIi1FaMoBSrd2TIPdaJnmfA93lobu4LVfO0llbzik30MkR5zHP8zL2r5BSnuCvIijVm582ZgRqIw==" saltValue="6PoMCkAUW8Afwi8CO/hszA==" spinCount="100000" sheet="1" selectLockedCells="1"/>
  <mergeCells count="11">
    <mergeCell ref="L2:M2"/>
    <mergeCell ref="N2:O2"/>
    <mergeCell ref="P2:P3"/>
    <mergeCell ref="Q14:Q15"/>
    <mergeCell ref="C1:D1"/>
    <mergeCell ref="F1:G1"/>
    <mergeCell ref="A2:A3"/>
    <mergeCell ref="B2:B3"/>
    <mergeCell ref="C2:C3"/>
    <mergeCell ref="D2:G2"/>
    <mergeCell ref="H2:K2"/>
  </mergeCells>
  <dataValidations count="4">
    <dataValidation type="list" showInputMessage="1" showErrorMessage="1" errorTitle="ERROR" error="PILIH JAWABAN YANG SESUAI_x000a_" promptTitle="PILIH ASAL TRANSAKSI" prompt="1 PEMBELIAN_x000a_2 PEMBELIAN BON/HUTANG_x000a_3 PEMBELIAN DI BAWAH HARGA KRN SUBSIDI_x000a_4 DARI USAHA RUTA MILIK SENDIRI" sqref="F38:F42 F5:F36" xr:uid="{64CE14C9-93FC-4A25-9467-D0EC6CC2EA1A}">
      <formula1>_56MKNN</formula1>
    </dataValidation>
    <dataValidation type="list" showInputMessage="1" showErrorMessage="1" errorTitle="ERROR" error="PILIH JAWABAN YANG SESUAI_x000a_" promptTitle="PILIH ASAL TRANSAKSI" prompt="5 PEMBERIAN RUTA LAIN_x000a_6 HASIL _x000a_PERTANIAN/INDUSTRI (BUKAN USAHA)" sqref="J37" xr:uid="{D9C45CA2-81F7-4756-ACD4-61ECBBD97F96}">
      <formula1>_78MKNN</formula1>
    </dataValidation>
    <dataValidation type="list" showInputMessage="1" showErrorMessage="1" errorTitle="ERROR" error="PILIH JAWABAN YANG SESUAI_x000a_" promptTitle="PILIH ASAL TRANSAKSI" prompt="5 PEMBERIAN RUTA LAIN_x000a_6 DARI PERTANIAN/ INDUSTRI YG DIKONSUMSI SENDIRI_x000a_" sqref="J5:J36 J38:J42" xr:uid="{59D45EE6-7D9B-4964-BC88-534890865DCC}">
      <formula1>_78MKNN</formula1>
    </dataValidation>
    <dataValidation allowBlank="1" showInputMessage="1" showErrorMessage="1" promptTitle="TERISI JIKA KOLOM 6a = 3" prompt="ISIKAN NILAI RIIL YANG DIBAYAR JIKA PEMBELIAN DARI BANTUAN SOSIAL/SUBSIDI" sqref="N5:N36 N38:N42" xr:uid="{506D1CDE-374F-46AA-9207-740786D645C4}"/>
  </dataValidations>
  <pageMargins left="0.7" right="0.7" top="0.75" bottom="0.75" header="0.3" footer="0.3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UMBER BANTUAN" prompt="1. PEMERINTAH_x000a_2. LEMBAGA NONPROFIT" xr:uid="{22F1B3E6-D133-490F-9ECF-9E4D67FD42A9}">
          <x14:formula1>
            <xm:f>DROWDOWN!$I$1:$I$2</xm:f>
          </x14:formula1>
          <xm:sqref>O5:O36 O38:O42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2"/>
  <sheetViews>
    <sheetView workbookViewId="0">
      <pane xSplit="1" ySplit="3" topLeftCell="B4" activePane="bottomRight" state="frozen"/>
      <selection sqref="A1:A2"/>
      <selection pane="topRight" sqref="A1:A2"/>
      <selection pane="bottomLeft" sqref="A1:A2"/>
      <selection pane="bottomRight" activeCell="I32" sqref="I32"/>
    </sheetView>
  </sheetViews>
  <sheetFormatPr defaultColWidth="0" defaultRowHeight="14.4" zeroHeight="1"/>
  <cols>
    <col min="1" max="1" width="4.77734375" style="53" customWidth="1"/>
    <col min="2" max="2" width="45.44140625" style="49" customWidth="1"/>
    <col min="3" max="3" width="6.5546875" style="49" customWidth="1"/>
    <col min="4" max="4" width="7.77734375" style="49" customWidth="1"/>
    <col min="5" max="5" width="10" style="49" customWidth="1"/>
    <col min="6" max="6" width="4.44140625" style="49" customWidth="1"/>
    <col min="7" max="7" width="8.88671875" style="53" customWidth="1"/>
    <col min="8" max="8" width="7.77734375" style="49" customWidth="1"/>
    <col min="9" max="9" width="10" style="49" customWidth="1"/>
    <col min="10" max="10" width="4.44140625" style="49" customWidth="1"/>
    <col min="11" max="11" width="8.88671875" style="53" customWidth="1"/>
    <col min="12" max="12" width="7.77734375" style="53" customWidth="1"/>
    <col min="13" max="13" width="10" style="53" customWidth="1"/>
    <col min="14" max="14" width="10.21875" style="51" customWidth="1"/>
    <col min="15" max="15" width="6.88671875" style="51" customWidth="1"/>
    <col min="16" max="16" width="17.5546875" style="49" customWidth="1"/>
    <col min="17" max="17" width="18.109375" style="103" customWidth="1"/>
    <col min="18" max="16384" width="9.109375" style="49" hidden="1"/>
  </cols>
  <sheetData>
    <row r="1" spans="1:17" ht="25.8" customHeight="1">
      <c r="A1" s="480"/>
      <c r="B1" s="484" t="s">
        <v>1131</v>
      </c>
      <c r="C1" s="634">
        <f>INPUT_AWAL!H18</f>
        <v>0</v>
      </c>
      <c r="D1" s="634"/>
      <c r="E1" s="484" t="s">
        <v>792</v>
      </c>
      <c r="F1" s="634">
        <f>INPUT_AWAL!H5</f>
        <v>0</v>
      </c>
      <c r="G1" s="634"/>
      <c r="H1" s="484" t="s">
        <v>1066</v>
      </c>
      <c r="I1" s="499">
        <f>INPUT_AWAL!H6</f>
        <v>0</v>
      </c>
      <c r="J1" s="480"/>
      <c r="K1" s="480"/>
      <c r="L1" s="480"/>
      <c r="M1" s="480"/>
      <c r="N1" s="480"/>
      <c r="O1" s="480"/>
      <c r="P1" s="480"/>
      <c r="Q1" s="480"/>
    </row>
    <row r="2" spans="1:17" s="52" customFormat="1">
      <c r="A2" s="635" t="s">
        <v>476</v>
      </c>
      <c r="B2" s="635" t="s">
        <v>660</v>
      </c>
      <c r="C2" s="635" t="s">
        <v>763</v>
      </c>
      <c r="D2" s="637" t="s">
        <v>764</v>
      </c>
      <c r="E2" s="638"/>
      <c r="F2" s="638"/>
      <c r="G2" s="639"/>
      <c r="H2" s="637" t="s">
        <v>767</v>
      </c>
      <c r="I2" s="638"/>
      <c r="J2" s="638"/>
      <c r="K2" s="639"/>
      <c r="L2" s="637" t="s">
        <v>768</v>
      </c>
      <c r="M2" s="639"/>
      <c r="N2" s="637" t="s">
        <v>769</v>
      </c>
      <c r="O2" s="639"/>
      <c r="P2" s="640" t="s">
        <v>772</v>
      </c>
      <c r="Q2" s="100"/>
    </row>
    <row r="3" spans="1:17" s="52" customFormat="1">
      <c r="A3" s="636"/>
      <c r="B3" s="636"/>
      <c r="C3" s="636"/>
      <c r="D3" s="248" t="s">
        <v>765</v>
      </c>
      <c r="E3" s="248" t="s">
        <v>522</v>
      </c>
      <c r="F3" s="248" t="s">
        <v>766</v>
      </c>
      <c r="G3" s="248" t="s">
        <v>662</v>
      </c>
      <c r="H3" s="248" t="s">
        <v>765</v>
      </c>
      <c r="I3" s="248" t="s">
        <v>522</v>
      </c>
      <c r="J3" s="248" t="s">
        <v>766</v>
      </c>
      <c r="K3" s="248" t="s">
        <v>662</v>
      </c>
      <c r="L3" s="248" t="s">
        <v>765</v>
      </c>
      <c r="M3" s="248" t="s">
        <v>522</v>
      </c>
      <c r="N3" s="248" t="s">
        <v>770</v>
      </c>
      <c r="O3" s="248" t="s">
        <v>771</v>
      </c>
      <c r="P3" s="641"/>
      <c r="Q3" s="102"/>
    </row>
    <row r="4" spans="1:17" ht="15" customHeight="1">
      <c r="A4" s="84">
        <v>187</v>
      </c>
      <c r="B4" s="85" t="s">
        <v>799</v>
      </c>
      <c r="C4" s="114"/>
      <c r="D4" s="110"/>
      <c r="E4" s="108">
        <f>SUM(E5:E36)</f>
        <v>0</v>
      </c>
      <c r="F4" s="106"/>
      <c r="G4" s="113"/>
      <c r="H4" s="110"/>
      <c r="I4" s="108">
        <f>SUM(I5:I36)</f>
        <v>0</v>
      </c>
      <c r="J4" s="106"/>
      <c r="K4" s="113"/>
      <c r="L4" s="111"/>
      <c r="M4" s="108">
        <f>SUM(M5:M36)</f>
        <v>0</v>
      </c>
      <c r="N4" s="112"/>
      <c r="O4" s="130"/>
      <c r="P4" s="107"/>
      <c r="Q4" s="101" t="s">
        <v>793</v>
      </c>
    </row>
    <row r="5" spans="1:17" ht="15" customHeight="1">
      <c r="A5" s="276">
        <v>188</v>
      </c>
      <c r="B5" s="528" t="s">
        <v>233</v>
      </c>
      <c r="C5" s="534" t="s">
        <v>234</v>
      </c>
      <c r="D5" s="93"/>
      <c r="E5" s="94"/>
      <c r="F5" s="126">
        <v>1</v>
      </c>
      <c r="G5" s="123" t="str">
        <f>IF(AND(D5=0,E5=0)," ",(IF(AND(D5&gt;0,E5=0),"ISI (6)",(IF(AND(D5=0,E5&gt;0),"ISI (5)",((IF(G44&lt;RH!$C196,"&lt;RH",IF(G44&gt;RH!$D196,"&gt;RH"," ")))))))))</f>
        <v xml:space="preserve"> </v>
      </c>
      <c r="H5" s="93"/>
      <c r="I5" s="94"/>
      <c r="J5" s="126">
        <v>5</v>
      </c>
      <c r="K5" s="123" t="str">
        <f>IF(AND(H5=0,I5=0)," ",(IF(AND(H5&gt;0,I5=0),"ISI (8)",(IF(AND(H5=0,I5&gt;0),"ISI (7)",((IF(K44&lt;RH!$C196,"&lt;RH",IF(K44&gt;RH!$D196,"&gt;RH"," ")))))))))</f>
        <v xml:space="preserve"> </v>
      </c>
      <c r="L5" s="96">
        <f>D5+H5</f>
        <v>0</v>
      </c>
      <c r="M5" s="97">
        <f>E5+I5</f>
        <v>0</v>
      </c>
      <c r="N5" s="94"/>
      <c r="O5" s="127">
        <v>1</v>
      </c>
      <c r="P5" s="123" t="str">
        <f>IF(L5=0," ",IF((L5/INPUT_AWAL!$C$5)&gt;KALORI!D191,"&gt; MAX KONSUMSI KAPITA"," "))</f>
        <v xml:space="preserve"> </v>
      </c>
      <c r="Q5" s="115">
        <f>KOMODITAS!F231</f>
        <v>0</v>
      </c>
    </row>
    <row r="6" spans="1:17" ht="15" customHeight="1">
      <c r="A6" s="276">
        <v>189</v>
      </c>
      <c r="B6" s="528" t="s">
        <v>235</v>
      </c>
      <c r="C6" s="534" t="s">
        <v>234</v>
      </c>
      <c r="D6" s="93"/>
      <c r="E6" s="94"/>
      <c r="F6" s="126">
        <v>1</v>
      </c>
      <c r="G6" s="123" t="str">
        <f>IF(AND(D6=0,E6=0)," ",(IF(AND(D6&gt;0,E6=0),"ISI (6)",(IF(AND(D6=0,E6&gt;0),"ISI (5)",((IF(G45&lt;RH!$C197,"&lt;RH",IF(G45&gt;RH!$D197,"&gt;RH"," ")))))))))</f>
        <v xml:space="preserve"> </v>
      </c>
      <c r="H6" s="93"/>
      <c r="I6" s="94"/>
      <c r="J6" s="126">
        <v>5</v>
      </c>
      <c r="K6" s="123" t="str">
        <f>IF(AND(H6=0,I6=0)," ",(IF(AND(H6&gt;0,I6=0),"ISI (8)",(IF(AND(H6=0,I6&gt;0),"ISI (7)",((IF(K45&lt;RH!$C197,"&lt;RH",IF(K45&gt;RH!$D197,"&gt;RH"," ")))))))))</f>
        <v xml:space="preserve"> </v>
      </c>
      <c r="L6" s="96">
        <f t="shared" ref="L6:M42" si="0">D6+H6</f>
        <v>0</v>
      </c>
      <c r="M6" s="97">
        <f t="shared" si="0"/>
        <v>0</v>
      </c>
      <c r="N6" s="94"/>
      <c r="O6" s="127">
        <v>1</v>
      </c>
      <c r="P6" s="123" t="str">
        <f>IF(L6=0," ",IF((L6/INPUT_AWAL!$C$5)&gt;KALORI!D192,"&gt; MAX KONSUMSI KAPITA"," "))</f>
        <v xml:space="preserve"> </v>
      </c>
      <c r="Q6" s="116"/>
    </row>
    <row r="7" spans="1:17" ht="15" customHeight="1">
      <c r="A7" s="276">
        <v>190</v>
      </c>
      <c r="B7" s="528" t="s">
        <v>237</v>
      </c>
      <c r="C7" s="534" t="s">
        <v>74</v>
      </c>
      <c r="D7" s="93"/>
      <c r="E7" s="94"/>
      <c r="F7" s="126">
        <v>1</v>
      </c>
      <c r="G7" s="123" t="str">
        <f>IF(AND(D7=0,E7=0)," ",(IF(AND(D7&gt;0,E7=0),"ISI (6)",(IF(AND(D7=0,E7&gt;0),"ISI (5)",((IF(G46&lt;RH!$C198,"&lt;RH",IF(G46&gt;RH!$D198,"&gt;RH"," ")))))))))</f>
        <v xml:space="preserve"> </v>
      </c>
      <c r="H7" s="93"/>
      <c r="I7" s="94"/>
      <c r="J7" s="126">
        <v>5</v>
      </c>
      <c r="K7" s="123" t="str">
        <f>IF(AND(H7=0,I7=0)," ",(IF(AND(H7&gt;0,I7=0),"ISI (8)",(IF(AND(H7=0,I7&gt;0),"ISI (7)",((IF(K46&lt;RH!$C198,"&lt;RH",IF(K46&gt;RH!$D198,"&gt;RH"," ")))))))))</f>
        <v xml:space="preserve"> </v>
      </c>
      <c r="L7" s="96">
        <f>D7+H7</f>
        <v>0</v>
      </c>
      <c r="M7" s="97">
        <f t="shared" si="0"/>
        <v>0</v>
      </c>
      <c r="N7" s="94"/>
      <c r="O7" s="127">
        <v>1</v>
      </c>
      <c r="P7" s="123" t="str">
        <f>IF(L7=0," ",IF((L7/INPUT_AWAL!$C$5)&gt;KALORI!D193,"&gt; MAX KONSUMSI KAPITA"," "))</f>
        <v xml:space="preserve"> </v>
      </c>
      <c r="Q7" s="99"/>
    </row>
    <row r="8" spans="1:17" ht="15" customHeight="1">
      <c r="A8" s="276">
        <v>191</v>
      </c>
      <c r="B8" s="528" t="s">
        <v>239</v>
      </c>
      <c r="C8" s="534" t="s">
        <v>241</v>
      </c>
      <c r="D8" s="93"/>
      <c r="E8" s="94"/>
      <c r="F8" s="126">
        <v>1</v>
      </c>
      <c r="G8" s="123" t="str">
        <f>IF(AND(D8=0,E8=0)," ",(IF(AND(D8&gt;0,E8=0),"ISI (6)",(IF(AND(D8=0,E8&gt;0),"ISI (5)",((IF(G47&lt;RH!$C199,"&lt;RH",IF(G47&gt;RH!$D199,"&gt;RH"," ")))))))))</f>
        <v xml:space="preserve"> </v>
      </c>
      <c r="H8" s="93"/>
      <c r="I8" s="94"/>
      <c r="J8" s="126">
        <v>5</v>
      </c>
      <c r="K8" s="123" t="str">
        <f>IF(AND(H8=0,I8=0)," ",(IF(AND(H8&gt;0,I8=0),"ISI (8)",(IF(AND(H8=0,I8&gt;0),"ISI (7)",((IF(K47&lt;RH!$C199,"&lt;RH",IF(K47&gt;RH!$D199,"&gt;RH"," ")))))))))</f>
        <v xml:space="preserve"> </v>
      </c>
      <c r="L8" s="96">
        <f t="shared" si="0"/>
        <v>0</v>
      </c>
      <c r="M8" s="97">
        <f t="shared" si="0"/>
        <v>0</v>
      </c>
      <c r="N8" s="94"/>
      <c r="O8" s="127">
        <v>1</v>
      </c>
      <c r="P8" s="123" t="str">
        <f>IF(L8=0," ",IF((L8/INPUT_AWAL!$C$5)&gt;KALORI!D194,"&gt; MAX KONSUMSI KAPITA"," "))</f>
        <v xml:space="preserve"> </v>
      </c>
      <c r="Q8" s="99"/>
    </row>
    <row r="9" spans="1:17" ht="15" customHeight="1">
      <c r="A9" s="276">
        <v>192</v>
      </c>
      <c r="B9" s="528" t="s">
        <v>657</v>
      </c>
      <c r="C9" s="534" t="s">
        <v>234</v>
      </c>
      <c r="D9" s="93"/>
      <c r="E9" s="94"/>
      <c r="F9" s="126">
        <v>1</v>
      </c>
      <c r="G9" s="123" t="str">
        <f>IF(AND(D9=0,E9=0)," ",(IF(AND(D9&gt;0,E9=0),"ISI (6)",(IF(AND(D9=0,E9&gt;0),"ISI (5)",((IF(G48&lt;RH!$C200,"&lt;RH",IF(G48&gt;RH!$D200,"&gt;RH"," ")))))))))</f>
        <v xml:space="preserve"> </v>
      </c>
      <c r="H9" s="93"/>
      <c r="I9" s="94"/>
      <c r="J9" s="126">
        <v>5</v>
      </c>
      <c r="K9" s="123" t="str">
        <f>IF(AND(H9=0,I9=0)," ",(IF(AND(H9&gt;0,I9=0),"ISI (8)",(IF(AND(H9=0,I9&gt;0),"ISI (7)",((IF(K48&lt;RH!$C200,"&lt;RH",IF(K48&gt;RH!$D200,"&gt;RH"," ")))))))))</f>
        <v xml:space="preserve"> </v>
      </c>
      <c r="L9" s="96">
        <f t="shared" si="0"/>
        <v>0</v>
      </c>
      <c r="M9" s="97">
        <f t="shared" si="0"/>
        <v>0</v>
      </c>
      <c r="N9" s="94"/>
      <c r="O9" s="127">
        <v>1</v>
      </c>
      <c r="P9" s="123" t="str">
        <f>IF(L9=0," ",IF((L9/INPUT_AWAL!$C$5)&gt;KALORI!D195,"&gt; MAX KONSUMSI KAPITA"," "))</f>
        <v xml:space="preserve"> </v>
      </c>
      <c r="Q9" s="99"/>
    </row>
    <row r="10" spans="1:17" ht="15" customHeight="1">
      <c r="A10" s="276">
        <v>193</v>
      </c>
      <c r="B10" s="528" t="s">
        <v>658</v>
      </c>
      <c r="C10" s="534" t="s">
        <v>234</v>
      </c>
      <c r="D10" s="93"/>
      <c r="E10" s="94"/>
      <c r="F10" s="126">
        <v>1</v>
      </c>
      <c r="G10" s="123" t="str">
        <f>IF(AND(D10=0,E10=0)," ",(IF(AND(D10&gt;0,E10=0),"ISI (6)",(IF(AND(D10=0,E10&gt;0),"ISI (5)",((IF(G49&lt;RH!$C201,"&lt;RH",IF(G49&gt;RH!$D201,"&gt;RH"," ")))))))))</f>
        <v xml:space="preserve"> </v>
      </c>
      <c r="H10" s="93"/>
      <c r="I10" s="94"/>
      <c r="J10" s="126">
        <v>5</v>
      </c>
      <c r="K10" s="123" t="str">
        <f>IF(AND(H10=0,I10=0)," ",(IF(AND(H10&gt;0,I10=0),"ISI (8)",(IF(AND(H10=0,I10&gt;0),"ISI (7)",((IF(K49&lt;RH!$C201,"&lt;RH",IF(K49&gt;RH!$D201,"&gt;RH"," ")))))))))</f>
        <v xml:space="preserve"> </v>
      </c>
      <c r="L10" s="96">
        <f t="shared" si="0"/>
        <v>0</v>
      </c>
      <c r="M10" s="97">
        <f t="shared" si="0"/>
        <v>0</v>
      </c>
      <c r="N10" s="94"/>
      <c r="O10" s="127">
        <v>1</v>
      </c>
      <c r="P10" s="123" t="str">
        <f>IF(L10=0," ",IF((L10/INPUT_AWAL!$C$5)&gt;KALORI!D196,"&gt; MAX KONSUMSI KAPITA"," "))</f>
        <v xml:space="preserve"> </v>
      </c>
      <c r="Q10" s="99"/>
    </row>
    <row r="11" spans="1:17" ht="15" customHeight="1">
      <c r="A11" s="276">
        <v>194</v>
      </c>
      <c r="B11" s="528" t="s">
        <v>243</v>
      </c>
      <c r="C11" s="534" t="s">
        <v>244</v>
      </c>
      <c r="D11" s="93"/>
      <c r="E11" s="94"/>
      <c r="F11" s="126">
        <v>1</v>
      </c>
      <c r="G11" s="123" t="str">
        <f>IF(AND(D11=0,E11=0)," ",(IF(AND(D11&gt;0,E11=0),"ISI (6)",(IF(AND(D11=0,E11&gt;0),"ISI (5)",((IF(G50&lt;RH!$C202,"&lt;RH",IF(G50&gt;RH!$D202,"&gt;RH"," ")))))))))</f>
        <v xml:space="preserve"> </v>
      </c>
      <c r="H11" s="93"/>
      <c r="I11" s="94"/>
      <c r="J11" s="126">
        <v>5</v>
      </c>
      <c r="K11" s="123" t="str">
        <f>IF(AND(H11=0,I11=0)," ",(IF(AND(H11&gt;0,I11=0),"ISI (8)",(IF(AND(H11=0,I11&gt;0),"ISI (7)",((IF(K50&lt;RH!$C202,"&lt;RH",IF(K50&gt;RH!$D202,"&gt;RH"," ")))))))))</f>
        <v xml:space="preserve"> </v>
      </c>
      <c r="L11" s="96">
        <f t="shared" si="0"/>
        <v>0</v>
      </c>
      <c r="M11" s="97">
        <f t="shared" si="0"/>
        <v>0</v>
      </c>
      <c r="N11" s="94"/>
      <c r="O11" s="127">
        <v>1</v>
      </c>
      <c r="P11" s="123" t="str">
        <f>IF(L11=0," ",IF((L11/INPUT_AWAL!$C$5)&gt;KALORI!D197,"&gt; MAX KONSUMSI KAPITA"," "))</f>
        <v xml:space="preserve"> </v>
      </c>
      <c r="Q11" s="99"/>
    </row>
    <row r="12" spans="1:17" ht="15" customHeight="1">
      <c r="A12" s="276">
        <v>195</v>
      </c>
      <c r="B12" s="528" t="s">
        <v>245</v>
      </c>
      <c r="C12" s="534" t="s">
        <v>244</v>
      </c>
      <c r="D12" s="93"/>
      <c r="E12" s="94"/>
      <c r="F12" s="126">
        <v>1</v>
      </c>
      <c r="G12" s="123" t="str">
        <f>IF(AND(D12=0,E12=0)," ",(IF(AND(D12&gt;0,E12=0),"ISI (6)",(IF(AND(D12=0,E12&gt;0),"ISI (5)",((IF(G51&lt;RH!$C203,"&lt;RH",IF(G51&gt;RH!$D203,"&gt;RH"," ")))))))))</f>
        <v xml:space="preserve"> </v>
      </c>
      <c r="H12" s="93"/>
      <c r="I12" s="94"/>
      <c r="J12" s="126">
        <v>5</v>
      </c>
      <c r="K12" s="123" t="str">
        <f>IF(AND(H12=0,I12=0)," ",(IF(AND(H12&gt;0,I12=0),"ISI (8)",(IF(AND(H12=0,I12&gt;0),"ISI (7)",((IF(K51&lt;RH!$C203,"&lt;RH",IF(K51&gt;RH!$D203,"&gt;RH"," ")))))))))</f>
        <v xml:space="preserve"> </v>
      </c>
      <c r="L12" s="96">
        <f t="shared" si="0"/>
        <v>0</v>
      </c>
      <c r="M12" s="97">
        <f t="shared" si="0"/>
        <v>0</v>
      </c>
      <c r="N12" s="94"/>
      <c r="O12" s="127">
        <v>1</v>
      </c>
      <c r="P12" s="123" t="str">
        <f>IF(L12=0," ",IF((L12/INPUT_AWAL!$C$5)&gt;KALORI!D198,"&gt; MAX KONSUMSI KAPITA"," "))</f>
        <v xml:space="preserve"> </v>
      </c>
      <c r="Q12" s="99"/>
    </row>
    <row r="13" spans="1:17" ht="15" customHeight="1">
      <c r="A13" s="276">
        <v>196</v>
      </c>
      <c r="B13" s="528" t="s">
        <v>247</v>
      </c>
      <c r="C13" s="534" t="s">
        <v>244</v>
      </c>
      <c r="D13" s="93"/>
      <c r="E13" s="94"/>
      <c r="F13" s="126">
        <v>1</v>
      </c>
      <c r="G13" s="123" t="str">
        <f>IF(AND(D13=0,E13=0)," ",(IF(AND(D13&gt;0,E13=0),"ISI (6)",(IF(AND(D13=0,E13&gt;0),"ISI (5)",((IF(G52&lt;RH!$C204,"&lt;RH",IF(G52&gt;RH!$D204,"&gt;RH"," ")))))))))</f>
        <v xml:space="preserve"> </v>
      </c>
      <c r="H13" s="93"/>
      <c r="I13" s="94"/>
      <c r="J13" s="126">
        <v>5</v>
      </c>
      <c r="K13" s="123" t="str">
        <f>IF(AND(H13=0,I13=0)," ",(IF(AND(H13&gt;0,I13=0),"ISI (8)",(IF(AND(H13=0,I13&gt;0),"ISI (7)",((IF(K52&lt;RH!$C204,"&lt;RH",IF(K52&gt;RH!$D204,"&gt;RH"," ")))))))))</f>
        <v xml:space="preserve"> </v>
      </c>
      <c r="L13" s="96">
        <f t="shared" si="0"/>
        <v>0</v>
      </c>
      <c r="M13" s="97">
        <f t="shared" si="0"/>
        <v>0</v>
      </c>
      <c r="N13" s="94"/>
      <c r="O13" s="127">
        <v>1</v>
      </c>
      <c r="P13" s="123" t="str">
        <f>IF(L13=0," ",IF((L13/INPUT_AWAL!$C$5)&gt;KALORI!D199,"&gt; MAX KONSUMSI KAPITA"," "))</f>
        <v xml:space="preserve"> </v>
      </c>
      <c r="Q13" s="99"/>
    </row>
    <row r="14" spans="1:17" ht="15" customHeight="1">
      <c r="A14" s="276">
        <v>197</v>
      </c>
      <c r="B14" s="528" t="s">
        <v>248</v>
      </c>
      <c r="C14" s="534" t="s">
        <v>244</v>
      </c>
      <c r="D14" s="93"/>
      <c r="E14" s="94"/>
      <c r="F14" s="126">
        <v>1</v>
      </c>
      <c r="G14" s="123" t="str">
        <f>IF(AND(D14=0,E14=0)," ",(IF(AND(D14&gt;0,E14=0),"ISI (6)",(IF(AND(D14=0,E14&gt;0),"ISI (5)",((IF(G53&lt;RH!$C205,"&lt;RH",IF(G53&gt;RH!$D205,"&gt;RH"," ")))))))))</f>
        <v xml:space="preserve"> </v>
      </c>
      <c r="H14" s="93"/>
      <c r="I14" s="94"/>
      <c r="J14" s="126">
        <v>5</v>
      </c>
      <c r="K14" s="123" t="str">
        <f>IF(AND(H14=0,I14=0)," ",(IF(AND(H14&gt;0,I14=0),"ISI (8)",(IF(AND(H14=0,I14&gt;0),"ISI (7)",((IF(K53&lt;RH!$C205,"&lt;RH",IF(K53&gt;RH!$D205,"&gt;RH"," ")))))))))</f>
        <v xml:space="preserve"> </v>
      </c>
      <c r="L14" s="96">
        <f t="shared" si="0"/>
        <v>0</v>
      </c>
      <c r="M14" s="97">
        <f t="shared" si="0"/>
        <v>0</v>
      </c>
      <c r="N14" s="94"/>
      <c r="O14" s="127">
        <v>1</v>
      </c>
      <c r="P14" s="123" t="str">
        <f>IF(L14=0," ",IF((L14/INPUT_AWAL!$C$5)&gt;KALORI!D200,"&gt; MAX KONSUMSI KAPITA"," "))</f>
        <v xml:space="preserve"> </v>
      </c>
      <c r="Q14" s="642" t="s">
        <v>804</v>
      </c>
    </row>
    <row r="15" spans="1:17" ht="15" customHeight="1">
      <c r="A15" s="276">
        <v>198</v>
      </c>
      <c r="B15" s="528" t="s">
        <v>249</v>
      </c>
      <c r="C15" s="534" t="s">
        <v>244</v>
      </c>
      <c r="D15" s="93"/>
      <c r="E15" s="94"/>
      <c r="F15" s="126">
        <v>1</v>
      </c>
      <c r="G15" s="123" t="str">
        <f>IF(AND(D15=0,E15=0)," ",(IF(AND(D15&gt;0,E15=0),"ISI (6)",(IF(AND(D15=0,E15&gt;0),"ISI (5)",((IF(G54&lt;RH!$C206,"&lt;RH",IF(G54&gt;RH!$D206,"&gt;RH"," ")))))))))</f>
        <v xml:space="preserve"> </v>
      </c>
      <c r="H15" s="93"/>
      <c r="I15" s="94"/>
      <c r="J15" s="126">
        <v>5</v>
      </c>
      <c r="K15" s="123" t="str">
        <f>IF(AND(H15=0,I15=0)," ",(IF(AND(H15&gt;0,I15=0),"ISI (8)",(IF(AND(H15=0,I15&gt;0),"ISI (7)",((IF(K54&lt;RH!$C206,"&lt;RH",IF(K54&gt;RH!$D206,"&gt;RH"," ")))))))))</f>
        <v xml:space="preserve"> </v>
      </c>
      <c r="L15" s="96">
        <f t="shared" si="0"/>
        <v>0</v>
      </c>
      <c r="M15" s="97">
        <f t="shared" si="0"/>
        <v>0</v>
      </c>
      <c r="N15" s="94"/>
      <c r="O15" s="127">
        <v>1</v>
      </c>
      <c r="P15" s="123" t="str">
        <f>IF(L15=0," ",IF((L15/INPUT_AWAL!$C$5)&gt;KALORI!D201,"&gt; MAX KONSUMSI KAPITA"," "))</f>
        <v xml:space="preserve"> </v>
      </c>
      <c r="Q15" s="642"/>
    </row>
    <row r="16" spans="1:17">
      <c r="A16" s="276">
        <v>199</v>
      </c>
      <c r="B16" s="528" t="s">
        <v>250</v>
      </c>
      <c r="C16" s="534" t="s">
        <v>244</v>
      </c>
      <c r="D16" s="93"/>
      <c r="E16" s="94"/>
      <c r="F16" s="126">
        <v>1</v>
      </c>
      <c r="G16" s="123" t="str">
        <f>IF(AND(D16=0,E16=0)," ",(IF(AND(D16&gt;0,E16=0),"ISI (6)",(IF(AND(D16=0,E16&gt;0),"ISI (5)",((IF(G55&lt;RH!$C207,"&lt;RH",IF(G55&gt;RH!$D207,"&gt;RH"," ")))))))))</f>
        <v xml:space="preserve"> </v>
      </c>
      <c r="H16" s="93"/>
      <c r="I16" s="94"/>
      <c r="J16" s="126">
        <v>5</v>
      </c>
      <c r="K16" s="123" t="str">
        <f>IF(AND(H16=0,I16=0)," ",(IF(AND(H16&gt;0,I16=0),"ISI (8)",(IF(AND(H16=0,I16&gt;0),"ISI (7)",((IF(K55&lt;RH!$C207,"&lt;RH",IF(K55&gt;RH!$D207,"&gt;RH"," ")))))))))</f>
        <v xml:space="preserve"> </v>
      </c>
      <c r="L16" s="96">
        <f t="shared" si="0"/>
        <v>0</v>
      </c>
      <c r="M16" s="97">
        <f t="shared" si="0"/>
        <v>0</v>
      </c>
      <c r="N16" s="94"/>
      <c r="O16" s="127">
        <v>1</v>
      </c>
      <c r="P16" s="123" t="str">
        <f>IF(L16=0," ",IF((L16/INPUT_AWAL!$C$5)&gt;KALORI!D202,"&gt; MAX KONSUMSI KAPITA"," "))</f>
        <v xml:space="preserve"> </v>
      </c>
      <c r="Q16" s="120">
        <v>5</v>
      </c>
    </row>
    <row r="17" spans="1:17">
      <c r="A17" s="276">
        <v>200</v>
      </c>
      <c r="B17" s="528" t="s">
        <v>251</v>
      </c>
      <c r="C17" s="534" t="s">
        <v>244</v>
      </c>
      <c r="D17" s="93"/>
      <c r="E17" s="94"/>
      <c r="F17" s="126">
        <v>1</v>
      </c>
      <c r="G17" s="123" t="str">
        <f>IF(AND(D17=0,E17=0)," ",(IF(AND(D17&gt;0,E17=0),"ISI (6)",(IF(AND(D17=0,E17&gt;0),"ISI (5)",((IF(G56&lt;RH!$C208,"&lt;RH",IF(G56&gt;RH!$D208,"&gt;RH"," ")))))))))</f>
        <v xml:space="preserve"> </v>
      </c>
      <c r="H17" s="93"/>
      <c r="I17" s="94"/>
      <c r="J17" s="126">
        <v>5</v>
      </c>
      <c r="K17" s="123" t="str">
        <f>IF(AND(H17=0,I17=0)," ",(IF(AND(H17&gt;0,I17=0),"ISI (8)",(IF(AND(H17=0,I17&gt;0),"ISI (7)",((IF(K56&lt;RH!$C208,"&lt;RH",IF(K56&gt;RH!$D208,"&gt;RH"," ")))))))))</f>
        <v xml:space="preserve"> </v>
      </c>
      <c r="L17" s="96">
        <f t="shared" si="0"/>
        <v>0</v>
      </c>
      <c r="M17" s="97">
        <f t="shared" si="0"/>
        <v>0</v>
      </c>
      <c r="N17" s="94"/>
      <c r="O17" s="127">
        <v>1</v>
      </c>
      <c r="P17" s="123" t="str">
        <f>IF(L17=0," ",IF((L17/INPUT_AWAL!$C$5)&gt;KALORI!D203,"&gt; MAX KONSUMSI KAPITA"," "))</f>
        <v xml:space="preserve"> </v>
      </c>
      <c r="Q17" s="99"/>
    </row>
    <row r="18" spans="1:17" ht="15" customHeight="1">
      <c r="A18" s="276">
        <v>201</v>
      </c>
      <c r="B18" s="528" t="s">
        <v>253</v>
      </c>
      <c r="C18" s="534" t="s">
        <v>244</v>
      </c>
      <c r="D18" s="93"/>
      <c r="E18" s="94"/>
      <c r="F18" s="126">
        <v>1</v>
      </c>
      <c r="G18" s="123" t="str">
        <f>IF(AND(D18=0,E18=0)," ",(IF(AND(D18&gt;0,E18=0),"ISI (6)",(IF(AND(D18=0,E18&gt;0),"ISI (5)",((IF(G57&lt;RH!$C209,"&lt;RH",IF(G57&gt;RH!$D209,"&gt;RH"," ")))))))))</f>
        <v xml:space="preserve"> </v>
      </c>
      <c r="H18" s="93"/>
      <c r="I18" s="94"/>
      <c r="J18" s="126">
        <v>5</v>
      </c>
      <c r="K18" s="123" t="str">
        <f>IF(AND(H18=0,I18=0)," ",(IF(AND(H18&gt;0,I18=0),"ISI (8)",(IF(AND(H18=0,I18&gt;0),"ISI (7)",((IF(K57&lt;RH!$C209,"&lt;RH",IF(K57&gt;RH!$D209,"&gt;RH"," ")))))))))</f>
        <v xml:space="preserve"> </v>
      </c>
      <c r="L18" s="96">
        <f t="shared" si="0"/>
        <v>0</v>
      </c>
      <c r="M18" s="97">
        <f t="shared" si="0"/>
        <v>0</v>
      </c>
      <c r="N18" s="94"/>
      <c r="O18" s="127">
        <v>1</v>
      </c>
      <c r="P18" s="123" t="str">
        <f>IF(L18=0," ",IF((L18/INPUT_AWAL!$C$5)&gt;KALORI!D204,"&gt; MAX KONSUMSI KAPITA"," "))</f>
        <v xml:space="preserve"> </v>
      </c>
      <c r="Q18" s="99"/>
    </row>
    <row r="19" spans="1:17" ht="24.6" customHeight="1">
      <c r="A19" s="276">
        <v>202</v>
      </c>
      <c r="B19" s="528" t="s">
        <v>255</v>
      </c>
      <c r="C19" s="530" t="s">
        <v>355</v>
      </c>
      <c r="D19" s="93"/>
      <c r="E19" s="94"/>
      <c r="F19" s="126">
        <v>1</v>
      </c>
      <c r="G19" s="123" t="str">
        <f>IF(AND(D19=0,E19=0)," ",(IF(AND(D19&gt;0,E19=0),"ISI (6)",(IF(AND(D19=0,E19&gt;0),"ISI (5)",((IF(G58&lt;RH!$C210,"&lt;RH",IF(G58&gt;RH!$D210,"&gt;RH"," ")))))))))</f>
        <v xml:space="preserve"> </v>
      </c>
      <c r="H19" s="93"/>
      <c r="I19" s="94"/>
      <c r="J19" s="126">
        <v>5</v>
      </c>
      <c r="K19" s="123" t="str">
        <f>IF(AND(H19=0,I19=0)," ",(IF(AND(H19&gt;0,I19=0),"ISI (8)",(IF(AND(H19=0,I19&gt;0),"ISI (7)",((IF(K58&lt;RH!$C210,"&lt;RH",IF(K58&gt;RH!$D210,"&gt;RH"," ")))))))))</f>
        <v xml:space="preserve"> </v>
      </c>
      <c r="L19" s="96">
        <f t="shared" si="0"/>
        <v>0</v>
      </c>
      <c r="M19" s="97">
        <f t="shared" si="0"/>
        <v>0</v>
      </c>
      <c r="N19" s="94"/>
      <c r="O19" s="127">
        <v>1</v>
      </c>
      <c r="P19" s="123" t="str">
        <f>IF(L19=0," ",IF((L19/INPUT_AWAL!$C$5)&gt;KALORI!D205,"&gt; MAX KONSUMSI KAPITA"," "))</f>
        <v xml:space="preserve"> </v>
      </c>
      <c r="Q19" s="99"/>
    </row>
    <row r="20" spans="1:17" ht="15" customHeight="1">
      <c r="A20" s="276">
        <v>203</v>
      </c>
      <c r="B20" s="528" t="s">
        <v>257</v>
      </c>
      <c r="C20" s="534" t="s">
        <v>244</v>
      </c>
      <c r="D20" s="93"/>
      <c r="E20" s="94"/>
      <c r="F20" s="126">
        <v>1</v>
      </c>
      <c r="G20" s="123" t="str">
        <f>IF(AND(D20=0,E20=0)," ",(IF(AND(D20&gt;0,E20=0),"ISI (6)",(IF(AND(D20=0,E20&gt;0),"ISI (5)",((IF(G59&lt;RH!$C211,"&lt;RH",IF(G59&gt;RH!$D211,"&gt;RH"," ")))))))))</f>
        <v xml:space="preserve"> </v>
      </c>
      <c r="H20" s="93"/>
      <c r="I20" s="94"/>
      <c r="J20" s="126">
        <v>5</v>
      </c>
      <c r="K20" s="123" t="str">
        <f>IF(AND(H20=0,I20=0)," ",(IF(AND(H20&gt;0,I20=0),"ISI (8)",(IF(AND(H20=0,I20&gt;0),"ISI (7)",((IF(K59&lt;RH!$C211,"&lt;RH",IF(K59&gt;RH!$D211,"&gt;RH"," ")))))))))</f>
        <v xml:space="preserve"> </v>
      </c>
      <c r="L20" s="96">
        <f t="shared" si="0"/>
        <v>0</v>
      </c>
      <c r="M20" s="97">
        <f t="shared" si="0"/>
        <v>0</v>
      </c>
      <c r="N20" s="94"/>
      <c r="O20" s="127">
        <v>1</v>
      </c>
      <c r="P20" s="123" t="str">
        <f>IF(L20=0," ",IF((L20/INPUT_AWAL!$C$5)&gt;KALORI!D206,"&gt; MAX KONSUMSI KAPITA"," "))</f>
        <v xml:space="preserve"> </v>
      </c>
      <c r="Q20" s="99"/>
    </row>
    <row r="21" spans="1:17">
      <c r="A21" s="276">
        <v>204</v>
      </c>
      <c r="B21" s="528" t="s">
        <v>226</v>
      </c>
      <c r="C21" s="534" t="s">
        <v>244</v>
      </c>
      <c r="D21" s="93"/>
      <c r="E21" s="94"/>
      <c r="F21" s="126">
        <v>1</v>
      </c>
      <c r="G21" s="123" t="str">
        <f>IF(AND(D21=0,E21=0)," ",(IF(AND(D21&gt;0,E21=0),"ISI (6)",(IF(AND(D21=0,E21&gt;0),"ISI (5)",((IF(G60&lt;RH!$C212,"&lt;RH",IF(G60&gt;RH!$D212,"&gt;RH"," ")))))))))</f>
        <v xml:space="preserve"> </v>
      </c>
      <c r="H21" s="93"/>
      <c r="I21" s="94"/>
      <c r="J21" s="126">
        <v>5</v>
      </c>
      <c r="K21" s="123" t="str">
        <f>IF(AND(H21=0,I21=0)," ",(IF(AND(H21&gt;0,I21=0),"ISI (8)",(IF(AND(H21=0,I21&gt;0),"ISI (7)",((IF(K60&lt;RH!$C212,"&lt;RH",IF(K60&gt;RH!$D212,"&gt;RH"," ")))))))))</f>
        <v xml:space="preserve"> </v>
      </c>
      <c r="L21" s="96">
        <f t="shared" si="0"/>
        <v>0</v>
      </c>
      <c r="M21" s="97">
        <f t="shared" si="0"/>
        <v>0</v>
      </c>
      <c r="N21" s="94"/>
      <c r="O21" s="127">
        <v>1</v>
      </c>
      <c r="P21" s="123" t="str">
        <f>IF(L21=0," ",IF((L21/INPUT_AWAL!$C$5)&gt;KALORI!D207,"&gt; MAX KONSUMSI KAPITA"," "))</f>
        <v xml:space="preserve"> </v>
      </c>
      <c r="Q21" s="99"/>
    </row>
    <row r="22" spans="1:17">
      <c r="A22" s="276">
        <v>205</v>
      </c>
      <c r="B22" s="528" t="s">
        <v>259</v>
      </c>
      <c r="C22" s="534" t="s">
        <v>74</v>
      </c>
      <c r="D22" s="93"/>
      <c r="E22" s="94"/>
      <c r="F22" s="126">
        <v>1</v>
      </c>
      <c r="G22" s="123" t="str">
        <f>IF(AND(D22=0,E22=0)," ",(IF(AND(D22&gt;0,E22=0),"ISI (6)",(IF(AND(D22=0,E22&gt;0),"ISI (5)",((IF(G61&lt;RH!$C213,"&lt;RH",IF(G61&gt;RH!$D213,"&gt;RH"," ")))))))))</f>
        <v xml:space="preserve"> </v>
      </c>
      <c r="H22" s="93"/>
      <c r="I22" s="94"/>
      <c r="J22" s="126">
        <v>5</v>
      </c>
      <c r="K22" s="123" t="str">
        <f>IF(AND(H22=0,I22=0)," ",(IF(AND(H22&gt;0,I22=0),"ISI (8)",(IF(AND(H22=0,I22&gt;0),"ISI (7)",((IF(K61&lt;RH!$C213,"&lt;RH",IF(K61&gt;RH!$D213,"&gt;RH"," ")))))))))</f>
        <v xml:space="preserve"> </v>
      </c>
      <c r="L22" s="96">
        <f t="shared" si="0"/>
        <v>0</v>
      </c>
      <c r="M22" s="97">
        <f t="shared" si="0"/>
        <v>0</v>
      </c>
      <c r="N22" s="94"/>
      <c r="O22" s="127">
        <v>1</v>
      </c>
      <c r="P22" s="123" t="str">
        <f>IF(L22=0," ",IF((L22/INPUT_AWAL!$C$5)&gt;KALORI!D208,"&gt; MAX KONSUMSI KAPITA"," "))</f>
        <v xml:space="preserve"> </v>
      </c>
      <c r="Q22" s="99"/>
    </row>
    <row r="23" spans="1:17">
      <c r="A23" s="276">
        <v>206</v>
      </c>
      <c r="B23" s="528" t="s">
        <v>261</v>
      </c>
      <c r="C23" s="534" t="s">
        <v>234</v>
      </c>
      <c r="D23" s="93"/>
      <c r="E23" s="94"/>
      <c r="F23" s="126">
        <v>1</v>
      </c>
      <c r="G23" s="123" t="str">
        <f>IF(AND(D23=0,E23=0)," ",(IF(AND(D23&gt;0,E23=0),"ISI (6)",(IF(AND(D23=0,E23&gt;0),"ISI (5)",((IF(G62&lt;RH!$C214,"&lt;RH",IF(G62&gt;RH!$D214,"&gt;RH"," ")))))))))</f>
        <v xml:space="preserve"> </v>
      </c>
      <c r="H23" s="93"/>
      <c r="I23" s="94"/>
      <c r="J23" s="126">
        <v>5</v>
      </c>
      <c r="K23" s="123" t="str">
        <f>IF(AND(H23=0,I23=0)," ",(IF(AND(H23&gt;0,I23=0),"ISI (8)",(IF(AND(H23=0,I23&gt;0),"ISI (7)",((IF(K62&lt;RH!$C214,"&lt;RH",IF(K62&gt;RH!$D214,"&gt;RH"," ")))))))))</f>
        <v xml:space="preserve"> </v>
      </c>
      <c r="L23" s="96">
        <f t="shared" si="0"/>
        <v>0</v>
      </c>
      <c r="M23" s="97">
        <f t="shared" si="0"/>
        <v>0</v>
      </c>
      <c r="N23" s="94"/>
      <c r="O23" s="127">
        <v>1</v>
      </c>
      <c r="P23" s="123" t="str">
        <f>IF(L23=0," ",IF((L23/INPUT_AWAL!$C$5)&gt;KALORI!D209,"&gt; MAX KONSUMSI KAPITA"," "))</f>
        <v xml:space="preserve"> </v>
      </c>
      <c r="Q23" s="121"/>
    </row>
    <row r="24" spans="1:17">
      <c r="A24" s="276">
        <v>207</v>
      </c>
      <c r="B24" s="528" t="s">
        <v>262</v>
      </c>
      <c r="C24" s="534" t="s">
        <v>234</v>
      </c>
      <c r="D24" s="93"/>
      <c r="E24" s="94"/>
      <c r="F24" s="126">
        <v>1</v>
      </c>
      <c r="G24" s="123" t="str">
        <f>IF(AND(D24=0,E24=0)," ",(IF(AND(D24&gt;0,E24=0),"ISI (6)",(IF(AND(D24=0,E24&gt;0),"ISI (5)",((IF(G63&lt;RH!$C215,"&lt;RH",IF(G63&gt;RH!$D215,"&gt;RH"," ")))))))))</f>
        <v xml:space="preserve"> </v>
      </c>
      <c r="H24" s="93"/>
      <c r="I24" s="94"/>
      <c r="J24" s="126">
        <v>5</v>
      </c>
      <c r="K24" s="123" t="str">
        <f>IF(AND(H24=0,I24=0)," ",(IF(AND(H24&gt;0,I24=0),"ISI (8)",(IF(AND(H24=0,I24&gt;0),"ISI (7)",((IF(K63&lt;RH!$C215,"&lt;RH",IF(K63&gt;RH!$D215,"&gt;RH"," ")))))))))</f>
        <v xml:space="preserve"> </v>
      </c>
      <c r="L24" s="96">
        <f t="shared" si="0"/>
        <v>0</v>
      </c>
      <c r="M24" s="97">
        <f t="shared" si="0"/>
        <v>0</v>
      </c>
      <c r="N24" s="94"/>
      <c r="O24" s="127">
        <v>1</v>
      </c>
      <c r="P24" s="123" t="str">
        <f>IF(L24=0," ",IF((L24/INPUT_AWAL!$C$5)&gt;KALORI!D210,"&gt; MAX KONSUMSI KAPITA"," "))</f>
        <v xml:space="preserve"> </v>
      </c>
      <c r="Q24" s="99"/>
    </row>
    <row r="25" spans="1:17">
      <c r="A25" s="276">
        <v>208</v>
      </c>
      <c r="B25" s="528" t="s">
        <v>264</v>
      </c>
      <c r="C25" s="534" t="s">
        <v>234</v>
      </c>
      <c r="D25" s="93"/>
      <c r="E25" s="94"/>
      <c r="F25" s="126">
        <v>1</v>
      </c>
      <c r="G25" s="123" t="str">
        <f>IF(AND(D25=0,E25=0)," ",(IF(AND(D25&gt;0,E25=0),"ISI (6)",(IF(AND(D25=0,E25&gt;0),"ISI (5)",((IF(G64&lt;RH!$C216,"&lt;RH",IF(G64&gt;RH!$D216,"&gt;RH"," ")))))))))</f>
        <v xml:space="preserve"> </v>
      </c>
      <c r="H25" s="93"/>
      <c r="I25" s="94"/>
      <c r="J25" s="126">
        <v>5</v>
      </c>
      <c r="K25" s="123" t="str">
        <f>IF(AND(H25=0,I25=0)," ",(IF(AND(H25&gt;0,I25=0),"ISI (8)",(IF(AND(H25=0,I25&gt;0),"ISI (7)",((IF(K64&lt;RH!$C216,"&lt;RH",IF(K64&gt;RH!$D216,"&gt;RH"," ")))))))))</f>
        <v xml:space="preserve"> </v>
      </c>
      <c r="L25" s="96">
        <f t="shared" si="0"/>
        <v>0</v>
      </c>
      <c r="M25" s="97">
        <f t="shared" si="0"/>
        <v>0</v>
      </c>
      <c r="N25" s="94"/>
      <c r="O25" s="127">
        <v>1</v>
      </c>
      <c r="P25" s="123" t="str">
        <f>IF(L25=0," ",IF((L25/INPUT_AWAL!$C$5)&gt;KALORI!D211,"&gt; MAX KONSUMSI KAPITA"," "))</f>
        <v xml:space="preserve"> </v>
      </c>
      <c r="Q25" s="122"/>
    </row>
    <row r="26" spans="1:17">
      <c r="A26" s="276">
        <v>209</v>
      </c>
      <c r="B26" s="528" t="s">
        <v>266</v>
      </c>
      <c r="C26" s="534" t="s">
        <v>244</v>
      </c>
      <c r="D26" s="93"/>
      <c r="E26" s="94"/>
      <c r="F26" s="126">
        <v>1</v>
      </c>
      <c r="G26" s="123" t="str">
        <f>IF(AND(D26=0,E26=0)," ",(IF(AND(D26&gt;0,E26=0),"ISI (6)",(IF(AND(D26=0,E26&gt;0),"ISI (5)",((IF(G65&lt;RH!$C217,"&lt;RH",IF(G65&gt;RH!$D217,"&gt;RH"," ")))))))))</f>
        <v xml:space="preserve"> </v>
      </c>
      <c r="H26" s="93"/>
      <c r="I26" s="94"/>
      <c r="J26" s="126">
        <v>5</v>
      </c>
      <c r="K26" s="123" t="str">
        <f>IF(AND(H26=0,I26=0)," ",(IF(AND(H26&gt;0,I26=0),"ISI (8)",(IF(AND(H26=0,I26&gt;0),"ISI (7)",((IF(K65&lt;RH!$C217,"&lt;RH",IF(K65&gt;RH!$D217,"&gt;RH"," ")))))))))</f>
        <v xml:space="preserve"> </v>
      </c>
      <c r="L26" s="96">
        <f t="shared" si="0"/>
        <v>0</v>
      </c>
      <c r="M26" s="97">
        <f t="shared" si="0"/>
        <v>0</v>
      </c>
      <c r="N26" s="94"/>
      <c r="O26" s="127">
        <v>1</v>
      </c>
      <c r="P26" s="123" t="str">
        <f>IF(L26=0," ",IF((L26/INPUT_AWAL!$C$5)&gt;KALORI!D212,"&gt; MAX KONSUMSI KAPITA"," "))</f>
        <v xml:space="preserve"> </v>
      </c>
      <c r="Q26" s="99"/>
    </row>
    <row r="27" spans="1:17" ht="22.8">
      <c r="A27" s="276">
        <v>210</v>
      </c>
      <c r="B27" s="528" t="s">
        <v>267</v>
      </c>
      <c r="C27" s="530" t="s">
        <v>800</v>
      </c>
      <c r="D27" s="93"/>
      <c r="E27" s="94"/>
      <c r="F27" s="126">
        <v>1</v>
      </c>
      <c r="G27" s="123" t="str">
        <f>IF(AND(D27=0,E27=0)," ",(IF(AND(D27&gt;0,E27=0),"ISI (6)",(IF(AND(D27=0,E27&gt;0),"ISI (5)",((IF(G66&lt;RH!$C218,"&lt;RH",IF(G66&gt;RH!$D218,"&gt;RH"," ")))))))))</f>
        <v xml:space="preserve"> </v>
      </c>
      <c r="H27" s="93"/>
      <c r="I27" s="94"/>
      <c r="J27" s="126">
        <v>5</v>
      </c>
      <c r="K27" s="123" t="str">
        <f>IF(AND(H27=0,I27=0)," ",(IF(AND(H27&gt;0,I27=0),"ISI (8)",(IF(AND(H27=0,I27&gt;0),"ISI (7)",((IF(K66&lt;RH!$C218,"&lt;RH",IF(K66&gt;RH!$D218,"&gt;RH"," ")))))))))</f>
        <v xml:space="preserve"> </v>
      </c>
      <c r="L27" s="96">
        <f t="shared" si="0"/>
        <v>0</v>
      </c>
      <c r="M27" s="97">
        <f t="shared" si="0"/>
        <v>0</v>
      </c>
      <c r="N27" s="94"/>
      <c r="O27" s="127">
        <v>1</v>
      </c>
      <c r="P27" s="123" t="str">
        <f>IF(L27=0," ",IF((L27/INPUT_AWAL!$C$5)&gt;KALORI!D213,"&gt; MAX KONSUMSI KAPITA"," "))</f>
        <v xml:space="preserve"> </v>
      </c>
      <c r="Q27" s="99"/>
    </row>
    <row r="28" spans="1:17">
      <c r="A28" s="276">
        <v>211</v>
      </c>
      <c r="B28" s="528" t="s">
        <v>269</v>
      </c>
      <c r="C28" s="534" t="s">
        <v>801</v>
      </c>
      <c r="D28" s="93"/>
      <c r="E28" s="94"/>
      <c r="F28" s="126">
        <v>1</v>
      </c>
      <c r="G28" s="123" t="str">
        <f>IF(AND(D28=0,E28=0)," ",(IF(AND(D28&gt;0,E28=0),"ISI (6)",(IF(AND(D28=0,E28&gt;0),"ISI (5)",((IF(G67&lt;RH!$C219,"&lt;RH",IF(G67&gt;RH!$D219,"&gt;RH"," ")))))))))</f>
        <v xml:space="preserve"> </v>
      </c>
      <c r="H28" s="93"/>
      <c r="I28" s="94"/>
      <c r="J28" s="126">
        <v>5</v>
      </c>
      <c r="K28" s="123" t="str">
        <f>IF(AND(H28=0,I28=0)," ",(IF(AND(H28&gt;0,I28=0),"ISI (8)",(IF(AND(H28=0,I28&gt;0),"ISI (7)",((IF(K67&lt;RH!$C219,"&lt;RH",IF(K67&gt;RH!$D219,"&gt;RH"," ")))))))))</f>
        <v xml:space="preserve"> </v>
      </c>
      <c r="L28" s="96">
        <f t="shared" si="0"/>
        <v>0</v>
      </c>
      <c r="M28" s="97">
        <f t="shared" si="0"/>
        <v>0</v>
      </c>
      <c r="N28" s="94"/>
      <c r="O28" s="127">
        <v>1</v>
      </c>
      <c r="P28" s="123" t="str">
        <f>IF(L28=0," ",IF((L28/INPUT_AWAL!$C$5)&gt;KALORI!D214,"&gt; MAX KONSUMSI KAPITA"," "))</f>
        <v xml:space="preserve"> </v>
      </c>
      <c r="Q28" s="99"/>
    </row>
    <row r="29" spans="1:17">
      <c r="A29" s="276">
        <v>212</v>
      </c>
      <c r="B29" s="528" t="s">
        <v>270</v>
      </c>
      <c r="C29" s="534" t="s">
        <v>186</v>
      </c>
      <c r="D29" s="93"/>
      <c r="E29" s="94"/>
      <c r="F29" s="126">
        <v>1</v>
      </c>
      <c r="G29" s="123" t="str">
        <f>IF(AND(D29=0,E29=0)," ",(IF(AND(D29&gt;0,E29=0),"ISI (6)",(IF(AND(D29=0,E29&gt;0),"ISI (5)",((IF(G68&lt;RH!$C220,"&lt;RH",IF(G68&gt;RH!$D220,"&gt;RH"," ")))))))))</f>
        <v xml:space="preserve"> </v>
      </c>
      <c r="H29" s="93"/>
      <c r="I29" s="94"/>
      <c r="J29" s="126">
        <v>5</v>
      </c>
      <c r="K29" s="123" t="str">
        <f>IF(AND(H29=0,I29=0)," ",(IF(AND(H29&gt;0,I29=0),"ISI (8)",(IF(AND(H29=0,I29&gt;0),"ISI (7)",((IF(K68&lt;RH!$C220,"&lt;RH",IF(K68&gt;RH!$D220,"&gt;RH"," ")))))))))</f>
        <v xml:space="preserve"> </v>
      </c>
      <c r="L29" s="96">
        <f t="shared" si="0"/>
        <v>0</v>
      </c>
      <c r="M29" s="97">
        <f t="shared" si="0"/>
        <v>0</v>
      </c>
      <c r="N29" s="94"/>
      <c r="O29" s="127">
        <v>1</v>
      </c>
      <c r="P29" s="123" t="str">
        <f>IF(L29=0," ",IF((L29/INPUT_AWAL!$C$5)&gt;KALORI!D215,"&gt; MAX KONSUMSI KAPITA"," "))</f>
        <v xml:space="preserve"> </v>
      </c>
      <c r="Q29" s="99"/>
    </row>
    <row r="30" spans="1:17">
      <c r="A30" s="276">
        <v>213</v>
      </c>
      <c r="B30" s="528" t="s">
        <v>271</v>
      </c>
      <c r="C30" s="534" t="s">
        <v>272</v>
      </c>
      <c r="D30" s="93"/>
      <c r="E30" s="94"/>
      <c r="F30" s="126">
        <v>1</v>
      </c>
      <c r="G30" s="123" t="str">
        <f>IF(AND(D30=0,E30=0)," ",(IF(AND(D30&gt;0,E30=0),"ISI (6)",(IF(AND(D30=0,E30&gt;0),"ISI (5)",((IF(G69&lt;RH!$C221,"&lt;RH",IF(G69&gt;RH!$D221,"&gt;RH"," ")))))))))</f>
        <v xml:space="preserve"> </v>
      </c>
      <c r="H30" s="93"/>
      <c r="I30" s="94"/>
      <c r="J30" s="126">
        <v>5</v>
      </c>
      <c r="K30" s="123" t="str">
        <f>IF(AND(H30=0,I30=0)," ",(IF(AND(H30&gt;0,I30=0),"ISI (8)",(IF(AND(H30=0,I30&gt;0),"ISI (7)",((IF(K69&lt;RH!$C221,"&lt;RH",IF(K69&gt;RH!$D221,"&gt;RH"," ")))))))))</f>
        <v xml:space="preserve"> </v>
      </c>
      <c r="L30" s="96">
        <f t="shared" si="0"/>
        <v>0</v>
      </c>
      <c r="M30" s="97">
        <f t="shared" si="0"/>
        <v>0</v>
      </c>
      <c r="N30" s="94"/>
      <c r="O30" s="127">
        <v>1</v>
      </c>
      <c r="P30" s="123" t="str">
        <f>IF(L30=0," ",IF((L30/INPUT_AWAL!$C$5)&gt;KALORI!D216,"&gt; MAX KONSUMSI KAPITA"," "))</f>
        <v xml:space="preserve"> </v>
      </c>
      <c r="Q30" s="99"/>
    </row>
    <row r="31" spans="1:17">
      <c r="A31" s="276">
        <v>214</v>
      </c>
      <c r="B31" s="528" t="s">
        <v>273</v>
      </c>
      <c r="C31" s="535" t="s">
        <v>802</v>
      </c>
      <c r="D31" s="93"/>
      <c r="E31" s="94"/>
      <c r="F31" s="126">
        <v>1</v>
      </c>
      <c r="G31" s="123" t="str">
        <f>IF(AND(D31=0,E31=0)," ",(IF(AND(D31&gt;0,E31=0),"ISI (6)",(IF(AND(D31=0,E31&gt;0),"ISI (5)",((IF(G70&lt;RH!$C222,"&lt;RH",IF(G70&gt;RH!$D222,"&gt;RH"," ")))))))))</f>
        <v xml:space="preserve"> </v>
      </c>
      <c r="H31" s="93"/>
      <c r="I31" s="94"/>
      <c r="J31" s="126">
        <v>5</v>
      </c>
      <c r="K31" s="123" t="str">
        <f>IF(AND(H31=0,I31=0)," ",(IF(AND(H31&gt;0,I31=0),"ISI (8)",(IF(AND(H31=0,I31&gt;0),"ISI (7)",((IF(K70&lt;RH!$C222,"&lt;RH",IF(K70&gt;RH!$D222,"&gt;RH"," ")))))))))</f>
        <v xml:space="preserve"> </v>
      </c>
      <c r="L31" s="96">
        <f t="shared" si="0"/>
        <v>0</v>
      </c>
      <c r="M31" s="97">
        <f>E31+I31</f>
        <v>0</v>
      </c>
      <c r="N31" s="94"/>
      <c r="O31" s="127">
        <v>1</v>
      </c>
      <c r="P31" s="123" t="str">
        <f>IF(L31=0," ",IF((L31/INPUT_AWAL!$C$5)&gt;KALORI!D217,"&gt; MAX KONSUMSI KAPITA"," "))</f>
        <v xml:space="preserve"> </v>
      </c>
      <c r="Q31" s="99"/>
    </row>
    <row r="32" spans="1:17">
      <c r="A32" s="276">
        <v>215</v>
      </c>
      <c r="B32" s="528" t="s">
        <v>276</v>
      </c>
      <c r="C32" s="535" t="s">
        <v>803</v>
      </c>
      <c r="D32" s="93"/>
      <c r="E32" s="94"/>
      <c r="F32" s="126">
        <v>1</v>
      </c>
      <c r="G32" s="123" t="str">
        <f>IF(AND(D32=0,E32=0)," ",(IF(AND(D32&gt;0,E32=0),"ISI (6)",(IF(AND(D32=0,E32&gt;0),"ISI (5)",((IF(G71&lt;RH!$C223,"&lt;RH",IF(G71&gt;RH!$D223,"&gt;RH"," ")))))))))</f>
        <v xml:space="preserve"> </v>
      </c>
      <c r="H32" s="93"/>
      <c r="I32" s="94"/>
      <c r="J32" s="126">
        <v>5</v>
      </c>
      <c r="K32" s="123" t="str">
        <f>IF(AND(H32=0,I32=0)," ",(IF(AND(H32&gt;0,I32=0),"ISI (8)",(IF(AND(H32=0,I32&gt;0),"ISI (7)",((IF(K71&lt;RH!$C223,"&lt;RH",IF(K71&gt;RH!$D223,"&gt;RH"," ")))))))))</f>
        <v xml:space="preserve"> </v>
      </c>
      <c r="L32" s="96">
        <f t="shared" si="0"/>
        <v>0</v>
      </c>
      <c r="M32" s="97">
        <f>E32+I32</f>
        <v>0</v>
      </c>
      <c r="N32" s="94"/>
      <c r="O32" s="127">
        <v>1</v>
      </c>
      <c r="P32" s="123" t="str">
        <f>IF(L32=0," ",IF((L32/INPUT_AWAL!$C$5)&gt;KALORI!D218,"&gt; MAX KONSUMSI KAPITA"," "))</f>
        <v xml:space="preserve"> </v>
      </c>
      <c r="Q32" s="121"/>
    </row>
    <row r="33" spans="1:17">
      <c r="A33" s="276">
        <v>216</v>
      </c>
      <c r="B33" s="528" t="s">
        <v>279</v>
      </c>
      <c r="C33" s="534" t="s">
        <v>281</v>
      </c>
      <c r="D33" s="93"/>
      <c r="E33" s="94"/>
      <c r="F33" s="126">
        <v>1</v>
      </c>
      <c r="G33" s="123" t="str">
        <f>IF(AND(D33=0,E33=0)," ",(IF(AND(D33&gt;0,E33=0),"ISI (6)",(IF(AND(D33=0,E33&gt;0),"ISI (5)",((IF(G72&lt;RH!$C224,"&lt;RH",IF(G72&gt;RH!$D224,"&gt;RH"," ")))))))))</f>
        <v xml:space="preserve"> </v>
      </c>
      <c r="H33" s="93"/>
      <c r="I33" s="94"/>
      <c r="J33" s="126">
        <v>5</v>
      </c>
      <c r="K33" s="123" t="str">
        <f>IF(AND(H33=0,I33=0)," ",(IF(AND(H33&gt;0,I33=0),"ISI (8)",(IF(AND(H33=0,I33&gt;0),"ISI (7)",((IF(K72&lt;RH!$C224,"&lt;RH",IF(K72&gt;RH!$D224,"&gt;RH"," ")))))))))</f>
        <v xml:space="preserve"> </v>
      </c>
      <c r="L33" s="96">
        <f t="shared" si="0"/>
        <v>0</v>
      </c>
      <c r="M33" s="97">
        <f>E33+I33</f>
        <v>0</v>
      </c>
      <c r="N33" s="94"/>
      <c r="O33" s="127">
        <v>1</v>
      </c>
      <c r="P33" s="123" t="str">
        <f>IF(L33=0," ",IF((L33/INPUT_AWAL!$C$5)&gt;KALORI!D219,"&gt; MAX KONSUMSI KAPITA"," "))</f>
        <v xml:space="preserve"> </v>
      </c>
      <c r="Q33" s="99"/>
    </row>
    <row r="34" spans="1:17" ht="22.8">
      <c r="A34" s="276">
        <v>217</v>
      </c>
      <c r="B34" s="528" t="s">
        <v>282</v>
      </c>
      <c r="C34" s="530" t="s">
        <v>356</v>
      </c>
      <c r="D34" s="93"/>
      <c r="E34" s="94"/>
      <c r="F34" s="126">
        <v>1</v>
      </c>
      <c r="G34" s="123" t="str">
        <f>IF(AND(D34=0,E34=0)," ",(IF(AND(D34&gt;0,E34=0),"ISI (6)",(IF(AND(D34=0,E34&gt;0),"ISI (5)",((IF(G73&lt;RH!$C225,"&lt;RH",IF(G73&gt;RH!$D225,"&gt;RH"," ")))))))))</f>
        <v xml:space="preserve"> </v>
      </c>
      <c r="H34" s="93"/>
      <c r="I34" s="94"/>
      <c r="J34" s="126">
        <v>5</v>
      </c>
      <c r="K34" s="123" t="str">
        <f>IF(AND(H34=0,I34=0)," ",(IF(AND(H34&gt;0,I34=0),"ISI (8)",(IF(AND(H34=0,I34&gt;0),"ISI (7)",((IF(K73&lt;RH!$C225,"&lt;RH",IF(K73&gt;RH!$D225,"&gt;RH"," ")))))))))</f>
        <v xml:space="preserve"> </v>
      </c>
      <c r="L34" s="96">
        <f t="shared" si="0"/>
        <v>0</v>
      </c>
      <c r="M34" s="97">
        <f t="shared" si="0"/>
        <v>0</v>
      </c>
      <c r="N34" s="94"/>
      <c r="O34" s="127">
        <v>1</v>
      </c>
      <c r="P34" s="123" t="str">
        <f>IF(L34=0," ",IF((L34/INPUT_AWAL!$C$5)&gt;KALORI!D220,"&gt; MAX KONSUMSI KAPITA"," "))</f>
        <v xml:space="preserve"> </v>
      </c>
      <c r="Q34" s="99"/>
    </row>
    <row r="35" spans="1:17" ht="15" customHeight="1">
      <c r="A35" s="276">
        <v>218</v>
      </c>
      <c r="B35" s="528" t="s">
        <v>284</v>
      </c>
      <c r="C35" s="534" t="s">
        <v>244</v>
      </c>
      <c r="D35" s="93"/>
      <c r="E35" s="94"/>
      <c r="F35" s="126">
        <v>1</v>
      </c>
      <c r="G35" s="123" t="str">
        <f>IF(AND(D35=0,E35=0)," ",(IF(AND(D35&gt;0,E35=0),"ISI (6)",(IF(AND(D35=0,E35&gt;0),"ISI (5)",((IF(G74&lt;RH!$C226,"&lt;RH",IF(G74&gt;RH!$D226,"&gt;RH"," ")))))))))</f>
        <v xml:space="preserve"> </v>
      </c>
      <c r="H35" s="93"/>
      <c r="I35" s="94"/>
      <c r="J35" s="126">
        <v>5</v>
      </c>
      <c r="K35" s="123" t="str">
        <f>IF(AND(H35=0,I35=0)," ",(IF(AND(H35&gt;0,I35=0),"ISI (8)",(IF(AND(H35=0,I35&gt;0),"ISI (7)",((IF(K74&lt;RH!$C226,"&lt;RH",IF(K74&gt;RH!$D226,"&gt;RH"," ")))))))))</f>
        <v xml:space="preserve"> </v>
      </c>
      <c r="L35" s="96">
        <f t="shared" si="0"/>
        <v>0</v>
      </c>
      <c r="M35" s="97">
        <f t="shared" si="0"/>
        <v>0</v>
      </c>
      <c r="N35" s="94"/>
      <c r="O35" s="127">
        <v>1</v>
      </c>
      <c r="P35" s="123" t="str">
        <f>IF(L35=0," ",IF((L35/INPUT_AWAL!$C$5)&gt;KALORI!D221,"&gt; MAX KONSUMSI KAPITA"," "))</f>
        <v xml:space="preserve"> </v>
      </c>
      <c r="Q35" s="99"/>
    </row>
    <row r="36" spans="1:17">
      <c r="A36" s="276">
        <v>219</v>
      </c>
      <c r="B36" s="528" t="s">
        <v>285</v>
      </c>
      <c r="C36" s="529" t="s">
        <v>186</v>
      </c>
      <c r="D36" s="93"/>
      <c r="E36" s="94"/>
      <c r="F36" s="126">
        <v>1</v>
      </c>
      <c r="G36" s="123" t="str">
        <f>IF(AND(D36=0,E36=0)," ",(IF(AND(D36&gt;0,E36=0),"ISI (6)",(IF(AND(D36=0,E36&gt;0),"ISI (5)",((IF(G75&lt;RH!$C227,"&lt;RH",IF(G75&gt;RH!$D227,"&gt;RH"," ")))))))))</f>
        <v xml:space="preserve"> </v>
      </c>
      <c r="H36" s="93"/>
      <c r="I36" s="94"/>
      <c r="J36" s="126">
        <v>5</v>
      </c>
      <c r="K36" s="123" t="str">
        <f>IF(AND(H36=0,I36=0)," ",(IF(AND(H36&gt;0,I36=0),"ISI (8)",(IF(AND(H36=0,I36&gt;0),"ISI (7)",((IF(K75&lt;RH!$C227,"&lt;RH",IF(K75&gt;RH!$D227,"&gt;RH"," ")))))))))</f>
        <v xml:space="preserve"> </v>
      </c>
      <c r="L36" s="96">
        <f t="shared" si="0"/>
        <v>0</v>
      </c>
      <c r="M36" s="97">
        <f t="shared" si="0"/>
        <v>0</v>
      </c>
      <c r="N36" s="94"/>
      <c r="O36" s="127">
        <v>1</v>
      </c>
      <c r="P36" s="123" t="str">
        <f>IF(L36=0," ",IF((L36/INPUT_AWAL!$C$5)&gt;KALORI!D222,"&gt; MAX KONSUMSI KAPITA"," "))</f>
        <v xml:space="preserve"> </v>
      </c>
      <c r="Q36" s="99"/>
    </row>
    <row r="37" spans="1:17">
      <c r="A37" s="266">
        <v>220</v>
      </c>
      <c r="B37" s="109" t="s">
        <v>798</v>
      </c>
      <c r="C37" s="114"/>
      <c r="D37" s="110"/>
      <c r="E37" s="108">
        <f>SUM(E38:E42)</f>
        <v>0</v>
      </c>
      <c r="F37" s="106"/>
      <c r="G37" s="107"/>
      <c r="H37" s="110"/>
      <c r="I37" s="108">
        <f>SUM(I38:I42)</f>
        <v>0</v>
      </c>
      <c r="J37" s="106"/>
      <c r="K37" s="107"/>
      <c r="L37" s="111"/>
      <c r="M37" s="108">
        <f>SUM(M38:M42)</f>
        <v>0</v>
      </c>
      <c r="N37" s="113" t="str">
        <f>IF(J37=0," ",IF((J37/INPUT_AWAL!$C$5)&gt;KALORI!B223,"&gt; MAX KONSUMSI KAPITA"," "))</f>
        <v xml:space="preserve"> </v>
      </c>
      <c r="O37" s="128"/>
      <c r="P37" s="113" t="str">
        <f>IF(L37=0," ",IF((L37/INPUT_AWAL!$C$5)&gt;KALORI!D223,"&gt; MAX KONSUMSI KAPITA"," "))</f>
        <v xml:space="preserve"> </v>
      </c>
      <c r="Q37" s="99"/>
    </row>
    <row r="38" spans="1:17" ht="15" customHeight="1">
      <c r="A38" s="276">
        <v>221</v>
      </c>
      <c r="B38" s="528" t="s">
        <v>289</v>
      </c>
      <c r="C38" s="529" t="s">
        <v>290</v>
      </c>
      <c r="D38" s="93"/>
      <c r="E38" s="94"/>
      <c r="F38" s="126">
        <v>1</v>
      </c>
      <c r="G38" s="123" t="str">
        <f>IF(AND(D38=0,E38=0)," ",(IF(AND(D38&gt;0,E38=0),"ISI (6)",(IF(AND(D38=0,E38&gt;0),"ISI (5)",((IF(G77&lt;RH!$C229,"&lt;RH",IF(G77&gt;RH!$D229,"&gt;RH"," ")))))))))</f>
        <v xml:space="preserve"> </v>
      </c>
      <c r="H38" s="93"/>
      <c r="I38" s="94"/>
      <c r="J38" s="126">
        <v>5</v>
      </c>
      <c r="K38" s="123" t="str">
        <f>IF(AND(H38=0,I38=0)," ",(IF(AND(H38&gt;0,I38=0),"ISI (8)",(IF(AND(H38=0,I38&gt;0),"ISI (7)",((IF(K77&lt;RH!$C229,"&lt;RH",IF(K77&gt;RH!$D229,"&gt;RH"," ")))))))))</f>
        <v xml:space="preserve"> </v>
      </c>
      <c r="L38" s="96">
        <f t="shared" si="0"/>
        <v>0</v>
      </c>
      <c r="M38" s="97">
        <f t="shared" si="0"/>
        <v>0</v>
      </c>
      <c r="N38" s="94"/>
      <c r="O38" s="127">
        <v>1</v>
      </c>
      <c r="P38" s="123" t="str">
        <f>IF(L38=0," ",IF((L38/INPUT_AWAL!$C$5)&gt;KALORI!D224,"&gt; MAX KONSUMSI KAPITA"," "))</f>
        <v xml:space="preserve"> </v>
      </c>
      <c r="Q38" s="121"/>
    </row>
    <row r="39" spans="1:17" ht="15" customHeight="1">
      <c r="A39" s="276">
        <v>222</v>
      </c>
      <c r="B39" s="528" t="s">
        <v>291</v>
      </c>
      <c r="C39" s="529" t="s">
        <v>290</v>
      </c>
      <c r="D39" s="93"/>
      <c r="E39" s="94"/>
      <c r="F39" s="126">
        <v>1</v>
      </c>
      <c r="G39" s="123" t="str">
        <f>IF(AND(D39=0,E39=0)," ",(IF(AND(D39&gt;0,E39=0),"ISI (6)",(IF(AND(D39=0,E39&gt;0),"ISI (5)",((IF(G78&lt;RH!$C230,"&lt;RH",IF(G78&gt;RH!$D230,"&gt;RH"," ")))))))))</f>
        <v xml:space="preserve"> </v>
      </c>
      <c r="H39" s="93"/>
      <c r="I39" s="94"/>
      <c r="J39" s="126">
        <v>5</v>
      </c>
      <c r="K39" s="123" t="str">
        <f>IF(AND(H39=0,I39=0)," ",(IF(AND(H39&gt;0,I39=0),"ISI (8)",(IF(AND(H39=0,I39&gt;0),"ISI (7)",((IF(K78&lt;RH!$C230,"&lt;RH",IF(K78&gt;RH!$D230,"&gt;RH"," ")))))))))</f>
        <v xml:space="preserve"> </v>
      </c>
      <c r="L39" s="96">
        <f t="shared" si="0"/>
        <v>0</v>
      </c>
      <c r="M39" s="97">
        <f t="shared" si="0"/>
        <v>0</v>
      </c>
      <c r="N39" s="94"/>
      <c r="O39" s="127">
        <v>1</v>
      </c>
      <c r="P39" s="123" t="str">
        <f>IF(L39=0," ",IF((L39/INPUT_AWAL!$C$5)&gt;KALORI!D225,"&gt; MAX KONSUMSI KAPITA"," "))</f>
        <v xml:space="preserve"> </v>
      </c>
      <c r="Q39" s="116"/>
    </row>
    <row r="40" spans="1:17" ht="15" customHeight="1">
      <c r="A40" s="276">
        <v>223</v>
      </c>
      <c r="B40" s="528" t="s">
        <v>292</v>
      </c>
      <c r="C40" s="529" t="s">
        <v>290</v>
      </c>
      <c r="D40" s="93"/>
      <c r="E40" s="94"/>
      <c r="F40" s="126">
        <v>1</v>
      </c>
      <c r="G40" s="123" t="str">
        <f>IF(AND(D40=0,E40=0)," ",(IF(AND(D40&gt;0,E40=0),"ISI (6)",(IF(AND(D40=0,E40&gt;0),"ISI (5)",((IF(G79&lt;RH!$C231,"&lt;RH",IF(G79&gt;RH!$D231,"&gt;RH"," ")))))))))</f>
        <v xml:space="preserve"> </v>
      </c>
      <c r="H40" s="93"/>
      <c r="I40" s="94"/>
      <c r="J40" s="126">
        <v>5</v>
      </c>
      <c r="K40" s="123" t="str">
        <f>IF(AND(H40=0,I40=0)," ",(IF(AND(H40&gt;0,I40=0),"ISI (8)",(IF(AND(H40=0,I40&gt;0),"ISI (7)",((IF(K79&lt;RH!$C231,"&lt;RH",IF(K79&gt;RH!$D231,"&gt;RH"," ")))))))))</f>
        <v xml:space="preserve"> </v>
      </c>
      <c r="L40" s="96">
        <f t="shared" si="0"/>
        <v>0</v>
      </c>
      <c r="M40" s="97">
        <f t="shared" si="0"/>
        <v>0</v>
      </c>
      <c r="N40" s="94"/>
      <c r="O40" s="127">
        <v>1</v>
      </c>
      <c r="P40" s="123" t="str">
        <f>IF(L40=0," ",IF((L40/INPUT_AWAL!$C$5)&gt;KALORI!D226,"&gt; MAX KONSUMSI KAPITA"," "))</f>
        <v xml:space="preserve"> </v>
      </c>
      <c r="Q40" s="116"/>
    </row>
    <row r="41" spans="1:17" ht="15" customHeight="1">
      <c r="A41" s="276">
        <v>224</v>
      </c>
      <c r="B41" s="528" t="s">
        <v>293</v>
      </c>
      <c r="C41" s="529" t="s">
        <v>74</v>
      </c>
      <c r="D41" s="93"/>
      <c r="E41" s="94"/>
      <c r="F41" s="126">
        <v>1</v>
      </c>
      <c r="G41" s="123" t="str">
        <f>IF(AND(D41=0,E41=0)," ",(IF(AND(D41&gt;0,E41=0),"ISI (6)",(IF(AND(D41=0,E41&gt;0),"ISI (5)",((IF(G80&lt;RH!$C232,"&lt;RH",IF(G80&gt;RH!$D232,"&gt;RH"," ")))))))))</f>
        <v xml:space="preserve"> </v>
      </c>
      <c r="H41" s="93"/>
      <c r="I41" s="94"/>
      <c r="J41" s="126">
        <v>5</v>
      </c>
      <c r="K41" s="123" t="str">
        <f>IF(AND(H41=0,I41=0)," ",(IF(AND(H41&gt;0,I41=0),"ISI (8)",(IF(AND(H41=0,I41&gt;0),"ISI (7)",((IF(K80&lt;RH!$C232,"&lt;RH",IF(K80&gt;RH!$D232,"&gt;RH"," ")))))))))</f>
        <v xml:space="preserve"> </v>
      </c>
      <c r="L41" s="96">
        <f t="shared" si="0"/>
        <v>0</v>
      </c>
      <c r="M41" s="97">
        <f t="shared" si="0"/>
        <v>0</v>
      </c>
      <c r="N41" s="94"/>
      <c r="O41" s="127">
        <v>1</v>
      </c>
      <c r="P41" s="123" t="str">
        <f>IF(L41=0," ",IF((L41/INPUT_AWAL!$C$5)&gt;KALORI!D227,"&gt; MAX KONSUMSI KAPITA"," "))</f>
        <v xml:space="preserve"> </v>
      </c>
      <c r="Q41" s="116"/>
    </row>
    <row r="42" spans="1:17" ht="15" customHeight="1">
      <c r="A42" s="276">
        <v>225</v>
      </c>
      <c r="B42" s="528" t="s">
        <v>294</v>
      </c>
      <c r="C42" s="529" t="s">
        <v>351</v>
      </c>
      <c r="D42" s="93"/>
      <c r="E42" s="94"/>
      <c r="F42" s="126">
        <v>1</v>
      </c>
      <c r="G42" s="123" t="str">
        <f>IF(AND(D42=0,E42=0)," ",(IF(AND(D42&gt;0,E42=0),"ISI (6)",(IF(AND(D42=0,E42&gt;0),"ISI (5)",((IF(G82&lt;RH!$C233,"&lt;RH",IF(G82&gt;RH!$D233,"&gt;RH"," ")))))))))</f>
        <v xml:space="preserve"> </v>
      </c>
      <c r="H42" s="93"/>
      <c r="I42" s="94"/>
      <c r="J42" s="126">
        <v>5</v>
      </c>
      <c r="K42" s="123" t="str">
        <f>IF(AND(H42=0,I42=0)," ",(IF(AND(H42&gt;0,I42=0),"ISI (8)",(IF(AND(H42=0,I42&gt;0),"ISI (7)",((IF(K82&lt;RH!$C233,"&lt;RH",IF(K82&gt;RH!$D233,"&gt;RH"," ")))))))))</f>
        <v xml:space="preserve"> </v>
      </c>
      <c r="L42" s="96">
        <f t="shared" si="0"/>
        <v>0</v>
      </c>
      <c r="M42" s="97">
        <f t="shared" si="0"/>
        <v>0</v>
      </c>
      <c r="N42" s="94"/>
      <c r="O42" s="127">
        <v>1</v>
      </c>
      <c r="P42" s="123" t="str">
        <f>IF(L42=0," ",IF((L42/INPUT_AWAL!$C$5)&gt;KALORI!D228,"&gt; MAX KONSUMSI KAPITA"," "))</f>
        <v xml:space="preserve"> </v>
      </c>
      <c r="Q42" s="116"/>
    </row>
    <row r="43" spans="1:17" s="55" customFormat="1">
      <c r="A43" s="88"/>
      <c r="G43" s="88"/>
      <c r="K43" s="88"/>
      <c r="L43" s="88"/>
      <c r="M43" s="88"/>
      <c r="N43" s="89"/>
      <c r="O43" s="89"/>
      <c r="Q43" s="116"/>
    </row>
    <row r="44" spans="1:17" s="55" customFormat="1" hidden="1">
      <c r="A44" s="88"/>
      <c r="G44" s="88" t="e">
        <f>E5/D5</f>
        <v>#DIV/0!</v>
      </c>
      <c r="K44" s="88" t="e">
        <f>I5/H5</f>
        <v>#DIV/0!</v>
      </c>
      <c r="L44" s="88"/>
      <c r="M44" s="88"/>
      <c r="N44" s="89"/>
      <c r="O44" s="89"/>
      <c r="Q44" s="116"/>
    </row>
    <row r="45" spans="1:17" s="55" customFormat="1" hidden="1">
      <c r="A45" s="88"/>
      <c r="G45" s="88" t="e">
        <f t="shared" ref="G45:G81" si="1">E6/D6</f>
        <v>#DIV/0!</v>
      </c>
      <c r="K45" s="88" t="e">
        <f t="shared" ref="K45:K81" si="2">I6/H6</f>
        <v>#DIV/0!</v>
      </c>
      <c r="L45" s="88"/>
      <c r="M45" s="88"/>
      <c r="N45" s="89"/>
      <c r="O45" s="89"/>
      <c r="Q45" s="116"/>
    </row>
    <row r="46" spans="1:17" s="55" customFormat="1" hidden="1">
      <c r="A46" s="88"/>
      <c r="G46" s="88" t="e">
        <f t="shared" si="1"/>
        <v>#DIV/0!</v>
      </c>
      <c r="K46" s="88" t="e">
        <f t="shared" si="2"/>
        <v>#DIV/0!</v>
      </c>
      <c r="L46" s="88"/>
      <c r="M46" s="88"/>
      <c r="N46" s="89"/>
      <c r="O46" s="89"/>
      <c r="Q46" s="116"/>
    </row>
    <row r="47" spans="1:17" s="55" customFormat="1" hidden="1">
      <c r="A47" s="88"/>
      <c r="G47" s="88" t="e">
        <f t="shared" si="1"/>
        <v>#DIV/0!</v>
      </c>
      <c r="K47" s="88" t="e">
        <f t="shared" si="2"/>
        <v>#DIV/0!</v>
      </c>
      <c r="L47" s="88"/>
      <c r="M47" s="88"/>
      <c r="N47" s="89"/>
      <c r="O47" s="89"/>
      <c r="Q47" s="116"/>
    </row>
    <row r="48" spans="1:17" s="55" customFormat="1" hidden="1">
      <c r="A48" s="88"/>
      <c r="G48" s="88" t="e">
        <f t="shared" si="1"/>
        <v>#DIV/0!</v>
      </c>
      <c r="K48" s="88" t="e">
        <f t="shared" si="2"/>
        <v>#DIV/0!</v>
      </c>
      <c r="L48" s="88"/>
      <c r="M48" s="88"/>
      <c r="N48" s="89"/>
      <c r="O48" s="89"/>
      <c r="Q48" s="116"/>
    </row>
    <row r="49" spans="1:17" s="55" customFormat="1" hidden="1">
      <c r="A49" s="88"/>
      <c r="G49" s="88" t="e">
        <f t="shared" si="1"/>
        <v>#DIV/0!</v>
      </c>
      <c r="K49" s="88" t="e">
        <f t="shared" si="2"/>
        <v>#DIV/0!</v>
      </c>
      <c r="L49" s="88"/>
      <c r="M49" s="88"/>
      <c r="N49" s="89"/>
      <c r="O49" s="89"/>
      <c r="Q49" s="116"/>
    </row>
    <row r="50" spans="1:17" s="55" customFormat="1" hidden="1">
      <c r="A50" s="88"/>
      <c r="G50" s="88" t="e">
        <f t="shared" si="1"/>
        <v>#DIV/0!</v>
      </c>
      <c r="K50" s="88" t="e">
        <f t="shared" si="2"/>
        <v>#DIV/0!</v>
      </c>
      <c r="L50" s="88"/>
      <c r="M50" s="88"/>
      <c r="N50" s="89"/>
      <c r="O50" s="89"/>
      <c r="Q50" s="116"/>
    </row>
    <row r="51" spans="1:17" s="55" customFormat="1" hidden="1">
      <c r="A51" s="88"/>
      <c r="G51" s="88" t="e">
        <f t="shared" si="1"/>
        <v>#DIV/0!</v>
      </c>
      <c r="K51" s="88" t="e">
        <f t="shared" si="2"/>
        <v>#DIV/0!</v>
      </c>
      <c r="L51" s="88"/>
      <c r="M51" s="88"/>
      <c r="N51" s="89"/>
      <c r="O51" s="89"/>
      <c r="Q51" s="116"/>
    </row>
    <row r="52" spans="1:17" s="55" customFormat="1" hidden="1">
      <c r="A52" s="88"/>
      <c r="G52" s="88" t="e">
        <f t="shared" si="1"/>
        <v>#DIV/0!</v>
      </c>
      <c r="K52" s="88" t="e">
        <f t="shared" si="2"/>
        <v>#DIV/0!</v>
      </c>
      <c r="L52" s="88"/>
      <c r="M52" s="88"/>
      <c r="N52" s="89"/>
      <c r="O52" s="89"/>
      <c r="Q52" s="116"/>
    </row>
    <row r="53" spans="1:17" s="55" customFormat="1" hidden="1">
      <c r="A53" s="88"/>
      <c r="G53" s="88" t="e">
        <f t="shared" si="1"/>
        <v>#DIV/0!</v>
      </c>
      <c r="K53" s="88" t="e">
        <f t="shared" si="2"/>
        <v>#DIV/0!</v>
      </c>
      <c r="L53" s="88"/>
      <c r="M53" s="88"/>
      <c r="N53" s="89"/>
      <c r="O53" s="89"/>
      <c r="Q53" s="116"/>
    </row>
    <row r="54" spans="1:17" s="55" customFormat="1" hidden="1">
      <c r="A54" s="88"/>
      <c r="G54" s="88" t="e">
        <f t="shared" si="1"/>
        <v>#DIV/0!</v>
      </c>
      <c r="K54" s="88" t="e">
        <f t="shared" si="2"/>
        <v>#DIV/0!</v>
      </c>
      <c r="L54" s="88"/>
      <c r="M54" s="88"/>
      <c r="N54" s="89"/>
      <c r="O54" s="89"/>
      <c r="Q54" s="116"/>
    </row>
    <row r="55" spans="1:17" s="55" customFormat="1" hidden="1">
      <c r="A55" s="88"/>
      <c r="G55" s="88" t="e">
        <f t="shared" si="1"/>
        <v>#DIV/0!</v>
      </c>
      <c r="K55" s="88" t="e">
        <f t="shared" si="2"/>
        <v>#DIV/0!</v>
      </c>
      <c r="L55" s="88"/>
      <c r="M55" s="88"/>
      <c r="N55" s="89"/>
      <c r="O55" s="89"/>
      <c r="Q55" s="116"/>
    </row>
    <row r="56" spans="1:17" s="55" customFormat="1" hidden="1">
      <c r="A56" s="88"/>
      <c r="G56" s="88" t="e">
        <f t="shared" si="1"/>
        <v>#DIV/0!</v>
      </c>
      <c r="K56" s="88" t="e">
        <f t="shared" si="2"/>
        <v>#DIV/0!</v>
      </c>
      <c r="L56" s="88"/>
      <c r="M56" s="88"/>
      <c r="N56" s="89"/>
      <c r="O56" s="89"/>
      <c r="Q56" s="116"/>
    </row>
    <row r="57" spans="1:17" s="55" customFormat="1" hidden="1">
      <c r="A57" s="88"/>
      <c r="G57" s="88" t="e">
        <f t="shared" si="1"/>
        <v>#DIV/0!</v>
      </c>
      <c r="K57" s="88" t="e">
        <f t="shared" si="2"/>
        <v>#DIV/0!</v>
      </c>
      <c r="L57" s="88"/>
      <c r="M57" s="88"/>
      <c r="N57" s="89"/>
      <c r="O57" s="89"/>
      <c r="Q57" s="116"/>
    </row>
    <row r="58" spans="1:17" s="55" customFormat="1" hidden="1">
      <c r="A58" s="88"/>
      <c r="G58" s="88" t="e">
        <f t="shared" si="1"/>
        <v>#DIV/0!</v>
      </c>
      <c r="K58" s="88" t="e">
        <f t="shared" si="2"/>
        <v>#DIV/0!</v>
      </c>
      <c r="L58" s="88"/>
      <c r="M58" s="88"/>
      <c r="N58" s="89"/>
      <c r="O58" s="89"/>
      <c r="Q58" s="116"/>
    </row>
    <row r="59" spans="1:17" s="55" customFormat="1" hidden="1">
      <c r="A59" s="88"/>
      <c r="G59" s="88" t="e">
        <f t="shared" si="1"/>
        <v>#DIV/0!</v>
      </c>
      <c r="K59" s="88" t="e">
        <f t="shared" si="2"/>
        <v>#DIV/0!</v>
      </c>
      <c r="L59" s="88"/>
      <c r="M59" s="88"/>
      <c r="N59" s="89"/>
      <c r="O59" s="89"/>
      <c r="Q59" s="116"/>
    </row>
    <row r="60" spans="1:17" s="55" customFormat="1" hidden="1">
      <c r="A60" s="88"/>
      <c r="G60" s="88" t="e">
        <f t="shared" si="1"/>
        <v>#DIV/0!</v>
      </c>
      <c r="K60" s="88" t="e">
        <f t="shared" si="2"/>
        <v>#DIV/0!</v>
      </c>
      <c r="L60" s="88"/>
      <c r="M60" s="88"/>
      <c r="N60" s="89"/>
      <c r="O60" s="89"/>
      <c r="Q60" s="116"/>
    </row>
    <row r="61" spans="1:17" s="55" customFormat="1" hidden="1">
      <c r="A61" s="88"/>
      <c r="G61" s="88" t="e">
        <f t="shared" si="1"/>
        <v>#DIV/0!</v>
      </c>
      <c r="K61" s="88" t="e">
        <f t="shared" si="2"/>
        <v>#DIV/0!</v>
      </c>
      <c r="L61" s="88"/>
      <c r="M61" s="88"/>
      <c r="N61" s="89"/>
      <c r="O61" s="89"/>
      <c r="Q61" s="116"/>
    </row>
    <row r="62" spans="1:17" s="55" customFormat="1" hidden="1">
      <c r="A62" s="88"/>
      <c r="G62" s="88" t="e">
        <f t="shared" si="1"/>
        <v>#DIV/0!</v>
      </c>
      <c r="K62" s="88" t="e">
        <f t="shared" si="2"/>
        <v>#DIV/0!</v>
      </c>
      <c r="L62" s="88"/>
      <c r="M62" s="88"/>
      <c r="N62" s="89"/>
      <c r="O62" s="89"/>
      <c r="Q62" s="116"/>
    </row>
    <row r="63" spans="1:17" s="55" customFormat="1" hidden="1">
      <c r="A63" s="88"/>
      <c r="G63" s="88" t="e">
        <f t="shared" si="1"/>
        <v>#DIV/0!</v>
      </c>
      <c r="K63" s="88" t="e">
        <f t="shared" si="2"/>
        <v>#DIV/0!</v>
      </c>
      <c r="L63" s="88"/>
      <c r="M63" s="88"/>
      <c r="N63" s="89"/>
      <c r="O63" s="89"/>
      <c r="Q63" s="116"/>
    </row>
    <row r="64" spans="1:17" s="55" customFormat="1" hidden="1">
      <c r="A64" s="88"/>
      <c r="G64" s="88" t="e">
        <f t="shared" si="1"/>
        <v>#DIV/0!</v>
      </c>
      <c r="K64" s="88" t="e">
        <f t="shared" si="2"/>
        <v>#DIV/0!</v>
      </c>
      <c r="L64" s="88"/>
      <c r="M64" s="88"/>
      <c r="N64" s="89"/>
      <c r="O64" s="89"/>
      <c r="Q64" s="116"/>
    </row>
    <row r="65" spans="1:17" s="55" customFormat="1" hidden="1">
      <c r="A65" s="88"/>
      <c r="G65" s="88" t="e">
        <f t="shared" si="1"/>
        <v>#DIV/0!</v>
      </c>
      <c r="K65" s="88" t="e">
        <f t="shared" si="2"/>
        <v>#DIV/0!</v>
      </c>
      <c r="L65" s="88"/>
      <c r="M65" s="88"/>
      <c r="N65" s="89"/>
      <c r="O65" s="89"/>
      <c r="Q65" s="116"/>
    </row>
    <row r="66" spans="1:17" s="55" customFormat="1" hidden="1">
      <c r="A66" s="88"/>
      <c r="G66" s="88" t="e">
        <f t="shared" si="1"/>
        <v>#DIV/0!</v>
      </c>
      <c r="K66" s="88" t="e">
        <f t="shared" si="2"/>
        <v>#DIV/0!</v>
      </c>
      <c r="L66" s="88"/>
      <c r="M66" s="88"/>
      <c r="N66" s="89"/>
      <c r="O66" s="89"/>
      <c r="Q66" s="116"/>
    </row>
    <row r="67" spans="1:17" s="55" customFormat="1" hidden="1">
      <c r="A67" s="88"/>
      <c r="G67" s="88" t="e">
        <f t="shared" si="1"/>
        <v>#DIV/0!</v>
      </c>
      <c r="K67" s="88" t="e">
        <f t="shared" si="2"/>
        <v>#DIV/0!</v>
      </c>
      <c r="L67" s="88"/>
      <c r="M67" s="88"/>
      <c r="N67" s="89"/>
      <c r="O67" s="89"/>
      <c r="Q67" s="116"/>
    </row>
    <row r="68" spans="1:17" s="55" customFormat="1" hidden="1">
      <c r="A68" s="88"/>
      <c r="G68" s="88" t="e">
        <f t="shared" si="1"/>
        <v>#DIV/0!</v>
      </c>
      <c r="K68" s="88" t="e">
        <f t="shared" si="2"/>
        <v>#DIV/0!</v>
      </c>
      <c r="L68" s="88"/>
      <c r="M68" s="88"/>
      <c r="N68" s="89"/>
      <c r="O68" s="89"/>
      <c r="Q68" s="116"/>
    </row>
    <row r="69" spans="1:17" s="55" customFormat="1" hidden="1">
      <c r="A69" s="88"/>
      <c r="G69" s="88" t="e">
        <f t="shared" si="1"/>
        <v>#DIV/0!</v>
      </c>
      <c r="K69" s="88" t="e">
        <f t="shared" si="2"/>
        <v>#DIV/0!</v>
      </c>
      <c r="L69" s="88"/>
      <c r="M69" s="88"/>
      <c r="N69" s="89"/>
      <c r="O69" s="89"/>
      <c r="Q69" s="116"/>
    </row>
    <row r="70" spans="1:17" s="55" customFormat="1" hidden="1">
      <c r="A70" s="88"/>
      <c r="G70" s="88" t="e">
        <f t="shared" si="1"/>
        <v>#DIV/0!</v>
      </c>
      <c r="K70" s="88" t="e">
        <f>I31/H31</f>
        <v>#DIV/0!</v>
      </c>
      <c r="L70" s="88"/>
      <c r="M70" s="88"/>
      <c r="N70" s="89"/>
      <c r="O70" s="89"/>
      <c r="Q70" s="116"/>
    </row>
    <row r="71" spans="1:17" s="55" customFormat="1" hidden="1">
      <c r="A71" s="88"/>
      <c r="G71" s="88" t="e">
        <f t="shared" si="1"/>
        <v>#DIV/0!</v>
      </c>
      <c r="K71" s="88" t="e">
        <f>I32/H32</f>
        <v>#DIV/0!</v>
      </c>
      <c r="L71" s="88"/>
      <c r="M71" s="88"/>
      <c r="N71" s="89"/>
      <c r="O71" s="89"/>
      <c r="Q71" s="116"/>
    </row>
    <row r="72" spans="1:17" s="55" customFormat="1" hidden="1">
      <c r="A72" s="88"/>
      <c r="G72" s="88" t="e">
        <f t="shared" si="1"/>
        <v>#DIV/0!</v>
      </c>
      <c r="K72" s="88" t="e">
        <f>I33/H33</f>
        <v>#DIV/0!</v>
      </c>
      <c r="L72" s="88"/>
      <c r="M72" s="88"/>
      <c r="N72" s="89"/>
      <c r="O72" s="89"/>
      <c r="Q72" s="116"/>
    </row>
    <row r="73" spans="1:17" s="55" customFormat="1" hidden="1">
      <c r="A73" s="88"/>
      <c r="G73" s="88" t="e">
        <f t="shared" si="1"/>
        <v>#DIV/0!</v>
      </c>
      <c r="K73" s="88" t="e">
        <f t="shared" si="2"/>
        <v>#DIV/0!</v>
      </c>
      <c r="L73" s="88"/>
      <c r="M73" s="88"/>
      <c r="N73" s="89"/>
      <c r="O73" s="89"/>
      <c r="Q73" s="116"/>
    </row>
    <row r="74" spans="1:17" s="55" customFormat="1" hidden="1">
      <c r="A74" s="88"/>
      <c r="G74" s="88" t="e">
        <f t="shared" si="1"/>
        <v>#DIV/0!</v>
      </c>
      <c r="K74" s="88" t="e">
        <f t="shared" si="2"/>
        <v>#DIV/0!</v>
      </c>
      <c r="L74" s="88"/>
      <c r="M74" s="88"/>
      <c r="N74" s="89"/>
      <c r="O74" s="89"/>
      <c r="Q74" s="116"/>
    </row>
    <row r="75" spans="1:17" s="55" customFormat="1" hidden="1">
      <c r="A75" s="88"/>
      <c r="G75" s="88" t="e">
        <f t="shared" si="1"/>
        <v>#DIV/0!</v>
      </c>
      <c r="K75" s="88" t="e">
        <f t="shared" si="2"/>
        <v>#DIV/0!</v>
      </c>
      <c r="L75" s="88"/>
      <c r="M75" s="88"/>
      <c r="N75" s="89"/>
      <c r="O75" s="89"/>
      <c r="Q75" s="116"/>
    </row>
    <row r="76" spans="1:17" s="55" customFormat="1" hidden="1">
      <c r="A76" s="88"/>
      <c r="G76" s="88" t="e">
        <f t="shared" si="1"/>
        <v>#DIV/0!</v>
      </c>
      <c r="K76" s="88" t="e">
        <f t="shared" si="2"/>
        <v>#DIV/0!</v>
      </c>
      <c r="L76" s="88"/>
      <c r="M76" s="88"/>
      <c r="N76" s="89"/>
      <c r="O76" s="89"/>
      <c r="Q76" s="116"/>
    </row>
    <row r="77" spans="1:17" s="55" customFormat="1" hidden="1">
      <c r="A77" s="88"/>
      <c r="G77" s="88" t="e">
        <f t="shared" si="1"/>
        <v>#DIV/0!</v>
      </c>
      <c r="K77" s="88" t="e">
        <f t="shared" si="2"/>
        <v>#DIV/0!</v>
      </c>
      <c r="L77" s="88"/>
      <c r="M77" s="88"/>
      <c r="N77" s="89"/>
      <c r="O77" s="89"/>
      <c r="Q77" s="116"/>
    </row>
    <row r="78" spans="1:17" s="55" customFormat="1" hidden="1">
      <c r="A78" s="88"/>
      <c r="G78" s="88" t="e">
        <f t="shared" si="1"/>
        <v>#DIV/0!</v>
      </c>
      <c r="K78" s="88" t="e">
        <f t="shared" si="2"/>
        <v>#DIV/0!</v>
      </c>
      <c r="L78" s="88"/>
      <c r="M78" s="88"/>
      <c r="N78" s="89"/>
      <c r="O78" s="89"/>
      <c r="Q78" s="116"/>
    </row>
    <row r="79" spans="1:17" s="55" customFormat="1" hidden="1">
      <c r="A79" s="88"/>
      <c r="G79" s="88" t="e">
        <f t="shared" si="1"/>
        <v>#DIV/0!</v>
      </c>
      <c r="K79" s="88" t="e">
        <f t="shared" si="2"/>
        <v>#DIV/0!</v>
      </c>
      <c r="L79" s="88"/>
      <c r="M79" s="88"/>
      <c r="N79" s="89"/>
      <c r="O79" s="89"/>
      <c r="Q79" s="116"/>
    </row>
    <row r="80" spans="1:17" s="55" customFormat="1" hidden="1">
      <c r="A80" s="88"/>
      <c r="G80" s="88" t="e">
        <f t="shared" si="1"/>
        <v>#DIV/0!</v>
      </c>
      <c r="K80" s="88" t="e">
        <f t="shared" si="2"/>
        <v>#DIV/0!</v>
      </c>
      <c r="L80" s="88"/>
      <c r="M80" s="88"/>
      <c r="N80" s="89"/>
      <c r="O80" s="89"/>
      <c r="Q80" s="116"/>
    </row>
    <row r="81" spans="1:17" s="55" customFormat="1" hidden="1">
      <c r="A81" s="88"/>
      <c r="G81" s="88" t="e">
        <f t="shared" si="1"/>
        <v>#DIV/0!</v>
      </c>
      <c r="K81" s="88" t="e">
        <f t="shared" si="2"/>
        <v>#DIV/0!</v>
      </c>
      <c r="L81" s="88"/>
      <c r="M81" s="88"/>
      <c r="N81" s="89"/>
      <c r="O81" s="89"/>
      <c r="Q81" s="116"/>
    </row>
    <row r="82" spans="1:17" s="55" customFormat="1">
      <c r="A82" s="88"/>
      <c r="G82" s="88"/>
      <c r="K82" s="88"/>
      <c r="L82" s="88"/>
      <c r="M82" s="88"/>
      <c r="N82" s="89"/>
      <c r="O82" s="89"/>
      <c r="Q82" s="116"/>
    </row>
  </sheetData>
  <sheetProtection algorithmName="SHA-512" hashValue="LfFIRItRIUoSzkRvv3eAXbwzPKbgErkFPgxc/TvdxsravS6fD02k5QbTwXrcu3ARNbHUVD9DdmdwwSwiRAUD7Q==" saltValue="naBH2TyuoHcTIv9QAqoEGg==" spinCount="100000" sheet="1" selectLockedCells="1"/>
  <mergeCells count="11">
    <mergeCell ref="L2:M2"/>
    <mergeCell ref="N2:O2"/>
    <mergeCell ref="P2:P3"/>
    <mergeCell ref="Q14:Q15"/>
    <mergeCell ref="C1:D1"/>
    <mergeCell ref="F1:G1"/>
    <mergeCell ref="A2:A3"/>
    <mergeCell ref="B2:B3"/>
    <mergeCell ref="C2:C3"/>
    <mergeCell ref="D2:G2"/>
    <mergeCell ref="H2:K2"/>
  </mergeCells>
  <dataValidations count="4">
    <dataValidation type="list" showInputMessage="1" showErrorMessage="1" errorTitle="ERROR" error="PILIH JAWABAN YANG SESUAI_x000a_" promptTitle="PILIH ASAL TRANSAKSI" prompt="1 PEMBELIAN_x000a_2 PEMBELIAN BON/HUTANG_x000a_3 PEMBELIAN DI BAWAH HARGA KRN SUBSIDI_x000a_4 DARI USAHA RUTA MILIK SENDIRI" sqref="F38:F42 F5:F36" xr:uid="{0820BFFC-D4A7-4301-9FBC-0E569827F8AB}">
      <formula1>_56MKNN</formula1>
    </dataValidation>
    <dataValidation type="list" showInputMessage="1" showErrorMessage="1" errorTitle="ERROR" error="PILIH JAWABAN YANG SESUAI_x000a_" promptTitle="PILIH ASAL TRANSAKSI" prompt="5 PEMBERIAN RUTA LAIN_x000a_6 HASIL _x000a_PERTANIAN/INDUSTRI (BUKAN USAHA)" sqref="J37" xr:uid="{3E1B5BF4-8C46-4DBB-B932-594251968407}">
      <formula1>_78MKNN</formula1>
    </dataValidation>
    <dataValidation type="list" showInputMessage="1" showErrorMessage="1" errorTitle="ERROR" error="PILIH JAWABAN YANG SESUAI_x000a_" promptTitle="PILIH ASAL TRANSAKSI" prompt="5 PEMBERIAN RUTA LAIN_x000a_6 DARI PERTANIAN/ INDUSTRI YG DIKONSUMSI SENDIRI_x000a_" sqref="J5:J36 J38:J42" xr:uid="{06FF9AD1-DCDE-4312-8F1B-F3541A5C209E}">
      <formula1>_78MKNN</formula1>
    </dataValidation>
    <dataValidation allowBlank="1" showInputMessage="1" showErrorMessage="1" promptTitle="TERISI JIKA KOLOM 6a = 3" prompt="ISIKAN NILAI RIIL YANG DIBAYAR JIKA PEMBELIAN DARI BANTUAN SOSIAL/SUBSIDI" sqref="N5:N36 N38:N42" xr:uid="{02632D59-7FD5-4F6E-8FF5-35021808CB9F}"/>
  </dataValidations>
  <pageMargins left="0.7" right="0.7" top="0.75" bottom="0.75" header="0.3" footer="0.3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UMBER BANTUAN" prompt="1. PEMERINTAH_x000a_2. LEMBAGA NONPROFIT" xr:uid="{9E53034E-5C4D-4B4C-B03C-AB42D6A72FD7}">
          <x14:formula1>
            <xm:f>DROWDOWN!$I$1:$I$2</xm:f>
          </x14:formula1>
          <xm:sqref>O5:O36 O38:O42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82"/>
  <sheetViews>
    <sheetView workbookViewId="0">
      <pane xSplit="1" ySplit="3" topLeftCell="B25" activePane="bottomRight" state="frozen"/>
      <selection sqref="A1:A2"/>
      <selection pane="topRight" sqref="A1:A2"/>
      <selection pane="bottomLeft" sqref="A1:A2"/>
      <selection pane="bottomRight" activeCell="D5" sqref="D5"/>
    </sheetView>
  </sheetViews>
  <sheetFormatPr defaultColWidth="0" defaultRowHeight="14.4" zeroHeight="1"/>
  <cols>
    <col min="1" max="1" width="4.77734375" style="53" customWidth="1"/>
    <col min="2" max="2" width="45.44140625" style="49" customWidth="1"/>
    <col min="3" max="3" width="6.5546875" style="49" customWidth="1"/>
    <col min="4" max="4" width="7.77734375" style="49" customWidth="1"/>
    <col min="5" max="5" width="10" style="49" customWidth="1"/>
    <col min="6" max="6" width="4.44140625" style="49" customWidth="1"/>
    <col min="7" max="7" width="8.88671875" style="53" customWidth="1"/>
    <col min="8" max="8" width="7.77734375" style="49" customWidth="1"/>
    <col min="9" max="9" width="10" style="49" customWidth="1"/>
    <col min="10" max="10" width="4.44140625" style="49" customWidth="1"/>
    <col min="11" max="11" width="8.88671875" style="53" customWidth="1"/>
    <col min="12" max="12" width="7.77734375" style="53" customWidth="1"/>
    <col min="13" max="13" width="10" style="53" customWidth="1"/>
    <col min="14" max="14" width="10.21875" style="51" customWidth="1"/>
    <col min="15" max="15" width="6.88671875" style="51" customWidth="1"/>
    <col min="16" max="16" width="17.5546875" style="49" customWidth="1"/>
    <col min="17" max="17" width="18.109375" style="103" customWidth="1"/>
    <col min="18" max="16384" width="9.109375" style="49" hidden="1"/>
  </cols>
  <sheetData>
    <row r="1" spans="1:17" ht="25.8" customHeight="1">
      <c r="A1" s="480"/>
      <c r="B1" s="484" t="s">
        <v>1132</v>
      </c>
      <c r="C1" s="634">
        <f>INPUT_AWAL!H19</f>
        <v>0</v>
      </c>
      <c r="D1" s="634"/>
      <c r="E1" s="484" t="s">
        <v>792</v>
      </c>
      <c r="F1" s="634">
        <f>INPUT_AWAL!H5</f>
        <v>0</v>
      </c>
      <c r="G1" s="634"/>
      <c r="H1" s="484" t="s">
        <v>1066</v>
      </c>
      <c r="I1" s="499">
        <f>INPUT_AWAL!H6</f>
        <v>0</v>
      </c>
      <c r="J1" s="480"/>
      <c r="K1" s="480"/>
      <c r="L1" s="480"/>
      <c r="M1" s="480"/>
      <c r="N1" s="480"/>
      <c r="O1" s="480"/>
      <c r="P1" s="480"/>
      <c r="Q1" s="480"/>
    </row>
    <row r="2" spans="1:17" s="52" customFormat="1">
      <c r="A2" s="635" t="s">
        <v>476</v>
      </c>
      <c r="B2" s="635" t="s">
        <v>660</v>
      </c>
      <c r="C2" s="635" t="s">
        <v>763</v>
      </c>
      <c r="D2" s="637" t="s">
        <v>764</v>
      </c>
      <c r="E2" s="638"/>
      <c r="F2" s="638"/>
      <c r="G2" s="639"/>
      <c r="H2" s="637" t="s">
        <v>767</v>
      </c>
      <c r="I2" s="638"/>
      <c r="J2" s="638"/>
      <c r="K2" s="639"/>
      <c r="L2" s="637" t="s">
        <v>768</v>
      </c>
      <c r="M2" s="639"/>
      <c r="N2" s="637" t="s">
        <v>769</v>
      </c>
      <c r="O2" s="639"/>
      <c r="P2" s="640" t="s">
        <v>772</v>
      </c>
      <c r="Q2" s="100"/>
    </row>
    <row r="3" spans="1:17" s="52" customFormat="1">
      <c r="A3" s="636"/>
      <c r="B3" s="636"/>
      <c r="C3" s="636"/>
      <c r="D3" s="248" t="s">
        <v>765</v>
      </c>
      <c r="E3" s="248" t="s">
        <v>522</v>
      </c>
      <c r="F3" s="248" t="s">
        <v>766</v>
      </c>
      <c r="G3" s="248" t="s">
        <v>662</v>
      </c>
      <c r="H3" s="248" t="s">
        <v>765</v>
      </c>
      <c r="I3" s="248" t="s">
        <v>522</v>
      </c>
      <c r="J3" s="248" t="s">
        <v>766</v>
      </c>
      <c r="K3" s="248" t="s">
        <v>662</v>
      </c>
      <c r="L3" s="248" t="s">
        <v>765</v>
      </c>
      <c r="M3" s="248" t="s">
        <v>522</v>
      </c>
      <c r="N3" s="248" t="s">
        <v>770</v>
      </c>
      <c r="O3" s="248" t="s">
        <v>771</v>
      </c>
      <c r="P3" s="641"/>
      <c r="Q3" s="102"/>
    </row>
    <row r="4" spans="1:17" ht="15" customHeight="1">
      <c r="A4" s="84">
        <v>187</v>
      </c>
      <c r="B4" s="85" t="s">
        <v>799</v>
      </c>
      <c r="C4" s="114"/>
      <c r="D4" s="110"/>
      <c r="E4" s="108">
        <f>SUM(E5:E36)</f>
        <v>0</v>
      </c>
      <c r="F4" s="106"/>
      <c r="G4" s="113"/>
      <c r="H4" s="110"/>
      <c r="I4" s="108">
        <f>SUM(I5:I36)</f>
        <v>0</v>
      </c>
      <c r="J4" s="106"/>
      <c r="K4" s="113"/>
      <c r="L4" s="111"/>
      <c r="M4" s="108">
        <f>SUM(M5:M36)</f>
        <v>0</v>
      </c>
      <c r="N4" s="112"/>
      <c r="O4" s="130"/>
      <c r="P4" s="107"/>
      <c r="Q4" s="101" t="s">
        <v>793</v>
      </c>
    </row>
    <row r="5" spans="1:17" ht="15" customHeight="1">
      <c r="A5" s="276">
        <v>188</v>
      </c>
      <c r="B5" s="528" t="s">
        <v>233</v>
      </c>
      <c r="C5" s="534" t="s">
        <v>234</v>
      </c>
      <c r="D5" s="93"/>
      <c r="E5" s="94"/>
      <c r="F5" s="126">
        <v>1</v>
      </c>
      <c r="G5" s="123" t="str">
        <f>IF(AND(D5=0,E5=0)," ",(IF(AND(D5&gt;0,E5=0),"ISI (6)",(IF(AND(D5=0,E5&gt;0),"ISI (5)",((IF(G44&lt;RH!$C196,"&lt;RH",IF(G44&gt;RH!$D196,"&gt;RH"," ")))))))))</f>
        <v xml:space="preserve"> </v>
      </c>
      <c r="H5" s="93"/>
      <c r="I5" s="94"/>
      <c r="J5" s="126">
        <v>5</v>
      </c>
      <c r="K5" s="123" t="str">
        <f>IF(AND(H5=0,I5=0)," ",(IF(AND(H5&gt;0,I5=0),"ISI (8)",(IF(AND(H5=0,I5&gt;0),"ISI (7)",((IF(K44&lt;RH!$C196,"&lt;RH",IF(K44&gt;RH!$D196,"&gt;RH"," ")))))))))</f>
        <v xml:space="preserve"> </v>
      </c>
      <c r="L5" s="96">
        <f>D5+H5</f>
        <v>0</v>
      </c>
      <c r="M5" s="97">
        <f>E5+I5</f>
        <v>0</v>
      </c>
      <c r="N5" s="94"/>
      <c r="O5" s="127">
        <v>1</v>
      </c>
      <c r="P5" s="123" t="str">
        <f>IF(L5=0," ",IF((L5/INPUT_AWAL!$C$5)&gt;KALORI!D191,"&gt; MAX KONSUMSI KAPITA"," "))</f>
        <v xml:space="preserve"> </v>
      </c>
      <c r="Q5" s="115">
        <f>KOMODITAS!G231</f>
        <v>0</v>
      </c>
    </row>
    <row r="6" spans="1:17" ht="15" customHeight="1">
      <c r="A6" s="276">
        <v>189</v>
      </c>
      <c r="B6" s="528" t="s">
        <v>235</v>
      </c>
      <c r="C6" s="534" t="s">
        <v>234</v>
      </c>
      <c r="D6" s="93"/>
      <c r="E6" s="94"/>
      <c r="F6" s="126">
        <v>1</v>
      </c>
      <c r="G6" s="123" t="str">
        <f>IF(AND(D6=0,E6=0)," ",(IF(AND(D6&gt;0,E6=0),"ISI (6)",(IF(AND(D6=0,E6&gt;0),"ISI (5)",((IF(G45&lt;RH!$C197,"&lt;RH",IF(G45&gt;RH!$D197,"&gt;RH"," ")))))))))</f>
        <v xml:space="preserve"> </v>
      </c>
      <c r="H6" s="93"/>
      <c r="I6" s="94"/>
      <c r="J6" s="126">
        <v>5</v>
      </c>
      <c r="K6" s="123" t="str">
        <f>IF(AND(H6=0,I6=0)," ",(IF(AND(H6&gt;0,I6=0),"ISI (8)",(IF(AND(H6=0,I6&gt;0),"ISI (7)",((IF(K45&lt;RH!$C197,"&lt;RH",IF(K45&gt;RH!$D197,"&gt;RH"," ")))))))))</f>
        <v xml:space="preserve"> </v>
      </c>
      <c r="L6" s="96">
        <f t="shared" ref="L6:M42" si="0">D6+H6</f>
        <v>0</v>
      </c>
      <c r="M6" s="97">
        <f t="shared" si="0"/>
        <v>0</v>
      </c>
      <c r="N6" s="94"/>
      <c r="O6" s="127">
        <v>1</v>
      </c>
      <c r="P6" s="123" t="str">
        <f>IF(L6=0," ",IF((L6/INPUT_AWAL!$C$5)&gt;KALORI!D192,"&gt; MAX KONSUMSI KAPITA"," "))</f>
        <v xml:space="preserve"> </v>
      </c>
      <c r="Q6" s="116"/>
    </row>
    <row r="7" spans="1:17" ht="15" customHeight="1">
      <c r="A7" s="276">
        <v>190</v>
      </c>
      <c r="B7" s="528" t="s">
        <v>237</v>
      </c>
      <c r="C7" s="534" t="s">
        <v>74</v>
      </c>
      <c r="D7" s="93"/>
      <c r="E7" s="94"/>
      <c r="F7" s="126">
        <v>1</v>
      </c>
      <c r="G7" s="123" t="str">
        <f>IF(AND(D7=0,E7=0)," ",(IF(AND(D7&gt;0,E7=0),"ISI (6)",(IF(AND(D7=0,E7&gt;0),"ISI (5)",((IF(G46&lt;RH!$C198,"&lt;RH",IF(G46&gt;RH!$D198,"&gt;RH"," ")))))))))</f>
        <v xml:space="preserve"> </v>
      </c>
      <c r="H7" s="93"/>
      <c r="I7" s="94"/>
      <c r="J7" s="126">
        <v>5</v>
      </c>
      <c r="K7" s="123" t="str">
        <f>IF(AND(H7=0,I7=0)," ",(IF(AND(H7&gt;0,I7=0),"ISI (8)",(IF(AND(H7=0,I7&gt;0),"ISI (7)",((IF(K46&lt;RH!$C198,"&lt;RH",IF(K46&gt;RH!$D198,"&gt;RH"," ")))))))))</f>
        <v xml:space="preserve"> </v>
      </c>
      <c r="L7" s="96">
        <f>D7+H7</f>
        <v>0</v>
      </c>
      <c r="M7" s="97">
        <f t="shared" si="0"/>
        <v>0</v>
      </c>
      <c r="N7" s="94"/>
      <c r="O7" s="127">
        <v>1</v>
      </c>
      <c r="P7" s="123" t="str">
        <f>IF(L7=0," ",IF((L7/INPUT_AWAL!$C$5)&gt;KALORI!D193,"&gt; MAX KONSUMSI KAPITA"," "))</f>
        <v xml:space="preserve"> </v>
      </c>
      <c r="Q7" s="99"/>
    </row>
    <row r="8" spans="1:17" ht="15" customHeight="1">
      <c r="A8" s="276">
        <v>191</v>
      </c>
      <c r="B8" s="528" t="s">
        <v>239</v>
      </c>
      <c r="C8" s="534" t="s">
        <v>241</v>
      </c>
      <c r="D8" s="93"/>
      <c r="E8" s="94"/>
      <c r="F8" s="126">
        <v>1</v>
      </c>
      <c r="G8" s="123" t="str">
        <f>IF(AND(D8=0,E8=0)," ",(IF(AND(D8&gt;0,E8=0),"ISI (6)",(IF(AND(D8=0,E8&gt;0),"ISI (5)",((IF(G47&lt;RH!$C199,"&lt;RH",IF(G47&gt;RH!$D199,"&gt;RH"," ")))))))))</f>
        <v xml:space="preserve"> </v>
      </c>
      <c r="H8" s="93"/>
      <c r="I8" s="94"/>
      <c r="J8" s="126">
        <v>5</v>
      </c>
      <c r="K8" s="123" t="str">
        <f>IF(AND(H8=0,I8=0)," ",(IF(AND(H8&gt;0,I8=0),"ISI (8)",(IF(AND(H8=0,I8&gt;0),"ISI (7)",((IF(K47&lt;RH!$C199,"&lt;RH",IF(K47&gt;RH!$D199,"&gt;RH"," ")))))))))</f>
        <v xml:space="preserve"> </v>
      </c>
      <c r="L8" s="96">
        <f t="shared" si="0"/>
        <v>0</v>
      </c>
      <c r="M8" s="97">
        <f t="shared" si="0"/>
        <v>0</v>
      </c>
      <c r="N8" s="94"/>
      <c r="O8" s="127">
        <v>1</v>
      </c>
      <c r="P8" s="123" t="str">
        <f>IF(L8=0," ",IF((L8/INPUT_AWAL!$C$5)&gt;KALORI!D194,"&gt; MAX KONSUMSI KAPITA"," "))</f>
        <v xml:space="preserve"> </v>
      </c>
      <c r="Q8" s="99"/>
    </row>
    <row r="9" spans="1:17" ht="15" customHeight="1">
      <c r="A9" s="276">
        <v>192</v>
      </c>
      <c r="B9" s="528" t="s">
        <v>657</v>
      </c>
      <c r="C9" s="534" t="s">
        <v>234</v>
      </c>
      <c r="D9" s="93"/>
      <c r="E9" s="94"/>
      <c r="F9" s="126">
        <v>1</v>
      </c>
      <c r="G9" s="123" t="str">
        <f>IF(AND(D9=0,E9=0)," ",(IF(AND(D9&gt;0,E9=0),"ISI (6)",(IF(AND(D9=0,E9&gt;0),"ISI (5)",((IF(G48&lt;RH!$C200,"&lt;RH",IF(G48&gt;RH!$D200,"&gt;RH"," ")))))))))</f>
        <v xml:space="preserve"> </v>
      </c>
      <c r="H9" s="93"/>
      <c r="I9" s="94"/>
      <c r="J9" s="126">
        <v>5</v>
      </c>
      <c r="K9" s="123" t="str">
        <f>IF(AND(H9=0,I9=0)," ",(IF(AND(H9&gt;0,I9=0),"ISI (8)",(IF(AND(H9=0,I9&gt;0),"ISI (7)",((IF(K48&lt;RH!$C200,"&lt;RH",IF(K48&gt;RH!$D200,"&gt;RH"," ")))))))))</f>
        <v xml:space="preserve"> </v>
      </c>
      <c r="L9" s="96">
        <f t="shared" si="0"/>
        <v>0</v>
      </c>
      <c r="M9" s="97">
        <f t="shared" si="0"/>
        <v>0</v>
      </c>
      <c r="N9" s="94"/>
      <c r="O9" s="127">
        <v>1</v>
      </c>
      <c r="P9" s="123" t="str">
        <f>IF(L9=0," ",IF((L9/INPUT_AWAL!$C$5)&gt;KALORI!D195,"&gt; MAX KONSUMSI KAPITA"," "))</f>
        <v xml:space="preserve"> </v>
      </c>
      <c r="Q9" s="99"/>
    </row>
    <row r="10" spans="1:17" ht="15" customHeight="1">
      <c r="A10" s="276">
        <v>193</v>
      </c>
      <c r="B10" s="528" t="s">
        <v>658</v>
      </c>
      <c r="C10" s="534" t="s">
        <v>234</v>
      </c>
      <c r="D10" s="93"/>
      <c r="E10" s="94"/>
      <c r="F10" s="126">
        <v>1</v>
      </c>
      <c r="G10" s="123" t="str">
        <f>IF(AND(D10=0,E10=0)," ",(IF(AND(D10&gt;0,E10=0),"ISI (6)",(IF(AND(D10=0,E10&gt;0),"ISI (5)",((IF(G49&lt;RH!$C201,"&lt;RH",IF(G49&gt;RH!$D201,"&gt;RH"," ")))))))))</f>
        <v xml:space="preserve"> </v>
      </c>
      <c r="H10" s="93"/>
      <c r="I10" s="94"/>
      <c r="J10" s="126">
        <v>5</v>
      </c>
      <c r="K10" s="123" t="str">
        <f>IF(AND(H10=0,I10=0)," ",(IF(AND(H10&gt;0,I10=0),"ISI (8)",(IF(AND(H10=0,I10&gt;0),"ISI (7)",((IF(K49&lt;RH!$C201,"&lt;RH",IF(K49&gt;RH!$D201,"&gt;RH"," ")))))))))</f>
        <v xml:space="preserve"> </v>
      </c>
      <c r="L10" s="96">
        <f t="shared" si="0"/>
        <v>0</v>
      </c>
      <c r="M10" s="97">
        <f t="shared" si="0"/>
        <v>0</v>
      </c>
      <c r="N10" s="94"/>
      <c r="O10" s="127">
        <v>1</v>
      </c>
      <c r="P10" s="123" t="str">
        <f>IF(L10=0," ",IF((L10/INPUT_AWAL!$C$5)&gt;KALORI!D196,"&gt; MAX KONSUMSI KAPITA"," "))</f>
        <v xml:space="preserve"> </v>
      </c>
      <c r="Q10" s="99"/>
    </row>
    <row r="11" spans="1:17" ht="15" customHeight="1">
      <c r="A11" s="276">
        <v>194</v>
      </c>
      <c r="B11" s="528" t="s">
        <v>243</v>
      </c>
      <c r="C11" s="534" t="s">
        <v>244</v>
      </c>
      <c r="D11" s="93"/>
      <c r="E11" s="94"/>
      <c r="F11" s="126">
        <v>1</v>
      </c>
      <c r="G11" s="123" t="str">
        <f>IF(AND(D11=0,E11=0)," ",(IF(AND(D11&gt;0,E11=0),"ISI (6)",(IF(AND(D11=0,E11&gt;0),"ISI (5)",((IF(G50&lt;RH!$C202,"&lt;RH",IF(G50&gt;RH!$D202,"&gt;RH"," ")))))))))</f>
        <v xml:space="preserve"> </v>
      </c>
      <c r="H11" s="93"/>
      <c r="I11" s="94"/>
      <c r="J11" s="126">
        <v>5</v>
      </c>
      <c r="K11" s="123" t="str">
        <f>IF(AND(H11=0,I11=0)," ",(IF(AND(H11&gt;0,I11=0),"ISI (8)",(IF(AND(H11=0,I11&gt;0),"ISI (7)",((IF(K50&lt;RH!$C202,"&lt;RH",IF(K50&gt;RH!$D202,"&gt;RH"," ")))))))))</f>
        <v xml:space="preserve"> </v>
      </c>
      <c r="L11" s="96">
        <f t="shared" si="0"/>
        <v>0</v>
      </c>
      <c r="M11" s="97">
        <f t="shared" si="0"/>
        <v>0</v>
      </c>
      <c r="N11" s="94"/>
      <c r="O11" s="127">
        <v>1</v>
      </c>
      <c r="P11" s="123" t="str">
        <f>IF(L11=0," ",IF((L11/INPUT_AWAL!$C$5)&gt;KALORI!D197,"&gt; MAX KONSUMSI KAPITA"," "))</f>
        <v xml:space="preserve"> </v>
      </c>
      <c r="Q11" s="99"/>
    </row>
    <row r="12" spans="1:17" ht="15" customHeight="1">
      <c r="A12" s="276">
        <v>195</v>
      </c>
      <c r="B12" s="528" t="s">
        <v>245</v>
      </c>
      <c r="C12" s="534" t="s">
        <v>244</v>
      </c>
      <c r="D12" s="93"/>
      <c r="E12" s="94"/>
      <c r="F12" s="126">
        <v>1</v>
      </c>
      <c r="G12" s="123" t="str">
        <f>IF(AND(D12=0,E12=0)," ",(IF(AND(D12&gt;0,E12=0),"ISI (6)",(IF(AND(D12=0,E12&gt;0),"ISI (5)",((IF(G51&lt;RH!$C203,"&lt;RH",IF(G51&gt;RH!$D203,"&gt;RH"," ")))))))))</f>
        <v xml:space="preserve"> </v>
      </c>
      <c r="H12" s="93"/>
      <c r="I12" s="94"/>
      <c r="J12" s="126">
        <v>5</v>
      </c>
      <c r="K12" s="123" t="str">
        <f>IF(AND(H12=0,I12=0)," ",(IF(AND(H12&gt;0,I12=0),"ISI (8)",(IF(AND(H12=0,I12&gt;0),"ISI (7)",((IF(K51&lt;RH!$C203,"&lt;RH",IF(K51&gt;RH!$D203,"&gt;RH"," ")))))))))</f>
        <v xml:space="preserve"> </v>
      </c>
      <c r="L12" s="96">
        <f t="shared" si="0"/>
        <v>0</v>
      </c>
      <c r="M12" s="97">
        <f t="shared" si="0"/>
        <v>0</v>
      </c>
      <c r="N12" s="94"/>
      <c r="O12" s="127">
        <v>1</v>
      </c>
      <c r="P12" s="123" t="str">
        <f>IF(L12=0," ",IF((L12/INPUT_AWAL!$C$5)&gt;KALORI!D198,"&gt; MAX KONSUMSI KAPITA"," "))</f>
        <v xml:space="preserve"> </v>
      </c>
      <c r="Q12" s="99"/>
    </row>
    <row r="13" spans="1:17" ht="15" customHeight="1">
      <c r="A13" s="276">
        <v>196</v>
      </c>
      <c r="B13" s="528" t="s">
        <v>247</v>
      </c>
      <c r="C13" s="534" t="s">
        <v>244</v>
      </c>
      <c r="D13" s="93"/>
      <c r="E13" s="94"/>
      <c r="F13" s="126">
        <v>1</v>
      </c>
      <c r="G13" s="123" t="str">
        <f>IF(AND(D13=0,E13=0)," ",(IF(AND(D13&gt;0,E13=0),"ISI (6)",(IF(AND(D13=0,E13&gt;0),"ISI (5)",((IF(G52&lt;RH!$C204,"&lt;RH",IF(G52&gt;RH!$D204,"&gt;RH"," ")))))))))</f>
        <v xml:space="preserve"> </v>
      </c>
      <c r="H13" s="93"/>
      <c r="I13" s="94"/>
      <c r="J13" s="126">
        <v>5</v>
      </c>
      <c r="K13" s="123" t="str">
        <f>IF(AND(H13=0,I13=0)," ",(IF(AND(H13&gt;0,I13=0),"ISI (8)",(IF(AND(H13=0,I13&gt;0),"ISI (7)",((IF(K52&lt;RH!$C204,"&lt;RH",IF(K52&gt;RH!$D204,"&gt;RH"," ")))))))))</f>
        <v xml:space="preserve"> </v>
      </c>
      <c r="L13" s="96">
        <f t="shared" si="0"/>
        <v>0</v>
      </c>
      <c r="M13" s="97">
        <f t="shared" si="0"/>
        <v>0</v>
      </c>
      <c r="N13" s="94"/>
      <c r="O13" s="127">
        <v>1</v>
      </c>
      <c r="P13" s="123" t="str">
        <f>IF(L13=0," ",IF((L13/INPUT_AWAL!$C$5)&gt;KALORI!D199,"&gt; MAX KONSUMSI KAPITA"," "))</f>
        <v xml:space="preserve"> </v>
      </c>
      <c r="Q13" s="99"/>
    </row>
    <row r="14" spans="1:17" ht="15" customHeight="1">
      <c r="A14" s="276">
        <v>197</v>
      </c>
      <c r="B14" s="528" t="s">
        <v>248</v>
      </c>
      <c r="C14" s="534" t="s">
        <v>244</v>
      </c>
      <c r="D14" s="93"/>
      <c r="E14" s="94"/>
      <c r="F14" s="126">
        <v>1</v>
      </c>
      <c r="G14" s="123" t="str">
        <f>IF(AND(D14=0,E14=0)," ",(IF(AND(D14&gt;0,E14=0),"ISI (6)",(IF(AND(D14=0,E14&gt;0),"ISI (5)",((IF(G53&lt;RH!$C205,"&lt;RH",IF(G53&gt;RH!$D205,"&gt;RH"," ")))))))))</f>
        <v xml:space="preserve"> </v>
      </c>
      <c r="H14" s="93"/>
      <c r="I14" s="94"/>
      <c r="J14" s="126">
        <v>5</v>
      </c>
      <c r="K14" s="123" t="str">
        <f>IF(AND(H14=0,I14=0)," ",(IF(AND(H14&gt;0,I14=0),"ISI (8)",(IF(AND(H14=0,I14&gt;0),"ISI (7)",((IF(K53&lt;RH!$C205,"&lt;RH",IF(K53&gt;RH!$D205,"&gt;RH"," ")))))))))</f>
        <v xml:space="preserve"> </v>
      </c>
      <c r="L14" s="96">
        <f t="shared" si="0"/>
        <v>0</v>
      </c>
      <c r="M14" s="97">
        <f t="shared" si="0"/>
        <v>0</v>
      </c>
      <c r="N14" s="94"/>
      <c r="O14" s="127">
        <v>1</v>
      </c>
      <c r="P14" s="123" t="str">
        <f>IF(L14=0," ",IF((L14/INPUT_AWAL!$C$5)&gt;KALORI!D200,"&gt; MAX KONSUMSI KAPITA"," "))</f>
        <v xml:space="preserve"> </v>
      </c>
      <c r="Q14" s="642" t="s">
        <v>804</v>
      </c>
    </row>
    <row r="15" spans="1:17" ht="15" customHeight="1">
      <c r="A15" s="276">
        <v>198</v>
      </c>
      <c r="B15" s="528" t="s">
        <v>249</v>
      </c>
      <c r="C15" s="534" t="s">
        <v>244</v>
      </c>
      <c r="D15" s="93"/>
      <c r="E15" s="94"/>
      <c r="F15" s="126">
        <v>1</v>
      </c>
      <c r="G15" s="123" t="str">
        <f>IF(AND(D15=0,E15=0)," ",(IF(AND(D15&gt;0,E15=0),"ISI (6)",(IF(AND(D15=0,E15&gt;0),"ISI (5)",((IF(G54&lt;RH!$C206,"&lt;RH",IF(G54&gt;RH!$D206,"&gt;RH"," ")))))))))</f>
        <v xml:space="preserve"> </v>
      </c>
      <c r="H15" s="93"/>
      <c r="I15" s="94"/>
      <c r="J15" s="126">
        <v>5</v>
      </c>
      <c r="K15" s="123" t="str">
        <f>IF(AND(H15=0,I15=0)," ",(IF(AND(H15&gt;0,I15=0),"ISI (8)",(IF(AND(H15=0,I15&gt;0),"ISI (7)",((IF(K54&lt;RH!$C206,"&lt;RH",IF(K54&gt;RH!$D206,"&gt;RH"," ")))))))))</f>
        <v xml:space="preserve"> </v>
      </c>
      <c r="L15" s="96">
        <f t="shared" si="0"/>
        <v>0</v>
      </c>
      <c r="M15" s="97">
        <f t="shared" si="0"/>
        <v>0</v>
      </c>
      <c r="N15" s="94"/>
      <c r="O15" s="127">
        <v>1</v>
      </c>
      <c r="P15" s="123" t="str">
        <f>IF(L15=0," ",IF((L15/INPUT_AWAL!$C$5)&gt;KALORI!D201,"&gt; MAX KONSUMSI KAPITA"," "))</f>
        <v xml:space="preserve"> </v>
      </c>
      <c r="Q15" s="642"/>
    </row>
    <row r="16" spans="1:17">
      <c r="A16" s="276">
        <v>199</v>
      </c>
      <c r="B16" s="528" t="s">
        <v>250</v>
      </c>
      <c r="C16" s="534" t="s">
        <v>244</v>
      </c>
      <c r="D16" s="93"/>
      <c r="E16" s="94"/>
      <c r="F16" s="126">
        <v>1</v>
      </c>
      <c r="G16" s="123" t="str">
        <f>IF(AND(D16=0,E16=0)," ",(IF(AND(D16&gt;0,E16=0),"ISI (6)",(IF(AND(D16=0,E16&gt;0),"ISI (5)",((IF(G55&lt;RH!$C207,"&lt;RH",IF(G55&gt;RH!$D207,"&gt;RH"," ")))))))))</f>
        <v xml:space="preserve"> </v>
      </c>
      <c r="H16" s="93"/>
      <c r="I16" s="94"/>
      <c r="J16" s="126">
        <v>5</v>
      </c>
      <c r="K16" s="123" t="str">
        <f>IF(AND(H16=0,I16=0)," ",(IF(AND(H16&gt;0,I16=0),"ISI (8)",(IF(AND(H16=0,I16&gt;0),"ISI (7)",((IF(K55&lt;RH!$C207,"&lt;RH",IF(K55&gt;RH!$D207,"&gt;RH"," ")))))))))</f>
        <v xml:space="preserve"> </v>
      </c>
      <c r="L16" s="96">
        <f t="shared" si="0"/>
        <v>0</v>
      </c>
      <c r="M16" s="97">
        <f t="shared" si="0"/>
        <v>0</v>
      </c>
      <c r="N16" s="94"/>
      <c r="O16" s="127">
        <v>1</v>
      </c>
      <c r="P16" s="123" t="str">
        <f>IF(L16=0," ",IF((L16/INPUT_AWAL!$C$5)&gt;KALORI!D202,"&gt; MAX KONSUMSI KAPITA"," "))</f>
        <v xml:space="preserve"> </v>
      </c>
      <c r="Q16" s="120">
        <v>6</v>
      </c>
    </row>
    <row r="17" spans="1:17">
      <c r="A17" s="276">
        <v>200</v>
      </c>
      <c r="B17" s="528" t="s">
        <v>251</v>
      </c>
      <c r="C17" s="534" t="s">
        <v>244</v>
      </c>
      <c r="D17" s="93"/>
      <c r="E17" s="94"/>
      <c r="F17" s="126">
        <v>1</v>
      </c>
      <c r="G17" s="123" t="str">
        <f>IF(AND(D17=0,E17=0)," ",(IF(AND(D17&gt;0,E17=0),"ISI (6)",(IF(AND(D17=0,E17&gt;0),"ISI (5)",((IF(G56&lt;RH!$C208,"&lt;RH",IF(G56&gt;RH!$D208,"&gt;RH"," ")))))))))</f>
        <v xml:space="preserve"> </v>
      </c>
      <c r="H17" s="93"/>
      <c r="I17" s="94"/>
      <c r="J17" s="126">
        <v>5</v>
      </c>
      <c r="K17" s="123" t="str">
        <f>IF(AND(H17=0,I17=0)," ",(IF(AND(H17&gt;0,I17=0),"ISI (8)",(IF(AND(H17=0,I17&gt;0),"ISI (7)",((IF(K56&lt;RH!$C208,"&lt;RH",IF(K56&gt;RH!$D208,"&gt;RH"," ")))))))))</f>
        <v xml:space="preserve"> </v>
      </c>
      <c r="L17" s="96">
        <f t="shared" si="0"/>
        <v>0</v>
      </c>
      <c r="M17" s="97">
        <f t="shared" si="0"/>
        <v>0</v>
      </c>
      <c r="N17" s="94"/>
      <c r="O17" s="127">
        <v>1</v>
      </c>
      <c r="P17" s="123" t="str">
        <f>IF(L17=0," ",IF((L17/INPUT_AWAL!$C$5)&gt;KALORI!D203,"&gt; MAX KONSUMSI KAPITA"," "))</f>
        <v xml:space="preserve"> </v>
      </c>
      <c r="Q17" s="99"/>
    </row>
    <row r="18" spans="1:17" ht="15" customHeight="1">
      <c r="A18" s="276">
        <v>201</v>
      </c>
      <c r="B18" s="528" t="s">
        <v>253</v>
      </c>
      <c r="C18" s="534" t="s">
        <v>244</v>
      </c>
      <c r="D18" s="93"/>
      <c r="E18" s="94"/>
      <c r="F18" s="126">
        <v>1</v>
      </c>
      <c r="G18" s="123" t="str">
        <f>IF(AND(D18=0,E18=0)," ",(IF(AND(D18&gt;0,E18=0),"ISI (6)",(IF(AND(D18=0,E18&gt;0),"ISI (5)",((IF(G57&lt;RH!$C209,"&lt;RH",IF(G57&gt;RH!$D209,"&gt;RH"," ")))))))))</f>
        <v xml:space="preserve"> </v>
      </c>
      <c r="H18" s="93"/>
      <c r="I18" s="94"/>
      <c r="J18" s="126">
        <v>5</v>
      </c>
      <c r="K18" s="123" t="str">
        <f>IF(AND(H18=0,I18=0)," ",(IF(AND(H18&gt;0,I18=0),"ISI (8)",(IF(AND(H18=0,I18&gt;0),"ISI (7)",((IF(K57&lt;RH!$C209,"&lt;RH",IF(K57&gt;RH!$D209,"&gt;RH"," ")))))))))</f>
        <v xml:space="preserve"> </v>
      </c>
      <c r="L18" s="96">
        <f t="shared" si="0"/>
        <v>0</v>
      </c>
      <c r="M18" s="97">
        <f t="shared" si="0"/>
        <v>0</v>
      </c>
      <c r="N18" s="94"/>
      <c r="O18" s="127">
        <v>1</v>
      </c>
      <c r="P18" s="123" t="str">
        <f>IF(L18=0," ",IF((L18/INPUT_AWAL!$C$5)&gt;KALORI!D204,"&gt; MAX KONSUMSI KAPITA"," "))</f>
        <v xml:space="preserve"> </v>
      </c>
      <c r="Q18" s="99"/>
    </row>
    <row r="19" spans="1:17" ht="24.6" customHeight="1">
      <c r="A19" s="276">
        <v>202</v>
      </c>
      <c r="B19" s="528" t="s">
        <v>255</v>
      </c>
      <c r="C19" s="530" t="s">
        <v>355</v>
      </c>
      <c r="D19" s="93"/>
      <c r="E19" s="94"/>
      <c r="F19" s="126">
        <v>1</v>
      </c>
      <c r="G19" s="123" t="str">
        <f>IF(AND(D19=0,E19=0)," ",(IF(AND(D19&gt;0,E19=0),"ISI (6)",(IF(AND(D19=0,E19&gt;0),"ISI (5)",((IF(G58&lt;RH!$C210,"&lt;RH",IF(G58&gt;RH!$D210,"&gt;RH"," ")))))))))</f>
        <v xml:space="preserve"> </v>
      </c>
      <c r="H19" s="93"/>
      <c r="I19" s="94"/>
      <c r="J19" s="126">
        <v>5</v>
      </c>
      <c r="K19" s="123" t="str">
        <f>IF(AND(H19=0,I19=0)," ",(IF(AND(H19&gt;0,I19=0),"ISI (8)",(IF(AND(H19=0,I19&gt;0),"ISI (7)",((IF(K58&lt;RH!$C210,"&lt;RH",IF(K58&gt;RH!$D210,"&gt;RH"," ")))))))))</f>
        <v xml:space="preserve"> </v>
      </c>
      <c r="L19" s="96">
        <f t="shared" si="0"/>
        <v>0</v>
      </c>
      <c r="M19" s="97">
        <f t="shared" si="0"/>
        <v>0</v>
      </c>
      <c r="N19" s="94"/>
      <c r="O19" s="127">
        <v>1</v>
      </c>
      <c r="P19" s="123" t="str">
        <f>IF(L19=0," ",IF((L19/INPUT_AWAL!$C$5)&gt;KALORI!D205,"&gt; MAX KONSUMSI KAPITA"," "))</f>
        <v xml:space="preserve"> </v>
      </c>
      <c r="Q19" s="99"/>
    </row>
    <row r="20" spans="1:17" ht="15" customHeight="1">
      <c r="A20" s="276">
        <v>203</v>
      </c>
      <c r="B20" s="528" t="s">
        <v>257</v>
      </c>
      <c r="C20" s="534" t="s">
        <v>244</v>
      </c>
      <c r="D20" s="93"/>
      <c r="E20" s="94"/>
      <c r="F20" s="126">
        <v>1</v>
      </c>
      <c r="G20" s="123" t="str">
        <f>IF(AND(D20=0,E20=0)," ",(IF(AND(D20&gt;0,E20=0),"ISI (6)",(IF(AND(D20=0,E20&gt;0),"ISI (5)",((IF(G59&lt;RH!$C211,"&lt;RH",IF(G59&gt;RH!$D211,"&gt;RH"," ")))))))))</f>
        <v xml:space="preserve"> </v>
      </c>
      <c r="H20" s="93"/>
      <c r="I20" s="94"/>
      <c r="J20" s="126">
        <v>5</v>
      </c>
      <c r="K20" s="123" t="str">
        <f>IF(AND(H20=0,I20=0)," ",(IF(AND(H20&gt;0,I20=0),"ISI (8)",(IF(AND(H20=0,I20&gt;0),"ISI (7)",((IF(K59&lt;RH!$C211,"&lt;RH",IF(K59&gt;RH!$D211,"&gt;RH"," ")))))))))</f>
        <v xml:space="preserve"> </v>
      </c>
      <c r="L20" s="96">
        <f t="shared" si="0"/>
        <v>0</v>
      </c>
      <c r="M20" s="97">
        <f t="shared" si="0"/>
        <v>0</v>
      </c>
      <c r="N20" s="94"/>
      <c r="O20" s="127">
        <v>1</v>
      </c>
      <c r="P20" s="123" t="str">
        <f>IF(L20=0," ",IF((L20/INPUT_AWAL!$C$5)&gt;KALORI!D206,"&gt; MAX KONSUMSI KAPITA"," "))</f>
        <v xml:space="preserve"> </v>
      </c>
      <c r="Q20" s="99"/>
    </row>
    <row r="21" spans="1:17">
      <c r="A21" s="276">
        <v>204</v>
      </c>
      <c r="B21" s="528" t="s">
        <v>226</v>
      </c>
      <c r="C21" s="534" t="s">
        <v>244</v>
      </c>
      <c r="D21" s="93"/>
      <c r="E21" s="94"/>
      <c r="F21" s="126">
        <v>1</v>
      </c>
      <c r="G21" s="123" t="str">
        <f>IF(AND(D21=0,E21=0)," ",(IF(AND(D21&gt;0,E21=0),"ISI (6)",(IF(AND(D21=0,E21&gt;0),"ISI (5)",((IF(G60&lt;RH!$C212,"&lt;RH",IF(G60&gt;RH!$D212,"&gt;RH"," ")))))))))</f>
        <v xml:space="preserve"> </v>
      </c>
      <c r="H21" s="93"/>
      <c r="I21" s="94"/>
      <c r="J21" s="126">
        <v>5</v>
      </c>
      <c r="K21" s="123" t="str">
        <f>IF(AND(H21=0,I21=0)," ",(IF(AND(H21&gt;0,I21=0),"ISI (8)",(IF(AND(H21=0,I21&gt;0),"ISI (7)",((IF(K60&lt;RH!$C212,"&lt;RH",IF(K60&gt;RH!$D212,"&gt;RH"," ")))))))))</f>
        <v xml:space="preserve"> </v>
      </c>
      <c r="L21" s="96">
        <f t="shared" si="0"/>
        <v>0</v>
      </c>
      <c r="M21" s="97">
        <f t="shared" si="0"/>
        <v>0</v>
      </c>
      <c r="N21" s="94"/>
      <c r="O21" s="127">
        <v>1</v>
      </c>
      <c r="P21" s="123" t="str">
        <f>IF(L21=0," ",IF((L21/INPUT_AWAL!$C$5)&gt;KALORI!D207,"&gt; MAX KONSUMSI KAPITA"," "))</f>
        <v xml:space="preserve"> </v>
      </c>
      <c r="Q21" s="99"/>
    </row>
    <row r="22" spans="1:17">
      <c r="A22" s="276">
        <v>205</v>
      </c>
      <c r="B22" s="528" t="s">
        <v>259</v>
      </c>
      <c r="C22" s="534" t="s">
        <v>74</v>
      </c>
      <c r="D22" s="93"/>
      <c r="E22" s="94"/>
      <c r="F22" s="126">
        <v>1</v>
      </c>
      <c r="G22" s="123" t="str">
        <f>IF(AND(D22=0,E22=0)," ",(IF(AND(D22&gt;0,E22=0),"ISI (6)",(IF(AND(D22=0,E22&gt;0),"ISI (5)",((IF(G61&lt;RH!$C213,"&lt;RH",IF(G61&gt;RH!$D213,"&gt;RH"," ")))))))))</f>
        <v xml:space="preserve"> </v>
      </c>
      <c r="H22" s="93"/>
      <c r="I22" s="94"/>
      <c r="J22" s="126">
        <v>5</v>
      </c>
      <c r="K22" s="123" t="str">
        <f>IF(AND(H22=0,I22=0)," ",(IF(AND(H22&gt;0,I22=0),"ISI (8)",(IF(AND(H22=0,I22&gt;0),"ISI (7)",((IF(K61&lt;RH!$C213,"&lt;RH",IF(K61&gt;RH!$D213,"&gt;RH"," ")))))))))</f>
        <v xml:space="preserve"> </v>
      </c>
      <c r="L22" s="96">
        <f t="shared" si="0"/>
        <v>0</v>
      </c>
      <c r="M22" s="97">
        <f t="shared" si="0"/>
        <v>0</v>
      </c>
      <c r="N22" s="94"/>
      <c r="O22" s="127">
        <v>1</v>
      </c>
      <c r="P22" s="123" t="str">
        <f>IF(L22=0," ",IF((L22/INPUT_AWAL!$C$5)&gt;KALORI!D208,"&gt; MAX KONSUMSI KAPITA"," "))</f>
        <v xml:space="preserve"> </v>
      </c>
      <c r="Q22" s="99"/>
    </row>
    <row r="23" spans="1:17">
      <c r="A23" s="276">
        <v>206</v>
      </c>
      <c r="B23" s="528" t="s">
        <v>261</v>
      </c>
      <c r="C23" s="534" t="s">
        <v>234</v>
      </c>
      <c r="D23" s="93"/>
      <c r="E23" s="94"/>
      <c r="F23" s="126">
        <v>1</v>
      </c>
      <c r="G23" s="123" t="str">
        <f>IF(AND(D23=0,E23=0)," ",(IF(AND(D23&gt;0,E23=0),"ISI (6)",(IF(AND(D23=0,E23&gt;0),"ISI (5)",((IF(G62&lt;RH!$C214,"&lt;RH",IF(G62&gt;RH!$D214,"&gt;RH"," ")))))))))</f>
        <v xml:space="preserve"> </v>
      </c>
      <c r="H23" s="93"/>
      <c r="I23" s="94"/>
      <c r="J23" s="126">
        <v>5</v>
      </c>
      <c r="K23" s="123" t="str">
        <f>IF(AND(H23=0,I23=0)," ",(IF(AND(H23&gt;0,I23=0),"ISI (8)",(IF(AND(H23=0,I23&gt;0),"ISI (7)",((IF(K62&lt;RH!$C214,"&lt;RH",IF(K62&gt;RH!$D214,"&gt;RH"," ")))))))))</f>
        <v xml:space="preserve"> </v>
      </c>
      <c r="L23" s="96">
        <f t="shared" si="0"/>
        <v>0</v>
      </c>
      <c r="M23" s="97">
        <f t="shared" si="0"/>
        <v>0</v>
      </c>
      <c r="N23" s="94"/>
      <c r="O23" s="127">
        <v>1</v>
      </c>
      <c r="P23" s="123" t="str">
        <f>IF(L23=0," ",IF((L23/INPUT_AWAL!$C$5)&gt;KALORI!D209,"&gt; MAX KONSUMSI KAPITA"," "))</f>
        <v xml:space="preserve"> </v>
      </c>
      <c r="Q23" s="121"/>
    </row>
    <row r="24" spans="1:17">
      <c r="A24" s="276">
        <v>207</v>
      </c>
      <c r="B24" s="528" t="s">
        <v>262</v>
      </c>
      <c r="C24" s="534" t="s">
        <v>234</v>
      </c>
      <c r="D24" s="93"/>
      <c r="E24" s="94"/>
      <c r="F24" s="126">
        <v>1</v>
      </c>
      <c r="G24" s="123" t="str">
        <f>IF(AND(D24=0,E24=0)," ",(IF(AND(D24&gt;0,E24=0),"ISI (6)",(IF(AND(D24=0,E24&gt;0),"ISI (5)",((IF(G63&lt;RH!$C215,"&lt;RH",IF(G63&gt;RH!$D215,"&gt;RH"," ")))))))))</f>
        <v xml:space="preserve"> </v>
      </c>
      <c r="H24" s="93"/>
      <c r="I24" s="94"/>
      <c r="J24" s="126">
        <v>5</v>
      </c>
      <c r="K24" s="123" t="str">
        <f>IF(AND(H24=0,I24=0)," ",(IF(AND(H24&gt;0,I24=0),"ISI (8)",(IF(AND(H24=0,I24&gt;0),"ISI (7)",((IF(K63&lt;RH!$C215,"&lt;RH",IF(K63&gt;RH!$D215,"&gt;RH"," ")))))))))</f>
        <v xml:space="preserve"> </v>
      </c>
      <c r="L24" s="96">
        <f t="shared" si="0"/>
        <v>0</v>
      </c>
      <c r="M24" s="97">
        <f t="shared" si="0"/>
        <v>0</v>
      </c>
      <c r="N24" s="94"/>
      <c r="O24" s="127">
        <v>1</v>
      </c>
      <c r="P24" s="123" t="str">
        <f>IF(L24=0," ",IF((L24/INPUT_AWAL!$C$5)&gt;KALORI!D210,"&gt; MAX KONSUMSI KAPITA"," "))</f>
        <v xml:space="preserve"> </v>
      </c>
      <c r="Q24" s="99"/>
    </row>
    <row r="25" spans="1:17">
      <c r="A25" s="276">
        <v>208</v>
      </c>
      <c r="B25" s="528" t="s">
        <v>264</v>
      </c>
      <c r="C25" s="534" t="s">
        <v>234</v>
      </c>
      <c r="D25" s="93"/>
      <c r="E25" s="94"/>
      <c r="F25" s="126">
        <v>1</v>
      </c>
      <c r="G25" s="123" t="str">
        <f>IF(AND(D25=0,E25=0)," ",(IF(AND(D25&gt;0,E25=0),"ISI (6)",(IF(AND(D25=0,E25&gt;0),"ISI (5)",((IF(G64&lt;RH!$C216,"&lt;RH",IF(G64&gt;RH!$D216,"&gt;RH"," ")))))))))</f>
        <v xml:space="preserve"> </v>
      </c>
      <c r="H25" s="93"/>
      <c r="I25" s="94"/>
      <c r="J25" s="126">
        <v>5</v>
      </c>
      <c r="K25" s="123" t="str">
        <f>IF(AND(H25=0,I25=0)," ",(IF(AND(H25&gt;0,I25=0),"ISI (8)",(IF(AND(H25=0,I25&gt;0),"ISI (7)",((IF(K64&lt;RH!$C216,"&lt;RH",IF(K64&gt;RH!$D216,"&gt;RH"," ")))))))))</f>
        <v xml:space="preserve"> </v>
      </c>
      <c r="L25" s="96">
        <f t="shared" si="0"/>
        <v>0</v>
      </c>
      <c r="M25" s="97">
        <f t="shared" si="0"/>
        <v>0</v>
      </c>
      <c r="N25" s="94"/>
      <c r="O25" s="127">
        <v>1</v>
      </c>
      <c r="P25" s="123" t="str">
        <f>IF(L25=0," ",IF((L25/INPUT_AWAL!$C$5)&gt;KALORI!D211,"&gt; MAX KONSUMSI KAPITA"," "))</f>
        <v xml:space="preserve"> </v>
      </c>
      <c r="Q25" s="122"/>
    </row>
    <row r="26" spans="1:17">
      <c r="A26" s="276">
        <v>209</v>
      </c>
      <c r="B26" s="528" t="s">
        <v>266</v>
      </c>
      <c r="C26" s="534" t="s">
        <v>244</v>
      </c>
      <c r="D26" s="93"/>
      <c r="E26" s="94"/>
      <c r="F26" s="126">
        <v>1</v>
      </c>
      <c r="G26" s="123" t="str">
        <f>IF(AND(D26=0,E26=0)," ",(IF(AND(D26&gt;0,E26=0),"ISI (6)",(IF(AND(D26=0,E26&gt;0),"ISI (5)",((IF(G65&lt;RH!$C217,"&lt;RH",IF(G65&gt;RH!$D217,"&gt;RH"," ")))))))))</f>
        <v xml:space="preserve"> </v>
      </c>
      <c r="H26" s="93"/>
      <c r="I26" s="94"/>
      <c r="J26" s="126">
        <v>5</v>
      </c>
      <c r="K26" s="123" t="str">
        <f>IF(AND(H26=0,I26=0)," ",(IF(AND(H26&gt;0,I26=0),"ISI (8)",(IF(AND(H26=0,I26&gt;0),"ISI (7)",((IF(K65&lt;RH!$C217,"&lt;RH",IF(K65&gt;RH!$D217,"&gt;RH"," ")))))))))</f>
        <v xml:space="preserve"> </v>
      </c>
      <c r="L26" s="96">
        <f t="shared" si="0"/>
        <v>0</v>
      </c>
      <c r="M26" s="97">
        <f t="shared" si="0"/>
        <v>0</v>
      </c>
      <c r="N26" s="94"/>
      <c r="O26" s="127">
        <v>1</v>
      </c>
      <c r="P26" s="123" t="str">
        <f>IF(L26=0," ",IF((L26/INPUT_AWAL!$C$5)&gt;KALORI!D212,"&gt; MAX KONSUMSI KAPITA"," "))</f>
        <v xml:space="preserve"> </v>
      </c>
      <c r="Q26" s="99"/>
    </row>
    <row r="27" spans="1:17" ht="22.8">
      <c r="A27" s="276">
        <v>210</v>
      </c>
      <c r="B27" s="528" t="s">
        <v>267</v>
      </c>
      <c r="C27" s="530" t="s">
        <v>800</v>
      </c>
      <c r="D27" s="93"/>
      <c r="E27" s="94"/>
      <c r="F27" s="126">
        <v>1</v>
      </c>
      <c r="G27" s="123" t="str">
        <f>IF(AND(D27=0,E27=0)," ",(IF(AND(D27&gt;0,E27=0),"ISI (6)",(IF(AND(D27=0,E27&gt;0),"ISI (5)",((IF(G66&lt;RH!$C218,"&lt;RH",IF(G66&gt;RH!$D218,"&gt;RH"," ")))))))))</f>
        <v xml:space="preserve"> </v>
      </c>
      <c r="H27" s="93"/>
      <c r="I27" s="94"/>
      <c r="J27" s="126">
        <v>5</v>
      </c>
      <c r="K27" s="123" t="str">
        <f>IF(AND(H27=0,I27=0)," ",(IF(AND(H27&gt;0,I27=0),"ISI (8)",(IF(AND(H27=0,I27&gt;0),"ISI (7)",((IF(K66&lt;RH!$C218,"&lt;RH",IF(K66&gt;RH!$D218,"&gt;RH"," ")))))))))</f>
        <v xml:space="preserve"> </v>
      </c>
      <c r="L27" s="96">
        <f t="shared" si="0"/>
        <v>0</v>
      </c>
      <c r="M27" s="97">
        <f t="shared" si="0"/>
        <v>0</v>
      </c>
      <c r="N27" s="94"/>
      <c r="O27" s="127">
        <v>1</v>
      </c>
      <c r="P27" s="123" t="str">
        <f>IF(L27=0," ",IF((L27/INPUT_AWAL!$C$5)&gt;KALORI!D213,"&gt; MAX KONSUMSI KAPITA"," "))</f>
        <v xml:space="preserve"> </v>
      </c>
      <c r="Q27" s="99"/>
    </row>
    <row r="28" spans="1:17">
      <c r="A28" s="276">
        <v>211</v>
      </c>
      <c r="B28" s="528" t="s">
        <v>269</v>
      </c>
      <c r="C28" s="534" t="s">
        <v>801</v>
      </c>
      <c r="D28" s="93"/>
      <c r="E28" s="94"/>
      <c r="F28" s="126">
        <v>1</v>
      </c>
      <c r="G28" s="123" t="str">
        <f>IF(AND(D28=0,E28=0)," ",(IF(AND(D28&gt;0,E28=0),"ISI (6)",(IF(AND(D28=0,E28&gt;0),"ISI (5)",((IF(G67&lt;RH!$C219,"&lt;RH",IF(G67&gt;RH!$D219,"&gt;RH"," ")))))))))</f>
        <v xml:space="preserve"> </v>
      </c>
      <c r="H28" s="93"/>
      <c r="I28" s="94"/>
      <c r="J28" s="126">
        <v>5</v>
      </c>
      <c r="K28" s="123" t="str">
        <f>IF(AND(H28=0,I28=0)," ",(IF(AND(H28&gt;0,I28=0),"ISI (8)",(IF(AND(H28=0,I28&gt;0),"ISI (7)",((IF(K67&lt;RH!$C219,"&lt;RH",IF(K67&gt;RH!$D219,"&gt;RH"," ")))))))))</f>
        <v xml:space="preserve"> </v>
      </c>
      <c r="L28" s="96">
        <f t="shared" si="0"/>
        <v>0</v>
      </c>
      <c r="M28" s="97">
        <f t="shared" si="0"/>
        <v>0</v>
      </c>
      <c r="N28" s="94"/>
      <c r="O28" s="127">
        <v>1</v>
      </c>
      <c r="P28" s="123" t="str">
        <f>IF(L28=0," ",IF((L28/INPUT_AWAL!$C$5)&gt;KALORI!D214,"&gt; MAX KONSUMSI KAPITA"," "))</f>
        <v xml:space="preserve"> </v>
      </c>
      <c r="Q28" s="99"/>
    </row>
    <row r="29" spans="1:17">
      <c r="A29" s="276">
        <v>212</v>
      </c>
      <c r="B29" s="528" t="s">
        <v>270</v>
      </c>
      <c r="C29" s="534" t="s">
        <v>186</v>
      </c>
      <c r="D29" s="93"/>
      <c r="E29" s="94"/>
      <c r="F29" s="126">
        <v>1</v>
      </c>
      <c r="G29" s="123" t="str">
        <f>IF(AND(D29=0,E29=0)," ",(IF(AND(D29&gt;0,E29=0),"ISI (6)",(IF(AND(D29=0,E29&gt;0),"ISI (5)",((IF(G68&lt;RH!$C220,"&lt;RH",IF(G68&gt;RH!$D220,"&gt;RH"," ")))))))))</f>
        <v xml:space="preserve"> </v>
      </c>
      <c r="H29" s="93"/>
      <c r="I29" s="94"/>
      <c r="J29" s="126">
        <v>5</v>
      </c>
      <c r="K29" s="123" t="str">
        <f>IF(AND(H29=0,I29=0)," ",(IF(AND(H29&gt;0,I29=0),"ISI (8)",(IF(AND(H29=0,I29&gt;0),"ISI (7)",((IF(K68&lt;RH!$C220,"&lt;RH",IF(K68&gt;RH!$D220,"&gt;RH"," ")))))))))</f>
        <v xml:space="preserve"> </v>
      </c>
      <c r="L29" s="96">
        <f t="shared" si="0"/>
        <v>0</v>
      </c>
      <c r="M29" s="97">
        <f t="shared" si="0"/>
        <v>0</v>
      </c>
      <c r="N29" s="94"/>
      <c r="O29" s="127">
        <v>1</v>
      </c>
      <c r="P29" s="123" t="str">
        <f>IF(L29=0," ",IF((L29/INPUT_AWAL!$C$5)&gt;KALORI!D215,"&gt; MAX KONSUMSI KAPITA"," "))</f>
        <v xml:space="preserve"> </v>
      </c>
      <c r="Q29" s="99"/>
    </row>
    <row r="30" spans="1:17">
      <c r="A30" s="276">
        <v>213</v>
      </c>
      <c r="B30" s="528" t="s">
        <v>271</v>
      </c>
      <c r="C30" s="534" t="s">
        <v>272</v>
      </c>
      <c r="D30" s="93"/>
      <c r="E30" s="94"/>
      <c r="F30" s="126">
        <v>1</v>
      </c>
      <c r="G30" s="123" t="str">
        <f>IF(AND(D30=0,E30=0)," ",(IF(AND(D30&gt;0,E30=0),"ISI (6)",(IF(AND(D30=0,E30&gt;0),"ISI (5)",((IF(G69&lt;RH!$C221,"&lt;RH",IF(G69&gt;RH!$D221,"&gt;RH"," ")))))))))</f>
        <v xml:space="preserve"> </v>
      </c>
      <c r="H30" s="93"/>
      <c r="I30" s="94"/>
      <c r="J30" s="126">
        <v>5</v>
      </c>
      <c r="K30" s="123" t="str">
        <f>IF(AND(H30=0,I30=0)," ",(IF(AND(H30&gt;0,I30=0),"ISI (8)",(IF(AND(H30=0,I30&gt;0),"ISI (7)",((IF(K69&lt;RH!$C221,"&lt;RH",IF(K69&gt;RH!$D221,"&gt;RH"," ")))))))))</f>
        <v xml:space="preserve"> </v>
      </c>
      <c r="L30" s="96">
        <f t="shared" si="0"/>
        <v>0</v>
      </c>
      <c r="M30" s="97">
        <f t="shared" si="0"/>
        <v>0</v>
      </c>
      <c r="N30" s="94"/>
      <c r="O30" s="127">
        <v>1</v>
      </c>
      <c r="P30" s="123" t="str">
        <f>IF(L30=0," ",IF((L30/INPUT_AWAL!$C$5)&gt;KALORI!D216,"&gt; MAX KONSUMSI KAPITA"," "))</f>
        <v xml:space="preserve"> </v>
      </c>
      <c r="Q30" s="99"/>
    </row>
    <row r="31" spans="1:17">
      <c r="A31" s="276">
        <v>214</v>
      </c>
      <c r="B31" s="528" t="s">
        <v>273</v>
      </c>
      <c r="C31" s="535" t="s">
        <v>802</v>
      </c>
      <c r="D31" s="93"/>
      <c r="E31" s="94"/>
      <c r="F31" s="126">
        <v>1</v>
      </c>
      <c r="G31" s="123" t="str">
        <f>IF(AND(D31=0,E31=0)," ",(IF(AND(D31&gt;0,E31=0),"ISI (6)",(IF(AND(D31=0,E31&gt;0),"ISI (5)",((IF(G70&lt;RH!$C222,"&lt;RH",IF(G70&gt;RH!$D222,"&gt;RH"," ")))))))))</f>
        <v xml:space="preserve"> </v>
      </c>
      <c r="H31" s="93"/>
      <c r="I31" s="94"/>
      <c r="J31" s="126">
        <v>5</v>
      </c>
      <c r="K31" s="123" t="str">
        <f>IF(AND(H31=0,I31=0)," ",(IF(AND(H31&gt;0,I31=0),"ISI (8)",(IF(AND(H31=0,I31&gt;0),"ISI (7)",((IF(K70&lt;RH!$C222,"&lt;RH",IF(K70&gt;RH!$D222,"&gt;RH"," ")))))))))</f>
        <v xml:space="preserve"> </v>
      </c>
      <c r="L31" s="96">
        <f t="shared" si="0"/>
        <v>0</v>
      </c>
      <c r="M31" s="97">
        <f t="shared" si="0"/>
        <v>0</v>
      </c>
      <c r="N31" s="94"/>
      <c r="O31" s="127">
        <v>1</v>
      </c>
      <c r="P31" s="123" t="str">
        <f>IF(L31=0," ",IF((L31/INPUT_AWAL!$C$5)&gt;KALORI!D217,"&gt; MAX KONSUMSI KAPITA"," "))</f>
        <v xml:space="preserve"> </v>
      </c>
      <c r="Q31" s="99"/>
    </row>
    <row r="32" spans="1:17">
      <c r="A32" s="276">
        <v>215</v>
      </c>
      <c r="B32" s="528" t="s">
        <v>276</v>
      </c>
      <c r="C32" s="535" t="s">
        <v>803</v>
      </c>
      <c r="D32" s="93"/>
      <c r="E32" s="94"/>
      <c r="F32" s="126">
        <v>1</v>
      </c>
      <c r="G32" s="123" t="str">
        <f>IF(AND(D32=0,E32=0)," ",(IF(AND(D32&gt;0,E32=0),"ISI (6)",(IF(AND(D32=0,E32&gt;0),"ISI (5)",((IF(G71&lt;RH!$C223,"&lt;RH",IF(G71&gt;RH!$D223,"&gt;RH"," ")))))))))</f>
        <v xml:space="preserve"> </v>
      </c>
      <c r="H32" s="93"/>
      <c r="I32" s="94"/>
      <c r="J32" s="126">
        <v>5</v>
      </c>
      <c r="K32" s="123" t="str">
        <f>IF(AND(H32=0,I32=0)," ",(IF(AND(H32&gt;0,I32=0),"ISI (8)",(IF(AND(H32=0,I32&gt;0),"ISI (7)",((IF(K71&lt;RH!$C223,"&lt;RH",IF(K71&gt;RH!$D223,"&gt;RH"," ")))))))))</f>
        <v xml:space="preserve"> </v>
      </c>
      <c r="L32" s="96">
        <f t="shared" si="0"/>
        <v>0</v>
      </c>
      <c r="M32" s="97">
        <f t="shared" si="0"/>
        <v>0</v>
      </c>
      <c r="N32" s="94"/>
      <c r="O32" s="127">
        <v>1</v>
      </c>
      <c r="P32" s="123" t="str">
        <f>IF(L32=0," ",IF((L32/INPUT_AWAL!$C$5)&gt;KALORI!D218,"&gt; MAX KONSUMSI KAPITA"," "))</f>
        <v xml:space="preserve"> </v>
      </c>
      <c r="Q32" s="121"/>
    </row>
    <row r="33" spans="1:17">
      <c r="A33" s="276">
        <v>216</v>
      </c>
      <c r="B33" s="528" t="s">
        <v>279</v>
      </c>
      <c r="C33" s="534" t="s">
        <v>281</v>
      </c>
      <c r="D33" s="93"/>
      <c r="E33" s="94"/>
      <c r="F33" s="126">
        <v>1</v>
      </c>
      <c r="G33" s="123" t="str">
        <f>IF(AND(D33=0,E33=0)," ",(IF(AND(D33&gt;0,E33=0),"ISI (6)",(IF(AND(D33=0,E33&gt;0),"ISI (5)",((IF(G72&lt;RH!$C224,"&lt;RH",IF(G72&gt;RH!$D224,"&gt;RH"," ")))))))))</f>
        <v xml:space="preserve"> </v>
      </c>
      <c r="H33" s="93"/>
      <c r="I33" s="94"/>
      <c r="J33" s="126">
        <v>5</v>
      </c>
      <c r="K33" s="123" t="str">
        <f>IF(AND(H33=0,I33=0)," ",(IF(AND(H33&gt;0,I33=0),"ISI (8)",(IF(AND(H33=0,I33&gt;0),"ISI (7)",((IF(K72&lt;RH!$C224,"&lt;RH",IF(K72&gt;RH!$D224,"&gt;RH"," ")))))))))</f>
        <v xml:space="preserve"> </v>
      </c>
      <c r="L33" s="96">
        <f t="shared" si="0"/>
        <v>0</v>
      </c>
      <c r="M33" s="97">
        <f t="shared" si="0"/>
        <v>0</v>
      </c>
      <c r="N33" s="94"/>
      <c r="O33" s="127">
        <v>1</v>
      </c>
      <c r="P33" s="123" t="str">
        <f>IF(L33=0," ",IF((L33/INPUT_AWAL!$C$5)&gt;KALORI!D219,"&gt; MAX KONSUMSI KAPITA"," "))</f>
        <v xml:space="preserve"> </v>
      </c>
      <c r="Q33" s="99"/>
    </row>
    <row r="34" spans="1:17" ht="22.8">
      <c r="A34" s="276">
        <v>217</v>
      </c>
      <c r="B34" s="528" t="s">
        <v>282</v>
      </c>
      <c r="C34" s="530" t="s">
        <v>356</v>
      </c>
      <c r="D34" s="93"/>
      <c r="E34" s="94"/>
      <c r="F34" s="126">
        <v>1</v>
      </c>
      <c r="G34" s="123" t="str">
        <f>IF(AND(D34=0,E34=0)," ",(IF(AND(D34&gt;0,E34=0),"ISI (6)",(IF(AND(D34=0,E34&gt;0),"ISI (5)",((IF(G73&lt;RH!$C225,"&lt;RH",IF(G73&gt;RH!$D225,"&gt;RH"," ")))))))))</f>
        <v xml:space="preserve"> </v>
      </c>
      <c r="H34" s="93"/>
      <c r="I34" s="94"/>
      <c r="J34" s="126">
        <v>5</v>
      </c>
      <c r="K34" s="123" t="str">
        <f>IF(AND(H34=0,I34=0)," ",(IF(AND(H34&gt;0,I34=0),"ISI (8)",(IF(AND(H34=0,I34&gt;0),"ISI (7)",((IF(K73&lt;RH!$C225,"&lt;RH",IF(K73&gt;RH!$D225,"&gt;RH"," ")))))))))</f>
        <v xml:space="preserve"> </v>
      </c>
      <c r="L34" s="96">
        <f t="shared" si="0"/>
        <v>0</v>
      </c>
      <c r="M34" s="97">
        <f t="shared" si="0"/>
        <v>0</v>
      </c>
      <c r="N34" s="94"/>
      <c r="O34" s="127">
        <v>1</v>
      </c>
      <c r="P34" s="123" t="str">
        <f>IF(L34=0," ",IF((L34/INPUT_AWAL!$C$5)&gt;KALORI!D220,"&gt; MAX KONSUMSI KAPITA"," "))</f>
        <v xml:space="preserve"> </v>
      </c>
      <c r="Q34" s="99"/>
    </row>
    <row r="35" spans="1:17" ht="15" customHeight="1">
      <c r="A35" s="276">
        <v>218</v>
      </c>
      <c r="B35" s="528" t="s">
        <v>284</v>
      </c>
      <c r="C35" s="534" t="s">
        <v>244</v>
      </c>
      <c r="D35" s="93"/>
      <c r="E35" s="94"/>
      <c r="F35" s="126">
        <v>1</v>
      </c>
      <c r="G35" s="123" t="str">
        <f>IF(AND(D35=0,E35=0)," ",(IF(AND(D35&gt;0,E35=0),"ISI (6)",(IF(AND(D35=0,E35&gt;0),"ISI (5)",((IF(G74&lt;RH!$C226,"&lt;RH",IF(G74&gt;RH!$D226,"&gt;RH"," ")))))))))</f>
        <v xml:space="preserve"> </v>
      </c>
      <c r="H35" s="93"/>
      <c r="I35" s="94"/>
      <c r="J35" s="126">
        <v>5</v>
      </c>
      <c r="K35" s="123" t="str">
        <f>IF(AND(H35=0,I35=0)," ",(IF(AND(H35&gt;0,I35=0),"ISI (8)",(IF(AND(H35=0,I35&gt;0),"ISI (7)",((IF(K74&lt;RH!$C226,"&lt;RH",IF(K74&gt;RH!$D226,"&gt;RH"," ")))))))))</f>
        <v xml:space="preserve"> </v>
      </c>
      <c r="L35" s="96">
        <f t="shared" si="0"/>
        <v>0</v>
      </c>
      <c r="M35" s="97">
        <f t="shared" si="0"/>
        <v>0</v>
      </c>
      <c r="N35" s="94"/>
      <c r="O35" s="127">
        <v>1</v>
      </c>
      <c r="P35" s="123" t="str">
        <f>IF(L35=0," ",IF((L35/INPUT_AWAL!$C$5)&gt;KALORI!D221,"&gt; MAX KONSUMSI KAPITA"," "))</f>
        <v xml:space="preserve"> </v>
      </c>
      <c r="Q35" s="99"/>
    </row>
    <row r="36" spans="1:17">
      <c r="A36" s="276">
        <v>219</v>
      </c>
      <c r="B36" s="528" t="s">
        <v>285</v>
      </c>
      <c r="C36" s="529" t="s">
        <v>186</v>
      </c>
      <c r="D36" s="93"/>
      <c r="E36" s="94"/>
      <c r="F36" s="126">
        <v>1</v>
      </c>
      <c r="G36" s="123" t="str">
        <f>IF(AND(D36=0,E36=0)," ",(IF(AND(D36&gt;0,E36=0),"ISI (6)",(IF(AND(D36=0,E36&gt;0),"ISI (5)",((IF(G75&lt;RH!$C227,"&lt;RH",IF(G75&gt;RH!$D227,"&gt;RH"," ")))))))))</f>
        <v xml:space="preserve"> </v>
      </c>
      <c r="H36" s="93"/>
      <c r="I36" s="94"/>
      <c r="J36" s="126">
        <v>5</v>
      </c>
      <c r="K36" s="123" t="str">
        <f>IF(AND(H36=0,I36=0)," ",(IF(AND(H36&gt;0,I36=0),"ISI (8)",(IF(AND(H36=0,I36&gt;0),"ISI (7)",((IF(K75&lt;RH!$C227,"&lt;RH",IF(K75&gt;RH!$D227,"&gt;RH"," ")))))))))</f>
        <v xml:space="preserve"> </v>
      </c>
      <c r="L36" s="96">
        <f t="shared" si="0"/>
        <v>0</v>
      </c>
      <c r="M36" s="97">
        <f t="shared" si="0"/>
        <v>0</v>
      </c>
      <c r="N36" s="94"/>
      <c r="O36" s="127">
        <v>1</v>
      </c>
      <c r="P36" s="123" t="str">
        <f>IF(L36=0," ",IF((L36/INPUT_AWAL!$C$5)&gt;KALORI!D222,"&gt; MAX KONSUMSI KAPITA"," "))</f>
        <v xml:space="preserve"> </v>
      </c>
      <c r="Q36" s="99"/>
    </row>
    <row r="37" spans="1:17">
      <c r="A37" s="266">
        <v>220</v>
      </c>
      <c r="B37" s="109" t="s">
        <v>798</v>
      </c>
      <c r="C37" s="114"/>
      <c r="D37" s="110"/>
      <c r="E37" s="108">
        <f>SUM(E38:E42)</f>
        <v>0</v>
      </c>
      <c r="F37" s="106"/>
      <c r="G37" s="107"/>
      <c r="H37" s="110"/>
      <c r="I37" s="108">
        <f>SUM(I38:I42)</f>
        <v>0</v>
      </c>
      <c r="J37" s="106"/>
      <c r="K37" s="107"/>
      <c r="L37" s="111"/>
      <c r="M37" s="108">
        <f>SUM(M38:M42)</f>
        <v>0</v>
      </c>
      <c r="N37" s="113" t="str">
        <f>IF(J37=0," ",IF((J37/INPUT_AWAL!$C$5)&gt;KALORI!B223,"&gt; MAX KONSUMSI KAPITA"," "))</f>
        <v xml:space="preserve"> </v>
      </c>
      <c r="O37" s="128"/>
      <c r="P37" s="113" t="str">
        <f>IF(L37=0," ",IF((L37/INPUT_AWAL!$C$5)&gt;KALORI!D223,"&gt; MAX KONSUMSI KAPITA"," "))</f>
        <v xml:space="preserve"> </v>
      </c>
      <c r="Q37" s="99"/>
    </row>
    <row r="38" spans="1:17" ht="15" customHeight="1">
      <c r="A38" s="276">
        <v>221</v>
      </c>
      <c r="B38" s="528" t="s">
        <v>289</v>
      </c>
      <c r="C38" s="529" t="s">
        <v>290</v>
      </c>
      <c r="D38" s="93"/>
      <c r="E38" s="94"/>
      <c r="F38" s="126">
        <v>1</v>
      </c>
      <c r="G38" s="123" t="str">
        <f>IF(AND(D38=0,E38=0)," ",(IF(AND(D38&gt;0,E38=0),"ISI (6)",(IF(AND(D38=0,E38&gt;0),"ISI (5)",((IF(G77&lt;RH!$C229,"&lt;RH",IF(G77&gt;RH!$D229,"&gt;RH"," ")))))))))</f>
        <v xml:space="preserve"> </v>
      </c>
      <c r="H38" s="93"/>
      <c r="I38" s="94"/>
      <c r="J38" s="126">
        <v>5</v>
      </c>
      <c r="K38" s="123" t="str">
        <f>IF(AND(H38=0,I38=0)," ",(IF(AND(H38&gt;0,I38=0),"ISI (8)",(IF(AND(H38=0,I38&gt;0),"ISI (7)",((IF(K77&lt;RH!$C229,"&lt;RH",IF(K77&gt;RH!$D229,"&gt;RH"," ")))))))))</f>
        <v xml:space="preserve"> </v>
      </c>
      <c r="L38" s="96">
        <f t="shared" si="0"/>
        <v>0</v>
      </c>
      <c r="M38" s="97">
        <f t="shared" si="0"/>
        <v>0</v>
      </c>
      <c r="N38" s="94"/>
      <c r="O38" s="127">
        <v>1</v>
      </c>
      <c r="P38" s="123" t="str">
        <f>IF(L38=0," ",IF((L38/INPUT_AWAL!$C$5)&gt;KALORI!D224,"&gt; MAX KONSUMSI KAPITA"," "))</f>
        <v xml:space="preserve"> </v>
      </c>
      <c r="Q38" s="121"/>
    </row>
    <row r="39" spans="1:17" ht="15" customHeight="1">
      <c r="A39" s="276">
        <v>222</v>
      </c>
      <c r="B39" s="528" t="s">
        <v>291</v>
      </c>
      <c r="C39" s="529" t="s">
        <v>290</v>
      </c>
      <c r="D39" s="93"/>
      <c r="E39" s="94"/>
      <c r="F39" s="126">
        <v>1</v>
      </c>
      <c r="G39" s="123" t="str">
        <f>IF(AND(D39=0,E39=0)," ",(IF(AND(D39&gt;0,E39=0),"ISI (6)",(IF(AND(D39=0,E39&gt;0),"ISI (5)",((IF(G78&lt;RH!$C230,"&lt;RH",IF(G78&gt;RH!$D230,"&gt;RH"," ")))))))))</f>
        <v xml:space="preserve"> </v>
      </c>
      <c r="H39" s="93"/>
      <c r="I39" s="94"/>
      <c r="J39" s="126">
        <v>5</v>
      </c>
      <c r="K39" s="123" t="str">
        <f>IF(AND(H39=0,I39=0)," ",(IF(AND(H39&gt;0,I39=0),"ISI (8)",(IF(AND(H39=0,I39&gt;0),"ISI (7)",((IF(K78&lt;RH!$C230,"&lt;RH",IF(K78&gt;RH!$D230,"&gt;RH"," ")))))))))</f>
        <v xml:space="preserve"> </v>
      </c>
      <c r="L39" s="96">
        <f t="shared" si="0"/>
        <v>0</v>
      </c>
      <c r="M39" s="97">
        <f t="shared" si="0"/>
        <v>0</v>
      </c>
      <c r="N39" s="94"/>
      <c r="O39" s="127">
        <v>1</v>
      </c>
      <c r="P39" s="123" t="str">
        <f>IF(L39=0," ",IF((L39/INPUT_AWAL!$C$5)&gt;KALORI!D225,"&gt; MAX KONSUMSI KAPITA"," "))</f>
        <v xml:space="preserve"> </v>
      </c>
      <c r="Q39" s="116"/>
    </row>
    <row r="40" spans="1:17" ht="15" customHeight="1">
      <c r="A40" s="276">
        <v>223</v>
      </c>
      <c r="B40" s="528" t="s">
        <v>292</v>
      </c>
      <c r="C40" s="529" t="s">
        <v>290</v>
      </c>
      <c r="D40" s="93"/>
      <c r="E40" s="94"/>
      <c r="F40" s="126">
        <v>1</v>
      </c>
      <c r="G40" s="123" t="str">
        <f>IF(AND(D40=0,E40=0)," ",(IF(AND(D40&gt;0,E40=0),"ISI (6)",(IF(AND(D40=0,E40&gt;0),"ISI (5)",((IF(G79&lt;RH!$C231,"&lt;RH",IF(G79&gt;RH!$D231,"&gt;RH"," ")))))))))</f>
        <v xml:space="preserve"> </v>
      </c>
      <c r="H40" s="93"/>
      <c r="I40" s="94"/>
      <c r="J40" s="126">
        <v>5</v>
      </c>
      <c r="K40" s="123" t="str">
        <f>IF(AND(H40=0,I40=0)," ",(IF(AND(H40&gt;0,I40=0),"ISI (8)",(IF(AND(H40=0,I40&gt;0),"ISI (7)",((IF(K79&lt;RH!$C231,"&lt;RH",IF(K79&gt;RH!$D231,"&gt;RH"," ")))))))))</f>
        <v xml:space="preserve"> </v>
      </c>
      <c r="L40" s="96">
        <f t="shared" si="0"/>
        <v>0</v>
      </c>
      <c r="M40" s="97">
        <f t="shared" si="0"/>
        <v>0</v>
      </c>
      <c r="N40" s="94"/>
      <c r="O40" s="127">
        <v>1</v>
      </c>
      <c r="P40" s="123" t="str">
        <f>IF(L40=0," ",IF((L40/INPUT_AWAL!$C$5)&gt;KALORI!D226,"&gt; MAX KONSUMSI KAPITA"," "))</f>
        <v xml:space="preserve"> </v>
      </c>
      <c r="Q40" s="116"/>
    </row>
    <row r="41" spans="1:17" ht="15" customHeight="1">
      <c r="A41" s="276">
        <v>224</v>
      </c>
      <c r="B41" s="528" t="s">
        <v>293</v>
      </c>
      <c r="C41" s="529" t="s">
        <v>74</v>
      </c>
      <c r="D41" s="93"/>
      <c r="E41" s="94"/>
      <c r="F41" s="126">
        <v>1</v>
      </c>
      <c r="G41" s="123" t="str">
        <f>IF(AND(D41=0,E41=0)," ",(IF(AND(D41&gt;0,E41=0),"ISI (6)",(IF(AND(D41=0,E41&gt;0),"ISI (5)",((IF(G80&lt;RH!$C232,"&lt;RH",IF(G80&gt;RH!$D232,"&gt;RH"," ")))))))))</f>
        <v xml:space="preserve"> </v>
      </c>
      <c r="H41" s="93"/>
      <c r="I41" s="94"/>
      <c r="J41" s="126">
        <v>5</v>
      </c>
      <c r="K41" s="123" t="str">
        <f>IF(AND(H41=0,I41=0)," ",(IF(AND(H41&gt;0,I41=0),"ISI (8)",(IF(AND(H41=0,I41&gt;0),"ISI (7)",((IF(K80&lt;RH!$C232,"&lt;RH",IF(K80&gt;RH!$D232,"&gt;RH"," ")))))))))</f>
        <v xml:space="preserve"> </v>
      </c>
      <c r="L41" s="96">
        <f t="shared" si="0"/>
        <v>0</v>
      </c>
      <c r="M41" s="97">
        <f t="shared" si="0"/>
        <v>0</v>
      </c>
      <c r="N41" s="94"/>
      <c r="O41" s="127">
        <v>1</v>
      </c>
      <c r="P41" s="123" t="str">
        <f>IF(L41=0," ",IF((L41/INPUT_AWAL!$C$5)&gt;KALORI!D227,"&gt; MAX KONSUMSI KAPITA"," "))</f>
        <v xml:space="preserve"> </v>
      </c>
      <c r="Q41" s="116"/>
    </row>
    <row r="42" spans="1:17" ht="15" customHeight="1">
      <c r="A42" s="276">
        <v>225</v>
      </c>
      <c r="B42" s="528" t="s">
        <v>294</v>
      </c>
      <c r="C42" s="529" t="s">
        <v>351</v>
      </c>
      <c r="D42" s="93"/>
      <c r="E42" s="94"/>
      <c r="F42" s="126">
        <v>1</v>
      </c>
      <c r="G42" s="123" t="str">
        <f>IF(AND(D42=0,E42=0)," ",(IF(AND(D42&gt;0,E42=0),"ISI (6)",(IF(AND(D42=0,E42&gt;0),"ISI (5)",((IF(G82&lt;RH!$C233,"&lt;RH",IF(G82&gt;RH!$D233,"&gt;RH"," ")))))))))</f>
        <v xml:space="preserve"> </v>
      </c>
      <c r="H42" s="93"/>
      <c r="I42" s="94"/>
      <c r="J42" s="126">
        <v>5</v>
      </c>
      <c r="K42" s="123" t="str">
        <f>IF(AND(H42=0,I42=0)," ",(IF(AND(H42&gt;0,I42=0),"ISI (8)",(IF(AND(H42=0,I42&gt;0),"ISI (7)",((IF(K82&lt;RH!$C233,"&lt;RH",IF(K82&gt;RH!$D233,"&gt;RH"," ")))))))))</f>
        <v xml:space="preserve"> </v>
      </c>
      <c r="L42" s="96">
        <f t="shared" si="0"/>
        <v>0</v>
      </c>
      <c r="M42" s="97">
        <f t="shared" si="0"/>
        <v>0</v>
      </c>
      <c r="N42" s="94"/>
      <c r="O42" s="127">
        <v>1</v>
      </c>
      <c r="P42" s="123" t="str">
        <f>IF(L42=0," ",IF((L42/INPUT_AWAL!$C$5)&gt;KALORI!D228,"&gt; MAX KONSUMSI KAPITA"," "))</f>
        <v xml:space="preserve"> </v>
      </c>
      <c r="Q42" s="116"/>
    </row>
    <row r="43" spans="1:17" s="55" customFormat="1">
      <c r="A43" s="88"/>
      <c r="G43" s="88"/>
      <c r="K43" s="88"/>
      <c r="L43" s="88"/>
      <c r="M43" s="88"/>
      <c r="N43" s="89"/>
      <c r="O43" s="89"/>
      <c r="Q43" s="116"/>
    </row>
    <row r="44" spans="1:17" s="55" customFormat="1" hidden="1">
      <c r="A44" s="88"/>
      <c r="G44" s="88" t="e">
        <f>E5/D5</f>
        <v>#DIV/0!</v>
      </c>
      <c r="K44" s="88" t="e">
        <f>I5/H5</f>
        <v>#DIV/0!</v>
      </c>
      <c r="L44" s="88"/>
      <c r="M44" s="88"/>
      <c r="N44" s="89"/>
      <c r="O44" s="89"/>
      <c r="Q44" s="116"/>
    </row>
    <row r="45" spans="1:17" s="55" customFormat="1" hidden="1">
      <c r="A45" s="88"/>
      <c r="G45" s="88" t="e">
        <f t="shared" ref="G45:G81" si="1">E6/D6</f>
        <v>#DIV/0!</v>
      </c>
      <c r="K45" s="88" t="e">
        <f t="shared" ref="K45:K81" si="2">I6/H6</f>
        <v>#DIV/0!</v>
      </c>
      <c r="L45" s="88"/>
      <c r="M45" s="88"/>
      <c r="N45" s="89"/>
      <c r="O45" s="89"/>
      <c r="Q45" s="116"/>
    </row>
    <row r="46" spans="1:17" s="55" customFormat="1" hidden="1">
      <c r="A46" s="88"/>
      <c r="G46" s="88" t="e">
        <f t="shared" si="1"/>
        <v>#DIV/0!</v>
      </c>
      <c r="K46" s="88" t="e">
        <f t="shared" si="2"/>
        <v>#DIV/0!</v>
      </c>
      <c r="L46" s="88"/>
      <c r="M46" s="88"/>
      <c r="N46" s="89"/>
      <c r="O46" s="89"/>
      <c r="Q46" s="116"/>
    </row>
    <row r="47" spans="1:17" s="55" customFormat="1" hidden="1">
      <c r="A47" s="88"/>
      <c r="G47" s="88" t="e">
        <f t="shared" si="1"/>
        <v>#DIV/0!</v>
      </c>
      <c r="K47" s="88" t="e">
        <f t="shared" si="2"/>
        <v>#DIV/0!</v>
      </c>
      <c r="L47" s="88"/>
      <c r="M47" s="88"/>
      <c r="N47" s="89"/>
      <c r="O47" s="89"/>
      <c r="Q47" s="116"/>
    </row>
    <row r="48" spans="1:17" s="55" customFormat="1" hidden="1">
      <c r="A48" s="88"/>
      <c r="G48" s="88" t="e">
        <f t="shared" si="1"/>
        <v>#DIV/0!</v>
      </c>
      <c r="K48" s="88" t="e">
        <f t="shared" si="2"/>
        <v>#DIV/0!</v>
      </c>
      <c r="L48" s="88"/>
      <c r="M48" s="88"/>
      <c r="N48" s="89"/>
      <c r="O48" s="89"/>
      <c r="Q48" s="116"/>
    </row>
    <row r="49" spans="1:17" s="55" customFormat="1" hidden="1">
      <c r="A49" s="88"/>
      <c r="G49" s="88" t="e">
        <f t="shared" si="1"/>
        <v>#DIV/0!</v>
      </c>
      <c r="K49" s="88" t="e">
        <f t="shared" si="2"/>
        <v>#DIV/0!</v>
      </c>
      <c r="L49" s="88"/>
      <c r="M49" s="88"/>
      <c r="N49" s="89"/>
      <c r="O49" s="89"/>
      <c r="Q49" s="116"/>
    </row>
    <row r="50" spans="1:17" s="55" customFormat="1" hidden="1">
      <c r="A50" s="88"/>
      <c r="G50" s="88" t="e">
        <f t="shared" si="1"/>
        <v>#DIV/0!</v>
      </c>
      <c r="K50" s="88" t="e">
        <f t="shared" si="2"/>
        <v>#DIV/0!</v>
      </c>
      <c r="L50" s="88"/>
      <c r="M50" s="88"/>
      <c r="N50" s="89"/>
      <c r="O50" s="89"/>
      <c r="Q50" s="116"/>
    </row>
    <row r="51" spans="1:17" s="55" customFormat="1" hidden="1">
      <c r="A51" s="88"/>
      <c r="G51" s="88" t="e">
        <f t="shared" si="1"/>
        <v>#DIV/0!</v>
      </c>
      <c r="K51" s="88" t="e">
        <f t="shared" si="2"/>
        <v>#DIV/0!</v>
      </c>
      <c r="L51" s="88"/>
      <c r="M51" s="88"/>
      <c r="N51" s="89"/>
      <c r="O51" s="89"/>
      <c r="Q51" s="116"/>
    </row>
    <row r="52" spans="1:17" s="55" customFormat="1" hidden="1">
      <c r="A52" s="88"/>
      <c r="G52" s="88" t="e">
        <f t="shared" si="1"/>
        <v>#DIV/0!</v>
      </c>
      <c r="K52" s="88" t="e">
        <f t="shared" si="2"/>
        <v>#DIV/0!</v>
      </c>
      <c r="L52" s="88"/>
      <c r="M52" s="88"/>
      <c r="N52" s="89"/>
      <c r="O52" s="89"/>
      <c r="Q52" s="116"/>
    </row>
    <row r="53" spans="1:17" s="55" customFormat="1" hidden="1">
      <c r="A53" s="88"/>
      <c r="G53" s="88" t="e">
        <f t="shared" si="1"/>
        <v>#DIV/0!</v>
      </c>
      <c r="K53" s="88" t="e">
        <f t="shared" si="2"/>
        <v>#DIV/0!</v>
      </c>
      <c r="L53" s="88"/>
      <c r="M53" s="88"/>
      <c r="N53" s="89"/>
      <c r="O53" s="89"/>
      <c r="Q53" s="116"/>
    </row>
    <row r="54" spans="1:17" s="55" customFormat="1" hidden="1">
      <c r="A54" s="88"/>
      <c r="G54" s="88" t="e">
        <f t="shared" si="1"/>
        <v>#DIV/0!</v>
      </c>
      <c r="K54" s="88" t="e">
        <f t="shared" si="2"/>
        <v>#DIV/0!</v>
      </c>
      <c r="L54" s="88"/>
      <c r="M54" s="88"/>
      <c r="N54" s="89"/>
      <c r="O54" s="89"/>
      <c r="Q54" s="116"/>
    </row>
    <row r="55" spans="1:17" s="55" customFormat="1" hidden="1">
      <c r="A55" s="88"/>
      <c r="G55" s="88" t="e">
        <f t="shared" si="1"/>
        <v>#DIV/0!</v>
      </c>
      <c r="K55" s="88" t="e">
        <f t="shared" si="2"/>
        <v>#DIV/0!</v>
      </c>
      <c r="L55" s="88"/>
      <c r="M55" s="88"/>
      <c r="N55" s="89"/>
      <c r="O55" s="89"/>
      <c r="Q55" s="116"/>
    </row>
    <row r="56" spans="1:17" s="55" customFormat="1" hidden="1">
      <c r="A56" s="88"/>
      <c r="G56" s="88" t="e">
        <f t="shared" si="1"/>
        <v>#DIV/0!</v>
      </c>
      <c r="K56" s="88" t="e">
        <f t="shared" si="2"/>
        <v>#DIV/0!</v>
      </c>
      <c r="L56" s="88"/>
      <c r="M56" s="88"/>
      <c r="N56" s="89"/>
      <c r="O56" s="89"/>
      <c r="Q56" s="116"/>
    </row>
    <row r="57" spans="1:17" s="55" customFormat="1" hidden="1">
      <c r="A57" s="88"/>
      <c r="G57" s="88" t="e">
        <f t="shared" si="1"/>
        <v>#DIV/0!</v>
      </c>
      <c r="K57" s="88" t="e">
        <f t="shared" si="2"/>
        <v>#DIV/0!</v>
      </c>
      <c r="L57" s="88"/>
      <c r="M57" s="88"/>
      <c r="N57" s="89"/>
      <c r="O57" s="89"/>
      <c r="Q57" s="116"/>
    </row>
    <row r="58" spans="1:17" s="55" customFormat="1" hidden="1">
      <c r="A58" s="88"/>
      <c r="G58" s="88" t="e">
        <f t="shared" si="1"/>
        <v>#DIV/0!</v>
      </c>
      <c r="K58" s="88" t="e">
        <f t="shared" si="2"/>
        <v>#DIV/0!</v>
      </c>
      <c r="L58" s="88"/>
      <c r="M58" s="88"/>
      <c r="N58" s="89"/>
      <c r="O58" s="89"/>
      <c r="Q58" s="116"/>
    </row>
    <row r="59" spans="1:17" s="55" customFormat="1" hidden="1">
      <c r="A59" s="88"/>
      <c r="G59" s="88" t="e">
        <f t="shared" si="1"/>
        <v>#DIV/0!</v>
      </c>
      <c r="K59" s="88" t="e">
        <f t="shared" si="2"/>
        <v>#DIV/0!</v>
      </c>
      <c r="L59" s="88"/>
      <c r="M59" s="88"/>
      <c r="N59" s="89"/>
      <c r="O59" s="89"/>
      <c r="Q59" s="116"/>
    </row>
    <row r="60" spans="1:17" s="55" customFormat="1" hidden="1">
      <c r="A60" s="88"/>
      <c r="G60" s="88" t="e">
        <f t="shared" si="1"/>
        <v>#DIV/0!</v>
      </c>
      <c r="K60" s="88" t="e">
        <f t="shared" si="2"/>
        <v>#DIV/0!</v>
      </c>
      <c r="L60" s="88"/>
      <c r="M60" s="88"/>
      <c r="N60" s="89"/>
      <c r="O60" s="89"/>
      <c r="Q60" s="116"/>
    </row>
    <row r="61" spans="1:17" s="55" customFormat="1" hidden="1">
      <c r="A61" s="88"/>
      <c r="G61" s="88" t="e">
        <f t="shared" si="1"/>
        <v>#DIV/0!</v>
      </c>
      <c r="K61" s="88" t="e">
        <f t="shared" si="2"/>
        <v>#DIV/0!</v>
      </c>
      <c r="L61" s="88"/>
      <c r="M61" s="88"/>
      <c r="N61" s="89"/>
      <c r="O61" s="89"/>
      <c r="Q61" s="116"/>
    </row>
    <row r="62" spans="1:17" s="55" customFormat="1" hidden="1">
      <c r="A62" s="88"/>
      <c r="G62" s="88" t="e">
        <f t="shared" si="1"/>
        <v>#DIV/0!</v>
      </c>
      <c r="K62" s="88" t="e">
        <f t="shared" si="2"/>
        <v>#DIV/0!</v>
      </c>
      <c r="L62" s="88"/>
      <c r="M62" s="88"/>
      <c r="N62" s="89"/>
      <c r="O62" s="89"/>
      <c r="Q62" s="116"/>
    </row>
    <row r="63" spans="1:17" s="55" customFormat="1" hidden="1">
      <c r="A63" s="88"/>
      <c r="G63" s="88" t="e">
        <f t="shared" si="1"/>
        <v>#DIV/0!</v>
      </c>
      <c r="K63" s="88" t="e">
        <f t="shared" si="2"/>
        <v>#DIV/0!</v>
      </c>
      <c r="L63" s="88"/>
      <c r="M63" s="88"/>
      <c r="N63" s="89"/>
      <c r="O63" s="89"/>
      <c r="Q63" s="116"/>
    </row>
    <row r="64" spans="1:17" s="55" customFormat="1" hidden="1">
      <c r="A64" s="88"/>
      <c r="G64" s="88" t="e">
        <f t="shared" si="1"/>
        <v>#DIV/0!</v>
      </c>
      <c r="K64" s="88" t="e">
        <f t="shared" si="2"/>
        <v>#DIV/0!</v>
      </c>
      <c r="L64" s="88"/>
      <c r="M64" s="88"/>
      <c r="N64" s="89"/>
      <c r="O64" s="89"/>
      <c r="Q64" s="116"/>
    </row>
    <row r="65" spans="1:17" s="55" customFormat="1" hidden="1">
      <c r="A65" s="88"/>
      <c r="G65" s="88" t="e">
        <f t="shared" si="1"/>
        <v>#DIV/0!</v>
      </c>
      <c r="K65" s="88" t="e">
        <f t="shared" si="2"/>
        <v>#DIV/0!</v>
      </c>
      <c r="L65" s="88"/>
      <c r="M65" s="88"/>
      <c r="N65" s="89"/>
      <c r="O65" s="89"/>
      <c r="Q65" s="116"/>
    </row>
    <row r="66" spans="1:17" s="55" customFormat="1" hidden="1">
      <c r="A66" s="88"/>
      <c r="G66" s="88" t="e">
        <f t="shared" si="1"/>
        <v>#DIV/0!</v>
      </c>
      <c r="K66" s="88" t="e">
        <f t="shared" si="2"/>
        <v>#DIV/0!</v>
      </c>
      <c r="L66" s="88"/>
      <c r="M66" s="88"/>
      <c r="N66" s="89"/>
      <c r="O66" s="89"/>
      <c r="Q66" s="116"/>
    </row>
    <row r="67" spans="1:17" s="55" customFormat="1" hidden="1">
      <c r="A67" s="88"/>
      <c r="G67" s="88" t="e">
        <f t="shared" si="1"/>
        <v>#DIV/0!</v>
      </c>
      <c r="K67" s="88" t="e">
        <f t="shared" si="2"/>
        <v>#DIV/0!</v>
      </c>
      <c r="L67" s="88"/>
      <c r="M67" s="88"/>
      <c r="N67" s="89"/>
      <c r="O67" s="89"/>
      <c r="Q67" s="116"/>
    </row>
    <row r="68" spans="1:17" s="55" customFormat="1" hidden="1">
      <c r="A68" s="88"/>
      <c r="G68" s="88" t="e">
        <f t="shared" si="1"/>
        <v>#DIV/0!</v>
      </c>
      <c r="K68" s="88" t="e">
        <f t="shared" si="2"/>
        <v>#DIV/0!</v>
      </c>
      <c r="L68" s="88"/>
      <c r="M68" s="88"/>
      <c r="N68" s="89"/>
      <c r="O68" s="89"/>
      <c r="Q68" s="116"/>
    </row>
    <row r="69" spans="1:17" s="55" customFormat="1" hidden="1">
      <c r="A69" s="88"/>
      <c r="G69" s="88" t="e">
        <f t="shared" si="1"/>
        <v>#DIV/0!</v>
      </c>
      <c r="K69" s="88" t="e">
        <f t="shared" si="2"/>
        <v>#DIV/0!</v>
      </c>
      <c r="L69" s="88"/>
      <c r="M69" s="88"/>
      <c r="N69" s="89"/>
      <c r="O69" s="89"/>
      <c r="Q69" s="116"/>
    </row>
    <row r="70" spans="1:17" s="55" customFormat="1" hidden="1">
      <c r="A70" s="88"/>
      <c r="G70" s="88" t="e">
        <f t="shared" si="1"/>
        <v>#DIV/0!</v>
      </c>
      <c r="K70" s="88" t="e">
        <f t="shared" si="2"/>
        <v>#DIV/0!</v>
      </c>
      <c r="L70" s="88"/>
      <c r="M70" s="88"/>
      <c r="N70" s="89"/>
      <c r="O70" s="89"/>
      <c r="Q70" s="116"/>
    </row>
    <row r="71" spans="1:17" s="55" customFormat="1" hidden="1">
      <c r="A71" s="88"/>
      <c r="G71" s="88" t="e">
        <f t="shared" si="1"/>
        <v>#DIV/0!</v>
      </c>
      <c r="K71" s="88" t="e">
        <f t="shared" si="2"/>
        <v>#DIV/0!</v>
      </c>
      <c r="L71" s="88"/>
      <c r="M71" s="88"/>
      <c r="N71" s="89"/>
      <c r="O71" s="89"/>
      <c r="Q71" s="116"/>
    </row>
    <row r="72" spans="1:17" s="55" customFormat="1" hidden="1">
      <c r="A72" s="88"/>
      <c r="G72" s="88" t="e">
        <f t="shared" si="1"/>
        <v>#DIV/0!</v>
      </c>
      <c r="K72" s="88" t="e">
        <f t="shared" si="2"/>
        <v>#DIV/0!</v>
      </c>
      <c r="L72" s="88"/>
      <c r="M72" s="88"/>
      <c r="N72" s="89"/>
      <c r="O72" s="89"/>
      <c r="Q72" s="116"/>
    </row>
    <row r="73" spans="1:17" s="55" customFormat="1" hidden="1">
      <c r="A73" s="88"/>
      <c r="G73" s="88" t="e">
        <f t="shared" si="1"/>
        <v>#DIV/0!</v>
      </c>
      <c r="K73" s="88" t="e">
        <f t="shared" si="2"/>
        <v>#DIV/0!</v>
      </c>
      <c r="L73" s="88"/>
      <c r="M73" s="88"/>
      <c r="N73" s="89"/>
      <c r="O73" s="89"/>
      <c r="Q73" s="116"/>
    </row>
    <row r="74" spans="1:17" s="55" customFormat="1" hidden="1">
      <c r="A74" s="88"/>
      <c r="G74" s="88" t="e">
        <f t="shared" si="1"/>
        <v>#DIV/0!</v>
      </c>
      <c r="K74" s="88" t="e">
        <f t="shared" si="2"/>
        <v>#DIV/0!</v>
      </c>
      <c r="L74" s="88"/>
      <c r="M74" s="88"/>
      <c r="N74" s="89"/>
      <c r="O74" s="89"/>
      <c r="Q74" s="116"/>
    </row>
    <row r="75" spans="1:17" s="55" customFormat="1" hidden="1">
      <c r="A75" s="88"/>
      <c r="G75" s="88" t="e">
        <f t="shared" si="1"/>
        <v>#DIV/0!</v>
      </c>
      <c r="K75" s="88" t="e">
        <f t="shared" si="2"/>
        <v>#DIV/0!</v>
      </c>
      <c r="L75" s="88"/>
      <c r="M75" s="88"/>
      <c r="N75" s="89"/>
      <c r="O75" s="89"/>
      <c r="Q75" s="116"/>
    </row>
    <row r="76" spans="1:17" s="55" customFormat="1" hidden="1">
      <c r="A76" s="88"/>
      <c r="G76" s="88" t="e">
        <f t="shared" si="1"/>
        <v>#DIV/0!</v>
      </c>
      <c r="K76" s="88" t="e">
        <f t="shared" si="2"/>
        <v>#DIV/0!</v>
      </c>
      <c r="L76" s="88"/>
      <c r="M76" s="88"/>
      <c r="N76" s="89"/>
      <c r="O76" s="89"/>
      <c r="Q76" s="116"/>
    </row>
    <row r="77" spans="1:17" s="55" customFormat="1" hidden="1">
      <c r="A77" s="88"/>
      <c r="G77" s="88" t="e">
        <f t="shared" si="1"/>
        <v>#DIV/0!</v>
      </c>
      <c r="K77" s="88" t="e">
        <f t="shared" si="2"/>
        <v>#DIV/0!</v>
      </c>
      <c r="L77" s="88"/>
      <c r="M77" s="88"/>
      <c r="N77" s="89"/>
      <c r="O77" s="89"/>
      <c r="Q77" s="116"/>
    </row>
    <row r="78" spans="1:17" s="55" customFormat="1" hidden="1">
      <c r="A78" s="88"/>
      <c r="G78" s="88" t="e">
        <f t="shared" si="1"/>
        <v>#DIV/0!</v>
      </c>
      <c r="K78" s="88" t="e">
        <f t="shared" si="2"/>
        <v>#DIV/0!</v>
      </c>
      <c r="L78" s="88"/>
      <c r="M78" s="88"/>
      <c r="N78" s="89"/>
      <c r="O78" s="89"/>
      <c r="Q78" s="116"/>
    </row>
    <row r="79" spans="1:17" s="55" customFormat="1" hidden="1">
      <c r="A79" s="88"/>
      <c r="G79" s="88" t="e">
        <f t="shared" si="1"/>
        <v>#DIV/0!</v>
      </c>
      <c r="K79" s="88" t="e">
        <f t="shared" si="2"/>
        <v>#DIV/0!</v>
      </c>
      <c r="L79" s="88"/>
      <c r="M79" s="88"/>
      <c r="N79" s="89"/>
      <c r="O79" s="89"/>
      <c r="Q79" s="116"/>
    </row>
    <row r="80" spans="1:17" s="55" customFormat="1" hidden="1">
      <c r="A80" s="88"/>
      <c r="G80" s="88" t="e">
        <f t="shared" si="1"/>
        <v>#DIV/0!</v>
      </c>
      <c r="K80" s="88" t="e">
        <f t="shared" si="2"/>
        <v>#DIV/0!</v>
      </c>
      <c r="L80" s="88"/>
      <c r="M80" s="88"/>
      <c r="N80" s="89"/>
      <c r="O80" s="89"/>
      <c r="Q80" s="116"/>
    </row>
    <row r="81" spans="1:17" s="55" customFormat="1" hidden="1">
      <c r="A81" s="88"/>
      <c r="G81" s="88" t="e">
        <f t="shared" si="1"/>
        <v>#DIV/0!</v>
      </c>
      <c r="K81" s="88" t="e">
        <f t="shared" si="2"/>
        <v>#DIV/0!</v>
      </c>
      <c r="L81" s="88"/>
      <c r="M81" s="88"/>
      <c r="N81" s="89"/>
      <c r="O81" s="89"/>
      <c r="Q81" s="116"/>
    </row>
    <row r="82" spans="1:17" s="55" customFormat="1">
      <c r="A82" s="88"/>
      <c r="G82" s="88"/>
      <c r="K82" s="88"/>
      <c r="L82" s="88"/>
      <c r="M82" s="88"/>
      <c r="N82" s="89"/>
      <c r="O82" s="89"/>
      <c r="Q82" s="116"/>
    </row>
  </sheetData>
  <sheetProtection algorithmName="SHA-512" hashValue="ZbqWX9IJaY048UOMHLITqVndmVP8sGsBMpd3UNpHl2pBG7FC29zFG4jsSxsSOkfdJ5dbiu5lIf+hxDC1f8v3LA==" saltValue="vKe1mIObSkf0e5+jeUPqJg==" spinCount="100000" sheet="1" selectLockedCells="1"/>
  <mergeCells count="11">
    <mergeCell ref="L2:M2"/>
    <mergeCell ref="N2:O2"/>
    <mergeCell ref="P2:P3"/>
    <mergeCell ref="Q14:Q15"/>
    <mergeCell ref="C1:D1"/>
    <mergeCell ref="F1:G1"/>
    <mergeCell ref="A2:A3"/>
    <mergeCell ref="B2:B3"/>
    <mergeCell ref="C2:C3"/>
    <mergeCell ref="D2:G2"/>
    <mergeCell ref="H2:K2"/>
  </mergeCells>
  <dataValidations count="4">
    <dataValidation type="list" showInputMessage="1" showErrorMessage="1" errorTitle="ERROR" error="PILIH JAWABAN YANG SESUAI_x000a_" promptTitle="PILIH ASAL TRANSAKSI" prompt="1 PEMBELIAN_x000a_2 PEMBELIAN BON/HUTANG_x000a_3 PEMBELIAN DI BAWAH HARGA KRN SUBSIDI_x000a_4 DARI USAHA RUTA MILIK SENDIRI" sqref="F38:F42 F5:F36" xr:uid="{A9185846-077B-436B-A073-A72413839D7A}">
      <formula1>_56MKNN</formula1>
    </dataValidation>
    <dataValidation type="list" showInputMessage="1" showErrorMessage="1" errorTitle="ERROR" error="PILIH JAWABAN YANG SESUAI_x000a_" promptTitle="PILIH ASAL TRANSAKSI" prompt="5 PEMBERIAN RUTA LAIN_x000a_6 HASIL _x000a_PERTANIAN/INDUSTRI (BUKAN USAHA)" sqref="J37" xr:uid="{6FE67176-B0B8-43C8-978F-15AC22B4E292}">
      <formula1>_78MKNN</formula1>
    </dataValidation>
    <dataValidation type="list" showInputMessage="1" showErrorMessage="1" errorTitle="ERROR" error="PILIH JAWABAN YANG SESUAI_x000a_" promptTitle="PILIH ASAL TRANSAKSI" prompt="5 PEMBERIAN RUTA LAIN_x000a_6 DARI PERTANIAN/ INDUSTRI YG DIKONSUMSI SENDIRI_x000a_" sqref="J5:J36 J38:J42" xr:uid="{D3E36BEF-B0AB-4138-9E19-166798DBA093}">
      <formula1>_78MKNN</formula1>
    </dataValidation>
    <dataValidation allowBlank="1" showInputMessage="1" showErrorMessage="1" promptTitle="TERISI JIKA KOLOM 6a = 3" prompt="ISIKAN NILAI RIIL YANG DIBAYAR JIKA PEMBELIAN DARI BANTUAN SOSIAL/SUBSIDI" sqref="N5:N36 N38:N42" xr:uid="{1959210D-57DE-4A8C-8B7E-598F077F2E9E}"/>
  </dataValidations>
  <pageMargins left="0.7" right="0.7" top="0.75" bottom="0.75" header="0.3" footer="0.3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UMBER BANTUAN" prompt="1. PEMERINTAH_x000a_2. LEMBAGA NONPROFIT" xr:uid="{E4E23B12-9351-42A4-8978-55B125A2BD29}">
          <x14:formula1>
            <xm:f>DROWDOWN!$I$1:$I$2</xm:f>
          </x14:formula1>
          <xm:sqref>O5:O36 O38:O42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82"/>
  <sheetViews>
    <sheetView workbookViewId="0">
      <pane xSplit="1" ySplit="3" topLeftCell="B4" activePane="bottomRight" state="frozen"/>
      <selection sqref="A1:A2"/>
      <selection pane="topRight" sqref="A1:A2"/>
      <selection pane="bottomLeft" sqref="A1:A2"/>
      <selection pane="bottomRight" activeCell="E13" sqref="E13"/>
    </sheetView>
  </sheetViews>
  <sheetFormatPr defaultColWidth="0" defaultRowHeight="14.4" zeroHeight="1"/>
  <cols>
    <col min="1" max="1" width="4.77734375" style="53" customWidth="1"/>
    <col min="2" max="2" width="45.44140625" style="49" customWidth="1"/>
    <col min="3" max="3" width="6.5546875" style="49" customWidth="1"/>
    <col min="4" max="4" width="7.77734375" style="49" customWidth="1"/>
    <col min="5" max="5" width="10" style="49" customWidth="1"/>
    <col min="6" max="6" width="4.44140625" style="49" customWidth="1"/>
    <col min="7" max="7" width="8.88671875" style="53" customWidth="1"/>
    <col min="8" max="8" width="7.77734375" style="49" customWidth="1"/>
    <col min="9" max="9" width="10" style="49" customWidth="1"/>
    <col min="10" max="10" width="4.44140625" style="49" customWidth="1"/>
    <col min="11" max="11" width="8.88671875" style="53" customWidth="1"/>
    <col min="12" max="12" width="7.77734375" style="53" customWidth="1"/>
    <col min="13" max="13" width="10" style="53" customWidth="1"/>
    <col min="14" max="14" width="10.21875" style="51" customWidth="1"/>
    <col min="15" max="15" width="6.88671875" style="51" customWidth="1"/>
    <col min="16" max="16" width="17.5546875" style="49" customWidth="1"/>
    <col min="17" max="17" width="18.109375" style="103" customWidth="1"/>
    <col min="18" max="16384" width="9.109375" style="49" hidden="1"/>
  </cols>
  <sheetData>
    <row r="1" spans="1:17" ht="25.8" customHeight="1">
      <c r="A1" s="480"/>
      <c r="B1" s="484" t="s">
        <v>1133</v>
      </c>
      <c r="C1" s="634">
        <f>INPUT_AWAL!H20</f>
        <v>0</v>
      </c>
      <c r="D1" s="634"/>
      <c r="E1" s="484" t="s">
        <v>792</v>
      </c>
      <c r="F1" s="634">
        <f>INPUT_AWAL!H5</f>
        <v>0</v>
      </c>
      <c r="G1" s="634"/>
      <c r="H1" s="484" t="s">
        <v>1066</v>
      </c>
      <c r="I1" s="499">
        <f>INPUT_AWAL!H6</f>
        <v>0</v>
      </c>
      <c r="J1" s="480"/>
      <c r="K1" s="480"/>
      <c r="L1" s="480"/>
      <c r="M1" s="480"/>
      <c r="N1" s="480"/>
      <c r="O1" s="480"/>
      <c r="P1" s="480"/>
      <c r="Q1" s="480"/>
    </row>
    <row r="2" spans="1:17" s="52" customFormat="1">
      <c r="A2" s="635" t="s">
        <v>476</v>
      </c>
      <c r="B2" s="635" t="s">
        <v>660</v>
      </c>
      <c r="C2" s="635" t="s">
        <v>763</v>
      </c>
      <c r="D2" s="637" t="s">
        <v>764</v>
      </c>
      <c r="E2" s="638"/>
      <c r="F2" s="638"/>
      <c r="G2" s="639"/>
      <c r="H2" s="637" t="s">
        <v>767</v>
      </c>
      <c r="I2" s="638"/>
      <c r="J2" s="638"/>
      <c r="K2" s="639"/>
      <c r="L2" s="637" t="s">
        <v>768</v>
      </c>
      <c r="M2" s="639"/>
      <c r="N2" s="637" t="s">
        <v>769</v>
      </c>
      <c r="O2" s="639"/>
      <c r="P2" s="640" t="s">
        <v>772</v>
      </c>
      <c r="Q2" s="100"/>
    </row>
    <row r="3" spans="1:17" s="52" customFormat="1">
      <c r="A3" s="636"/>
      <c r="B3" s="636"/>
      <c r="C3" s="636"/>
      <c r="D3" s="248" t="s">
        <v>765</v>
      </c>
      <c r="E3" s="248" t="s">
        <v>522</v>
      </c>
      <c r="F3" s="248" t="s">
        <v>766</v>
      </c>
      <c r="G3" s="248" t="s">
        <v>662</v>
      </c>
      <c r="H3" s="248" t="s">
        <v>765</v>
      </c>
      <c r="I3" s="248" t="s">
        <v>522</v>
      </c>
      <c r="J3" s="248" t="s">
        <v>766</v>
      </c>
      <c r="K3" s="248" t="s">
        <v>662</v>
      </c>
      <c r="L3" s="248" t="s">
        <v>765</v>
      </c>
      <c r="M3" s="248" t="s">
        <v>522</v>
      </c>
      <c r="N3" s="248" t="s">
        <v>770</v>
      </c>
      <c r="O3" s="248" t="s">
        <v>771</v>
      </c>
      <c r="P3" s="641"/>
      <c r="Q3" s="102"/>
    </row>
    <row r="4" spans="1:17" ht="15" customHeight="1">
      <c r="A4" s="84">
        <v>187</v>
      </c>
      <c r="B4" s="85" t="s">
        <v>799</v>
      </c>
      <c r="C4" s="114"/>
      <c r="D4" s="110"/>
      <c r="E4" s="108">
        <f>SUM(E5:E36)</f>
        <v>0</v>
      </c>
      <c r="F4" s="106"/>
      <c r="G4" s="113"/>
      <c r="H4" s="110"/>
      <c r="I4" s="108">
        <f>SUM(I5:I36)</f>
        <v>0</v>
      </c>
      <c r="J4" s="106"/>
      <c r="K4" s="113"/>
      <c r="L4" s="111"/>
      <c r="M4" s="108">
        <f>SUM(M5:M36)</f>
        <v>0</v>
      </c>
      <c r="N4" s="112"/>
      <c r="O4" s="130"/>
      <c r="P4" s="107"/>
      <c r="Q4" s="101" t="s">
        <v>793</v>
      </c>
    </row>
    <row r="5" spans="1:17" ht="15" customHeight="1">
      <c r="A5" s="276">
        <v>188</v>
      </c>
      <c r="B5" s="528" t="s">
        <v>233</v>
      </c>
      <c r="C5" s="534" t="s">
        <v>234</v>
      </c>
      <c r="D5" s="93"/>
      <c r="E5" s="94"/>
      <c r="F5" s="126">
        <v>1</v>
      </c>
      <c r="G5" s="123" t="str">
        <f>IF(AND(D5=0,E5=0)," ",(IF(AND(D5&gt;0,E5=0),"ISI (6)",(IF(AND(D5=0,E5&gt;0),"ISI (5)",((IF(G44&lt;RH!$C196,"&lt;RH",IF(G44&gt;RH!$D196,"&gt;RH"," ")))))))))</f>
        <v xml:space="preserve"> </v>
      </c>
      <c r="H5" s="93"/>
      <c r="I5" s="94"/>
      <c r="J5" s="126">
        <v>5</v>
      </c>
      <c r="K5" s="123" t="str">
        <f>IF(AND(H5=0,I5=0)," ",(IF(AND(H5&gt;0,I5=0),"ISI (8)",(IF(AND(H5=0,I5&gt;0),"ISI (7)",((IF(K44&lt;RH!$C196,"&lt;RH",IF(K44&gt;RH!$D196,"&gt;RH"," ")))))))))</f>
        <v xml:space="preserve"> </v>
      </c>
      <c r="L5" s="96">
        <f>D5+H5</f>
        <v>0</v>
      </c>
      <c r="M5" s="97">
        <f>E5+I5</f>
        <v>0</v>
      </c>
      <c r="N5" s="94"/>
      <c r="O5" s="127">
        <v>1</v>
      </c>
      <c r="P5" s="123" t="str">
        <f>IF(L5=0," ",IF((L5/INPUT_AWAL!$C$5)&gt;KALORI!D191,"&gt; MAX KONSUMSI KAPITA"," "))</f>
        <v xml:space="preserve"> </v>
      </c>
      <c r="Q5" s="115">
        <f>KOMODITAS!H231</f>
        <v>0</v>
      </c>
    </row>
    <row r="6" spans="1:17" ht="15" customHeight="1">
      <c r="A6" s="276">
        <v>189</v>
      </c>
      <c r="B6" s="528" t="s">
        <v>235</v>
      </c>
      <c r="C6" s="534" t="s">
        <v>234</v>
      </c>
      <c r="D6" s="93"/>
      <c r="E6" s="94"/>
      <c r="F6" s="126">
        <v>1</v>
      </c>
      <c r="G6" s="123" t="str">
        <f>IF(AND(D6=0,E6=0)," ",(IF(AND(D6&gt;0,E6=0),"ISI (6)",(IF(AND(D6=0,E6&gt;0),"ISI (5)",((IF(G45&lt;RH!$C197,"&lt;RH",IF(G45&gt;RH!$D197,"&gt;RH"," ")))))))))</f>
        <v xml:space="preserve"> </v>
      </c>
      <c r="H6" s="93"/>
      <c r="I6" s="94"/>
      <c r="J6" s="126">
        <v>5</v>
      </c>
      <c r="K6" s="123" t="str">
        <f>IF(AND(H6=0,I6=0)," ",(IF(AND(H6&gt;0,I6=0),"ISI (8)",(IF(AND(H6=0,I6&gt;0),"ISI (7)",((IF(K45&lt;RH!$C197,"&lt;RH",IF(K45&gt;RH!$D197,"&gt;RH"," ")))))))))</f>
        <v xml:space="preserve"> </v>
      </c>
      <c r="L6" s="96">
        <f t="shared" ref="L6:M42" si="0">D6+H6</f>
        <v>0</v>
      </c>
      <c r="M6" s="97">
        <f t="shared" si="0"/>
        <v>0</v>
      </c>
      <c r="N6" s="94"/>
      <c r="O6" s="127">
        <v>1</v>
      </c>
      <c r="P6" s="123" t="str">
        <f>IF(L6=0," ",IF((L6/INPUT_AWAL!$C$5)&gt;KALORI!D192,"&gt; MAX KONSUMSI KAPITA"," "))</f>
        <v xml:space="preserve"> </v>
      </c>
      <c r="Q6" s="116"/>
    </row>
    <row r="7" spans="1:17" ht="15" customHeight="1">
      <c r="A7" s="276">
        <v>190</v>
      </c>
      <c r="B7" s="528" t="s">
        <v>237</v>
      </c>
      <c r="C7" s="534" t="s">
        <v>74</v>
      </c>
      <c r="D7" s="93"/>
      <c r="E7" s="94"/>
      <c r="F7" s="126">
        <v>1</v>
      </c>
      <c r="G7" s="123" t="str">
        <f>IF(AND(D7=0,E7=0)," ",(IF(AND(D7&gt;0,E7=0),"ISI (6)",(IF(AND(D7=0,E7&gt;0),"ISI (5)",((IF(G46&lt;RH!$C198,"&lt;RH",IF(G46&gt;RH!$D198,"&gt;RH"," ")))))))))</f>
        <v xml:space="preserve"> </v>
      </c>
      <c r="H7" s="93"/>
      <c r="I7" s="94"/>
      <c r="J7" s="126">
        <v>5</v>
      </c>
      <c r="K7" s="123" t="str">
        <f>IF(AND(H7=0,I7=0)," ",(IF(AND(H7&gt;0,I7=0),"ISI (8)",(IF(AND(H7=0,I7&gt;0),"ISI (7)",((IF(K46&lt;RH!$C198,"&lt;RH",IF(K46&gt;RH!$D198,"&gt;RH"," ")))))))))</f>
        <v xml:space="preserve"> </v>
      </c>
      <c r="L7" s="96">
        <f>D7+H7</f>
        <v>0</v>
      </c>
      <c r="M7" s="97">
        <f t="shared" si="0"/>
        <v>0</v>
      </c>
      <c r="N7" s="94"/>
      <c r="O7" s="127">
        <v>1</v>
      </c>
      <c r="P7" s="123" t="str">
        <f>IF(L7=0," ",IF((L7/INPUT_AWAL!$C$5)&gt;KALORI!D193,"&gt; MAX KONSUMSI KAPITA"," "))</f>
        <v xml:space="preserve"> </v>
      </c>
      <c r="Q7" s="99"/>
    </row>
    <row r="8" spans="1:17" ht="15" customHeight="1">
      <c r="A8" s="276">
        <v>191</v>
      </c>
      <c r="B8" s="528" t="s">
        <v>239</v>
      </c>
      <c r="C8" s="534" t="s">
        <v>241</v>
      </c>
      <c r="D8" s="93"/>
      <c r="E8" s="94"/>
      <c r="F8" s="126">
        <v>1</v>
      </c>
      <c r="G8" s="123" t="str">
        <f>IF(AND(D8=0,E8=0)," ",(IF(AND(D8&gt;0,E8=0),"ISI (6)",(IF(AND(D8=0,E8&gt;0),"ISI (5)",((IF(G47&lt;RH!$C199,"&lt;RH",IF(G47&gt;RH!$D199,"&gt;RH"," ")))))))))</f>
        <v xml:space="preserve"> </v>
      </c>
      <c r="H8" s="93"/>
      <c r="I8" s="94"/>
      <c r="J8" s="126">
        <v>5</v>
      </c>
      <c r="K8" s="123" t="str">
        <f>IF(AND(H8=0,I8=0)," ",(IF(AND(H8&gt;0,I8=0),"ISI (8)",(IF(AND(H8=0,I8&gt;0),"ISI (7)",((IF(K47&lt;RH!$C199,"&lt;RH",IF(K47&gt;RH!$D199,"&gt;RH"," ")))))))))</f>
        <v xml:space="preserve"> </v>
      </c>
      <c r="L8" s="96">
        <f t="shared" si="0"/>
        <v>0</v>
      </c>
      <c r="M8" s="97">
        <f t="shared" si="0"/>
        <v>0</v>
      </c>
      <c r="N8" s="94"/>
      <c r="O8" s="127">
        <v>1</v>
      </c>
      <c r="P8" s="123" t="str">
        <f>IF(L8=0," ",IF((L8/INPUT_AWAL!$C$5)&gt;KALORI!D194,"&gt; MAX KONSUMSI KAPITA"," "))</f>
        <v xml:space="preserve"> </v>
      </c>
      <c r="Q8" s="99"/>
    </row>
    <row r="9" spans="1:17" ht="15" customHeight="1">
      <c r="A9" s="276">
        <v>192</v>
      </c>
      <c r="B9" s="528" t="s">
        <v>657</v>
      </c>
      <c r="C9" s="534" t="s">
        <v>234</v>
      </c>
      <c r="D9" s="93"/>
      <c r="E9" s="94"/>
      <c r="F9" s="126">
        <v>1</v>
      </c>
      <c r="G9" s="123" t="str">
        <f>IF(AND(D9=0,E9=0)," ",(IF(AND(D9&gt;0,E9=0),"ISI (6)",(IF(AND(D9=0,E9&gt;0),"ISI (5)",((IF(G48&lt;RH!$C200,"&lt;RH",IF(G48&gt;RH!$D200,"&gt;RH"," ")))))))))</f>
        <v xml:space="preserve"> </v>
      </c>
      <c r="H9" s="93"/>
      <c r="I9" s="94"/>
      <c r="J9" s="126">
        <v>5</v>
      </c>
      <c r="K9" s="123" t="str">
        <f>IF(AND(H9=0,I9=0)," ",(IF(AND(H9&gt;0,I9=0),"ISI (8)",(IF(AND(H9=0,I9&gt;0),"ISI (7)",((IF(K48&lt;RH!$C200,"&lt;RH",IF(K48&gt;RH!$D200,"&gt;RH"," ")))))))))</f>
        <v xml:space="preserve"> </v>
      </c>
      <c r="L9" s="96">
        <f t="shared" si="0"/>
        <v>0</v>
      </c>
      <c r="M9" s="97">
        <f t="shared" si="0"/>
        <v>0</v>
      </c>
      <c r="N9" s="94"/>
      <c r="O9" s="127">
        <v>1</v>
      </c>
      <c r="P9" s="123" t="str">
        <f>IF(L9=0," ",IF((L9/INPUT_AWAL!$C$5)&gt;KALORI!D195,"&gt; MAX KONSUMSI KAPITA"," "))</f>
        <v xml:space="preserve"> </v>
      </c>
      <c r="Q9" s="99"/>
    </row>
    <row r="10" spans="1:17" ht="15" customHeight="1">
      <c r="A10" s="276">
        <v>193</v>
      </c>
      <c r="B10" s="528" t="s">
        <v>658</v>
      </c>
      <c r="C10" s="534" t="s">
        <v>234</v>
      </c>
      <c r="D10" s="93"/>
      <c r="E10" s="94"/>
      <c r="F10" s="126">
        <v>1</v>
      </c>
      <c r="G10" s="123" t="str">
        <f>IF(AND(D10=0,E10=0)," ",(IF(AND(D10&gt;0,E10=0),"ISI (6)",(IF(AND(D10=0,E10&gt;0),"ISI (5)",((IF(G49&lt;RH!$C201,"&lt;RH",IF(G49&gt;RH!$D201,"&gt;RH"," ")))))))))</f>
        <v xml:space="preserve"> </v>
      </c>
      <c r="H10" s="93"/>
      <c r="I10" s="94"/>
      <c r="J10" s="126">
        <v>5</v>
      </c>
      <c r="K10" s="123" t="str">
        <f>IF(AND(H10=0,I10=0)," ",(IF(AND(H10&gt;0,I10=0),"ISI (8)",(IF(AND(H10=0,I10&gt;0),"ISI (7)",((IF(K49&lt;RH!$C201,"&lt;RH",IF(K49&gt;RH!$D201,"&gt;RH"," ")))))))))</f>
        <v xml:space="preserve"> </v>
      </c>
      <c r="L10" s="96">
        <f t="shared" si="0"/>
        <v>0</v>
      </c>
      <c r="M10" s="97">
        <f t="shared" si="0"/>
        <v>0</v>
      </c>
      <c r="N10" s="94"/>
      <c r="O10" s="127">
        <v>1</v>
      </c>
      <c r="P10" s="123" t="str">
        <f>IF(L10=0," ",IF((L10/INPUT_AWAL!$C$5)&gt;KALORI!D196,"&gt; MAX KONSUMSI KAPITA"," "))</f>
        <v xml:space="preserve"> </v>
      </c>
      <c r="Q10" s="99"/>
    </row>
    <row r="11" spans="1:17" ht="15" customHeight="1">
      <c r="A11" s="276">
        <v>194</v>
      </c>
      <c r="B11" s="528" t="s">
        <v>243</v>
      </c>
      <c r="C11" s="534" t="s">
        <v>244</v>
      </c>
      <c r="D11" s="93"/>
      <c r="E11" s="94"/>
      <c r="F11" s="126">
        <v>1</v>
      </c>
      <c r="G11" s="123" t="str">
        <f>IF(AND(D11=0,E11=0)," ",(IF(AND(D11&gt;0,E11=0),"ISI (6)",(IF(AND(D11=0,E11&gt;0),"ISI (5)",((IF(G50&lt;RH!$C202,"&lt;RH",IF(G50&gt;RH!$D202,"&gt;RH"," ")))))))))</f>
        <v xml:space="preserve"> </v>
      </c>
      <c r="H11" s="93"/>
      <c r="I11" s="94"/>
      <c r="J11" s="126">
        <v>5</v>
      </c>
      <c r="K11" s="123" t="str">
        <f>IF(AND(H11=0,I11=0)," ",(IF(AND(H11&gt;0,I11=0),"ISI (8)",(IF(AND(H11=0,I11&gt;0),"ISI (7)",((IF(K50&lt;RH!$C202,"&lt;RH",IF(K50&gt;RH!$D202,"&gt;RH"," ")))))))))</f>
        <v xml:space="preserve"> </v>
      </c>
      <c r="L11" s="96">
        <f t="shared" si="0"/>
        <v>0</v>
      </c>
      <c r="M11" s="97">
        <f t="shared" si="0"/>
        <v>0</v>
      </c>
      <c r="N11" s="94"/>
      <c r="O11" s="127">
        <v>1</v>
      </c>
      <c r="P11" s="123" t="str">
        <f>IF(L11=0," ",IF((L11/INPUT_AWAL!$C$5)&gt;KALORI!D197,"&gt; MAX KONSUMSI KAPITA"," "))</f>
        <v xml:space="preserve"> </v>
      </c>
      <c r="Q11" s="99"/>
    </row>
    <row r="12" spans="1:17" ht="15" customHeight="1">
      <c r="A12" s="276">
        <v>195</v>
      </c>
      <c r="B12" s="528" t="s">
        <v>245</v>
      </c>
      <c r="C12" s="534" t="s">
        <v>244</v>
      </c>
      <c r="D12" s="93"/>
      <c r="E12" s="94"/>
      <c r="F12" s="126">
        <v>1</v>
      </c>
      <c r="G12" s="123" t="str">
        <f>IF(AND(D12=0,E12=0)," ",(IF(AND(D12&gt;0,E12=0),"ISI (6)",(IF(AND(D12=0,E12&gt;0),"ISI (5)",((IF(G51&lt;RH!$C203,"&lt;RH",IF(G51&gt;RH!$D203,"&gt;RH"," ")))))))))</f>
        <v xml:space="preserve"> </v>
      </c>
      <c r="H12" s="93"/>
      <c r="I12" s="94"/>
      <c r="J12" s="126">
        <v>5</v>
      </c>
      <c r="K12" s="123" t="str">
        <f>IF(AND(H12=0,I12=0)," ",(IF(AND(H12&gt;0,I12=0),"ISI (8)",(IF(AND(H12=0,I12&gt;0),"ISI (7)",((IF(K51&lt;RH!$C203,"&lt;RH",IF(K51&gt;RH!$D203,"&gt;RH"," ")))))))))</f>
        <v xml:space="preserve"> </v>
      </c>
      <c r="L12" s="96">
        <f t="shared" si="0"/>
        <v>0</v>
      </c>
      <c r="M12" s="97">
        <f t="shared" si="0"/>
        <v>0</v>
      </c>
      <c r="N12" s="94"/>
      <c r="O12" s="127">
        <v>1</v>
      </c>
      <c r="P12" s="123" t="str">
        <f>IF(L12=0," ",IF((L12/INPUT_AWAL!$C$5)&gt;KALORI!D198,"&gt; MAX KONSUMSI KAPITA"," "))</f>
        <v xml:space="preserve"> </v>
      </c>
      <c r="Q12" s="99"/>
    </row>
    <row r="13" spans="1:17" ht="15" customHeight="1">
      <c r="A13" s="276">
        <v>196</v>
      </c>
      <c r="B13" s="528" t="s">
        <v>247</v>
      </c>
      <c r="C13" s="534" t="s">
        <v>244</v>
      </c>
      <c r="D13" s="93"/>
      <c r="E13" s="94"/>
      <c r="F13" s="126">
        <v>1</v>
      </c>
      <c r="G13" s="123" t="str">
        <f>IF(AND(D13=0,E13=0)," ",(IF(AND(D13&gt;0,E13=0),"ISI (6)",(IF(AND(D13=0,E13&gt;0),"ISI (5)",((IF(G52&lt;RH!$C204,"&lt;RH",IF(G52&gt;RH!$D204,"&gt;RH"," ")))))))))</f>
        <v xml:space="preserve"> </v>
      </c>
      <c r="H13" s="93"/>
      <c r="I13" s="94"/>
      <c r="J13" s="126">
        <v>5</v>
      </c>
      <c r="K13" s="123" t="str">
        <f>IF(AND(H13=0,I13=0)," ",(IF(AND(H13&gt;0,I13=0),"ISI (8)",(IF(AND(H13=0,I13&gt;0),"ISI (7)",((IF(K52&lt;RH!$C204,"&lt;RH",IF(K52&gt;RH!$D204,"&gt;RH"," ")))))))))</f>
        <v xml:space="preserve"> </v>
      </c>
      <c r="L13" s="96">
        <f t="shared" si="0"/>
        <v>0</v>
      </c>
      <c r="M13" s="97">
        <f t="shared" si="0"/>
        <v>0</v>
      </c>
      <c r="N13" s="94"/>
      <c r="O13" s="127">
        <v>1</v>
      </c>
      <c r="P13" s="123" t="str">
        <f>IF(L13=0," ",IF((L13/INPUT_AWAL!$C$5)&gt;KALORI!D199,"&gt; MAX KONSUMSI KAPITA"," "))</f>
        <v xml:space="preserve"> </v>
      </c>
      <c r="Q13" s="99"/>
    </row>
    <row r="14" spans="1:17" ht="15" customHeight="1">
      <c r="A14" s="276">
        <v>197</v>
      </c>
      <c r="B14" s="528" t="s">
        <v>248</v>
      </c>
      <c r="C14" s="534" t="s">
        <v>244</v>
      </c>
      <c r="D14" s="93"/>
      <c r="E14" s="94"/>
      <c r="F14" s="126">
        <v>1</v>
      </c>
      <c r="G14" s="123" t="str">
        <f>IF(AND(D14=0,E14=0)," ",(IF(AND(D14&gt;0,E14=0),"ISI (6)",(IF(AND(D14=0,E14&gt;0),"ISI (5)",((IF(G53&lt;RH!$C205,"&lt;RH",IF(G53&gt;RH!$D205,"&gt;RH"," ")))))))))</f>
        <v xml:space="preserve"> </v>
      </c>
      <c r="H14" s="93"/>
      <c r="I14" s="94"/>
      <c r="J14" s="126">
        <v>5</v>
      </c>
      <c r="K14" s="123" t="str">
        <f>IF(AND(H14=0,I14=0)," ",(IF(AND(H14&gt;0,I14=0),"ISI (8)",(IF(AND(H14=0,I14&gt;0),"ISI (7)",((IF(K53&lt;RH!$C205,"&lt;RH",IF(K53&gt;RH!$D205,"&gt;RH"," ")))))))))</f>
        <v xml:space="preserve"> </v>
      </c>
      <c r="L14" s="96">
        <f t="shared" si="0"/>
        <v>0</v>
      </c>
      <c r="M14" s="97">
        <f t="shared" si="0"/>
        <v>0</v>
      </c>
      <c r="N14" s="94"/>
      <c r="O14" s="127">
        <v>1</v>
      </c>
      <c r="P14" s="123" t="str">
        <f>IF(L14=0," ",IF((L14/INPUT_AWAL!$C$5)&gt;KALORI!D200,"&gt; MAX KONSUMSI KAPITA"," "))</f>
        <v xml:space="preserve"> </v>
      </c>
      <c r="Q14" s="642" t="s">
        <v>804</v>
      </c>
    </row>
    <row r="15" spans="1:17" ht="15" customHeight="1">
      <c r="A15" s="276">
        <v>198</v>
      </c>
      <c r="B15" s="528" t="s">
        <v>249</v>
      </c>
      <c r="C15" s="534" t="s">
        <v>244</v>
      </c>
      <c r="D15" s="93"/>
      <c r="E15" s="94"/>
      <c r="F15" s="126">
        <v>1</v>
      </c>
      <c r="G15" s="123" t="str">
        <f>IF(AND(D15=0,E15=0)," ",(IF(AND(D15&gt;0,E15=0),"ISI (6)",(IF(AND(D15=0,E15&gt;0),"ISI (5)",((IF(G54&lt;RH!$C206,"&lt;RH",IF(G54&gt;RH!$D206,"&gt;RH"," ")))))))))</f>
        <v xml:space="preserve"> </v>
      </c>
      <c r="H15" s="93"/>
      <c r="I15" s="94"/>
      <c r="J15" s="126">
        <v>5</v>
      </c>
      <c r="K15" s="123" t="str">
        <f>IF(AND(H15=0,I15=0)," ",(IF(AND(H15&gt;0,I15=0),"ISI (8)",(IF(AND(H15=0,I15&gt;0),"ISI (7)",((IF(K54&lt;RH!$C206,"&lt;RH",IF(K54&gt;RH!$D206,"&gt;RH"," ")))))))))</f>
        <v xml:space="preserve"> </v>
      </c>
      <c r="L15" s="96">
        <f t="shared" si="0"/>
        <v>0</v>
      </c>
      <c r="M15" s="97">
        <f t="shared" si="0"/>
        <v>0</v>
      </c>
      <c r="N15" s="94"/>
      <c r="O15" s="127">
        <v>1</v>
      </c>
      <c r="P15" s="123" t="str">
        <f>IF(L15=0," ",IF((L15/INPUT_AWAL!$C$5)&gt;KALORI!D201,"&gt; MAX KONSUMSI KAPITA"," "))</f>
        <v xml:space="preserve"> </v>
      </c>
      <c r="Q15" s="642"/>
    </row>
    <row r="16" spans="1:17">
      <c r="A16" s="276">
        <v>199</v>
      </c>
      <c r="B16" s="528" t="s">
        <v>250</v>
      </c>
      <c r="C16" s="534" t="s">
        <v>244</v>
      </c>
      <c r="D16" s="93"/>
      <c r="E16" s="94"/>
      <c r="F16" s="126">
        <v>1</v>
      </c>
      <c r="G16" s="123" t="str">
        <f>IF(AND(D16=0,E16=0)," ",(IF(AND(D16&gt;0,E16=0),"ISI (6)",(IF(AND(D16=0,E16&gt;0),"ISI (5)",((IF(G55&lt;RH!$C207,"&lt;RH",IF(G55&gt;RH!$D207,"&gt;RH"," ")))))))))</f>
        <v xml:space="preserve"> </v>
      </c>
      <c r="H16" s="93"/>
      <c r="I16" s="94"/>
      <c r="J16" s="126">
        <v>5</v>
      </c>
      <c r="K16" s="123" t="str">
        <f>IF(AND(H16=0,I16=0)," ",(IF(AND(H16&gt;0,I16=0),"ISI (8)",(IF(AND(H16=0,I16&gt;0),"ISI (7)",((IF(K55&lt;RH!$C207,"&lt;RH",IF(K55&gt;RH!$D207,"&gt;RH"," ")))))))))</f>
        <v xml:space="preserve"> </v>
      </c>
      <c r="L16" s="96">
        <f t="shared" si="0"/>
        <v>0</v>
      </c>
      <c r="M16" s="97">
        <f t="shared" si="0"/>
        <v>0</v>
      </c>
      <c r="N16" s="94"/>
      <c r="O16" s="127">
        <v>1</v>
      </c>
      <c r="P16" s="123" t="str">
        <f>IF(L16=0," ",IF((L16/INPUT_AWAL!$C$5)&gt;KALORI!D202,"&gt; MAX KONSUMSI KAPITA"," "))</f>
        <v xml:space="preserve"> </v>
      </c>
      <c r="Q16" s="120">
        <v>7</v>
      </c>
    </row>
    <row r="17" spans="1:17">
      <c r="A17" s="276">
        <v>200</v>
      </c>
      <c r="B17" s="528" t="s">
        <v>251</v>
      </c>
      <c r="C17" s="534" t="s">
        <v>244</v>
      </c>
      <c r="D17" s="93"/>
      <c r="E17" s="94"/>
      <c r="F17" s="126">
        <v>1</v>
      </c>
      <c r="G17" s="123" t="str">
        <f>IF(AND(D17=0,E17=0)," ",(IF(AND(D17&gt;0,E17=0),"ISI (6)",(IF(AND(D17=0,E17&gt;0),"ISI (5)",((IF(G56&lt;RH!$C208,"&lt;RH",IF(G56&gt;RH!$D208,"&gt;RH"," ")))))))))</f>
        <v xml:space="preserve"> </v>
      </c>
      <c r="H17" s="93"/>
      <c r="I17" s="94"/>
      <c r="J17" s="126">
        <v>5</v>
      </c>
      <c r="K17" s="123" t="str">
        <f>IF(AND(H17=0,I17=0)," ",(IF(AND(H17&gt;0,I17=0),"ISI (8)",(IF(AND(H17=0,I17&gt;0),"ISI (7)",((IF(K56&lt;RH!$C208,"&lt;RH",IF(K56&gt;RH!$D208,"&gt;RH"," ")))))))))</f>
        <v xml:space="preserve"> </v>
      </c>
      <c r="L17" s="96">
        <f t="shared" si="0"/>
        <v>0</v>
      </c>
      <c r="M17" s="97">
        <f t="shared" si="0"/>
        <v>0</v>
      </c>
      <c r="N17" s="94"/>
      <c r="O17" s="127">
        <v>1</v>
      </c>
      <c r="P17" s="123" t="str">
        <f>IF(L17=0," ",IF((L17/INPUT_AWAL!$C$5)&gt;KALORI!D203,"&gt; MAX KONSUMSI KAPITA"," "))</f>
        <v xml:space="preserve"> </v>
      </c>
      <c r="Q17" s="99"/>
    </row>
    <row r="18" spans="1:17" ht="15" customHeight="1">
      <c r="A18" s="276">
        <v>201</v>
      </c>
      <c r="B18" s="528" t="s">
        <v>253</v>
      </c>
      <c r="C18" s="534" t="s">
        <v>244</v>
      </c>
      <c r="D18" s="93"/>
      <c r="E18" s="94"/>
      <c r="F18" s="126">
        <v>1</v>
      </c>
      <c r="G18" s="123" t="str">
        <f>IF(AND(D18=0,E18=0)," ",(IF(AND(D18&gt;0,E18=0),"ISI (6)",(IF(AND(D18=0,E18&gt;0),"ISI (5)",((IF(G57&lt;RH!$C209,"&lt;RH",IF(G57&gt;RH!$D209,"&gt;RH"," ")))))))))</f>
        <v xml:space="preserve"> </v>
      </c>
      <c r="H18" s="93"/>
      <c r="I18" s="94"/>
      <c r="J18" s="126">
        <v>5</v>
      </c>
      <c r="K18" s="123" t="str">
        <f>IF(AND(H18=0,I18=0)," ",(IF(AND(H18&gt;0,I18=0),"ISI (8)",(IF(AND(H18=0,I18&gt;0),"ISI (7)",((IF(K57&lt;RH!$C209,"&lt;RH",IF(K57&gt;RH!$D209,"&gt;RH"," ")))))))))</f>
        <v xml:space="preserve"> </v>
      </c>
      <c r="L18" s="96">
        <f t="shared" si="0"/>
        <v>0</v>
      </c>
      <c r="M18" s="97">
        <f t="shared" si="0"/>
        <v>0</v>
      </c>
      <c r="N18" s="94"/>
      <c r="O18" s="127">
        <v>1</v>
      </c>
      <c r="P18" s="123" t="str">
        <f>IF(L18=0," ",IF((L18/INPUT_AWAL!$C$5)&gt;KALORI!D204,"&gt; MAX KONSUMSI KAPITA"," "))</f>
        <v xml:space="preserve"> </v>
      </c>
      <c r="Q18" s="99"/>
    </row>
    <row r="19" spans="1:17" ht="24.6" customHeight="1">
      <c r="A19" s="276">
        <v>202</v>
      </c>
      <c r="B19" s="528" t="s">
        <v>255</v>
      </c>
      <c r="C19" s="530" t="s">
        <v>355</v>
      </c>
      <c r="D19" s="93"/>
      <c r="E19" s="94"/>
      <c r="F19" s="126">
        <v>1</v>
      </c>
      <c r="G19" s="123" t="str">
        <f>IF(AND(D19=0,E19=0)," ",(IF(AND(D19&gt;0,E19=0),"ISI (6)",(IF(AND(D19=0,E19&gt;0),"ISI (5)",((IF(G58&lt;RH!$C210,"&lt;RH",IF(G58&gt;RH!$D210,"&gt;RH"," ")))))))))</f>
        <v xml:space="preserve"> </v>
      </c>
      <c r="H19" s="93"/>
      <c r="I19" s="94"/>
      <c r="J19" s="126">
        <v>5</v>
      </c>
      <c r="K19" s="123" t="str">
        <f>IF(AND(H19=0,I19=0)," ",(IF(AND(H19&gt;0,I19=0),"ISI (8)",(IF(AND(H19=0,I19&gt;0),"ISI (7)",((IF(K58&lt;RH!$C210,"&lt;RH",IF(K58&gt;RH!$D210,"&gt;RH"," ")))))))))</f>
        <v xml:space="preserve"> </v>
      </c>
      <c r="L19" s="96">
        <f t="shared" si="0"/>
        <v>0</v>
      </c>
      <c r="M19" s="97">
        <f t="shared" si="0"/>
        <v>0</v>
      </c>
      <c r="N19" s="94"/>
      <c r="O19" s="127">
        <v>1</v>
      </c>
      <c r="P19" s="123" t="str">
        <f>IF(L19=0," ",IF((L19/INPUT_AWAL!$C$5)&gt;KALORI!D205,"&gt; MAX KONSUMSI KAPITA"," "))</f>
        <v xml:space="preserve"> </v>
      </c>
      <c r="Q19" s="99"/>
    </row>
    <row r="20" spans="1:17" ht="15" customHeight="1">
      <c r="A20" s="276">
        <v>203</v>
      </c>
      <c r="B20" s="528" t="s">
        <v>257</v>
      </c>
      <c r="C20" s="534" t="s">
        <v>244</v>
      </c>
      <c r="D20" s="93"/>
      <c r="E20" s="94"/>
      <c r="F20" s="126">
        <v>1</v>
      </c>
      <c r="G20" s="123" t="str">
        <f>IF(AND(D20=0,E20=0)," ",(IF(AND(D20&gt;0,E20=0),"ISI (6)",(IF(AND(D20=0,E20&gt;0),"ISI (5)",((IF(G59&lt;RH!$C211,"&lt;RH",IF(G59&gt;RH!$D211,"&gt;RH"," ")))))))))</f>
        <v xml:space="preserve"> </v>
      </c>
      <c r="H20" s="93"/>
      <c r="I20" s="94"/>
      <c r="J20" s="126">
        <v>5</v>
      </c>
      <c r="K20" s="123" t="str">
        <f>IF(AND(H20=0,I20=0)," ",(IF(AND(H20&gt;0,I20=0),"ISI (8)",(IF(AND(H20=0,I20&gt;0),"ISI (7)",((IF(K59&lt;RH!$C211,"&lt;RH",IF(K59&gt;RH!$D211,"&gt;RH"," ")))))))))</f>
        <v xml:space="preserve"> </v>
      </c>
      <c r="L20" s="96">
        <f t="shared" si="0"/>
        <v>0</v>
      </c>
      <c r="M20" s="97">
        <f t="shared" si="0"/>
        <v>0</v>
      </c>
      <c r="N20" s="94"/>
      <c r="O20" s="127">
        <v>1</v>
      </c>
      <c r="P20" s="123" t="str">
        <f>IF(L20=0," ",IF((L20/INPUT_AWAL!$C$5)&gt;KALORI!D206,"&gt; MAX KONSUMSI KAPITA"," "))</f>
        <v xml:space="preserve"> </v>
      </c>
      <c r="Q20" s="99"/>
    </row>
    <row r="21" spans="1:17">
      <c r="A21" s="276">
        <v>204</v>
      </c>
      <c r="B21" s="528" t="s">
        <v>226</v>
      </c>
      <c r="C21" s="534" t="s">
        <v>244</v>
      </c>
      <c r="D21" s="93"/>
      <c r="E21" s="94"/>
      <c r="F21" s="126">
        <v>1</v>
      </c>
      <c r="G21" s="123" t="str">
        <f>IF(AND(D21=0,E21=0)," ",(IF(AND(D21&gt;0,E21=0),"ISI (6)",(IF(AND(D21=0,E21&gt;0),"ISI (5)",((IF(G60&lt;RH!$C212,"&lt;RH",IF(G60&gt;RH!$D212,"&gt;RH"," ")))))))))</f>
        <v xml:space="preserve"> </v>
      </c>
      <c r="H21" s="93"/>
      <c r="I21" s="94"/>
      <c r="J21" s="126">
        <v>5</v>
      </c>
      <c r="K21" s="123" t="str">
        <f>IF(AND(H21=0,I21=0)," ",(IF(AND(H21&gt;0,I21=0),"ISI (8)",(IF(AND(H21=0,I21&gt;0),"ISI (7)",((IF(K60&lt;RH!$C212,"&lt;RH",IF(K60&gt;RH!$D212,"&gt;RH"," ")))))))))</f>
        <v xml:space="preserve"> </v>
      </c>
      <c r="L21" s="96">
        <f t="shared" si="0"/>
        <v>0</v>
      </c>
      <c r="M21" s="97">
        <f t="shared" si="0"/>
        <v>0</v>
      </c>
      <c r="N21" s="94"/>
      <c r="O21" s="127">
        <v>1</v>
      </c>
      <c r="P21" s="123" t="str">
        <f>IF(L21=0," ",IF((L21/INPUT_AWAL!$C$5)&gt;KALORI!D207,"&gt; MAX KONSUMSI KAPITA"," "))</f>
        <v xml:space="preserve"> </v>
      </c>
      <c r="Q21" s="99"/>
    </row>
    <row r="22" spans="1:17">
      <c r="A22" s="276">
        <v>205</v>
      </c>
      <c r="B22" s="528" t="s">
        <v>259</v>
      </c>
      <c r="C22" s="534" t="s">
        <v>74</v>
      </c>
      <c r="D22" s="93"/>
      <c r="E22" s="94"/>
      <c r="F22" s="126">
        <v>1</v>
      </c>
      <c r="G22" s="123" t="str">
        <f>IF(AND(D22=0,E22=0)," ",(IF(AND(D22&gt;0,E22=0),"ISI (6)",(IF(AND(D22=0,E22&gt;0),"ISI (5)",((IF(G61&lt;RH!$C213,"&lt;RH",IF(G61&gt;RH!$D213,"&gt;RH"," ")))))))))</f>
        <v xml:space="preserve"> </v>
      </c>
      <c r="H22" s="93"/>
      <c r="I22" s="94"/>
      <c r="J22" s="126">
        <v>5</v>
      </c>
      <c r="K22" s="123" t="str">
        <f>IF(AND(H22=0,I22=0)," ",(IF(AND(H22&gt;0,I22=0),"ISI (8)",(IF(AND(H22=0,I22&gt;0),"ISI (7)",((IF(K61&lt;RH!$C213,"&lt;RH",IF(K61&gt;RH!$D213,"&gt;RH"," ")))))))))</f>
        <v xml:space="preserve"> </v>
      </c>
      <c r="L22" s="96">
        <f t="shared" si="0"/>
        <v>0</v>
      </c>
      <c r="M22" s="97">
        <f t="shared" si="0"/>
        <v>0</v>
      </c>
      <c r="N22" s="94"/>
      <c r="O22" s="127">
        <v>1</v>
      </c>
      <c r="P22" s="123" t="str">
        <f>IF(L22=0," ",IF((L22/INPUT_AWAL!$C$5)&gt;KALORI!D208,"&gt; MAX KONSUMSI KAPITA"," "))</f>
        <v xml:space="preserve"> </v>
      </c>
      <c r="Q22" s="99"/>
    </row>
    <row r="23" spans="1:17">
      <c r="A23" s="276">
        <v>206</v>
      </c>
      <c r="B23" s="528" t="s">
        <v>261</v>
      </c>
      <c r="C23" s="534" t="s">
        <v>234</v>
      </c>
      <c r="D23" s="93"/>
      <c r="E23" s="94"/>
      <c r="F23" s="126">
        <v>1</v>
      </c>
      <c r="G23" s="123" t="str">
        <f>IF(AND(D23=0,E23=0)," ",(IF(AND(D23&gt;0,E23=0),"ISI (6)",(IF(AND(D23=0,E23&gt;0),"ISI (5)",((IF(G62&lt;RH!$C214,"&lt;RH",IF(G62&gt;RH!$D214,"&gt;RH"," ")))))))))</f>
        <v xml:space="preserve"> </v>
      </c>
      <c r="H23" s="93"/>
      <c r="I23" s="94"/>
      <c r="J23" s="126">
        <v>5</v>
      </c>
      <c r="K23" s="123" t="str">
        <f>IF(AND(H23=0,I23=0)," ",(IF(AND(H23&gt;0,I23=0),"ISI (8)",(IF(AND(H23=0,I23&gt;0),"ISI (7)",((IF(K62&lt;RH!$C214,"&lt;RH",IF(K62&gt;RH!$D214,"&gt;RH"," ")))))))))</f>
        <v xml:space="preserve"> </v>
      </c>
      <c r="L23" s="96">
        <f t="shared" si="0"/>
        <v>0</v>
      </c>
      <c r="M23" s="97">
        <f t="shared" si="0"/>
        <v>0</v>
      </c>
      <c r="N23" s="94"/>
      <c r="O23" s="127">
        <v>1</v>
      </c>
      <c r="P23" s="123" t="str">
        <f>IF(L23=0," ",IF((L23/INPUT_AWAL!$C$5)&gt;KALORI!D209,"&gt; MAX KONSUMSI KAPITA"," "))</f>
        <v xml:space="preserve"> </v>
      </c>
      <c r="Q23" s="121"/>
    </row>
    <row r="24" spans="1:17">
      <c r="A24" s="276">
        <v>207</v>
      </c>
      <c r="B24" s="528" t="s">
        <v>262</v>
      </c>
      <c r="C24" s="534" t="s">
        <v>234</v>
      </c>
      <c r="D24" s="93"/>
      <c r="E24" s="94"/>
      <c r="F24" s="126">
        <v>1</v>
      </c>
      <c r="G24" s="123" t="str">
        <f>IF(AND(D24=0,E24=0)," ",(IF(AND(D24&gt;0,E24=0),"ISI (6)",(IF(AND(D24=0,E24&gt;0),"ISI (5)",((IF(G63&lt;RH!$C215,"&lt;RH",IF(G63&gt;RH!$D215,"&gt;RH"," ")))))))))</f>
        <v xml:space="preserve"> </v>
      </c>
      <c r="H24" s="93"/>
      <c r="I24" s="94"/>
      <c r="J24" s="126">
        <v>5</v>
      </c>
      <c r="K24" s="123" t="str">
        <f>IF(AND(H24=0,I24=0)," ",(IF(AND(H24&gt;0,I24=0),"ISI (8)",(IF(AND(H24=0,I24&gt;0),"ISI (7)",((IF(K63&lt;RH!$C215,"&lt;RH",IF(K63&gt;RH!$D215,"&gt;RH"," ")))))))))</f>
        <v xml:space="preserve"> </v>
      </c>
      <c r="L24" s="96">
        <f t="shared" si="0"/>
        <v>0</v>
      </c>
      <c r="M24" s="97">
        <f t="shared" si="0"/>
        <v>0</v>
      </c>
      <c r="N24" s="94"/>
      <c r="O24" s="127">
        <v>1</v>
      </c>
      <c r="P24" s="123" t="str">
        <f>IF(L24=0," ",IF((L24/INPUT_AWAL!$C$5)&gt;KALORI!D210,"&gt; MAX KONSUMSI KAPITA"," "))</f>
        <v xml:space="preserve"> </v>
      </c>
      <c r="Q24" s="99"/>
    </row>
    <row r="25" spans="1:17">
      <c r="A25" s="276">
        <v>208</v>
      </c>
      <c r="B25" s="528" t="s">
        <v>264</v>
      </c>
      <c r="C25" s="534" t="s">
        <v>234</v>
      </c>
      <c r="D25" s="93"/>
      <c r="E25" s="94"/>
      <c r="F25" s="126">
        <v>1</v>
      </c>
      <c r="G25" s="123" t="str">
        <f>IF(AND(D25=0,E25=0)," ",(IF(AND(D25&gt;0,E25=0),"ISI (6)",(IF(AND(D25=0,E25&gt;0),"ISI (5)",((IF(G64&lt;RH!$C216,"&lt;RH",IF(G64&gt;RH!$D216,"&gt;RH"," ")))))))))</f>
        <v xml:space="preserve"> </v>
      </c>
      <c r="H25" s="93"/>
      <c r="I25" s="94"/>
      <c r="J25" s="126">
        <v>5</v>
      </c>
      <c r="K25" s="123" t="str">
        <f>IF(AND(H25=0,I25=0)," ",(IF(AND(H25&gt;0,I25=0),"ISI (8)",(IF(AND(H25=0,I25&gt;0),"ISI (7)",((IF(K64&lt;RH!$C216,"&lt;RH",IF(K64&gt;RH!$D216,"&gt;RH"," ")))))))))</f>
        <v xml:space="preserve"> </v>
      </c>
      <c r="L25" s="96">
        <f t="shared" si="0"/>
        <v>0</v>
      </c>
      <c r="M25" s="97">
        <f t="shared" si="0"/>
        <v>0</v>
      </c>
      <c r="N25" s="94"/>
      <c r="O25" s="127">
        <v>1</v>
      </c>
      <c r="P25" s="123" t="str">
        <f>IF(L25=0," ",IF((L25/INPUT_AWAL!$C$5)&gt;KALORI!D211,"&gt; MAX KONSUMSI KAPITA"," "))</f>
        <v xml:space="preserve"> </v>
      </c>
      <c r="Q25" s="122"/>
    </row>
    <row r="26" spans="1:17">
      <c r="A26" s="276">
        <v>209</v>
      </c>
      <c r="B26" s="528" t="s">
        <v>266</v>
      </c>
      <c r="C26" s="534" t="s">
        <v>244</v>
      </c>
      <c r="D26" s="93"/>
      <c r="E26" s="94"/>
      <c r="F26" s="126">
        <v>1</v>
      </c>
      <c r="G26" s="123" t="str">
        <f>IF(AND(D26=0,E26=0)," ",(IF(AND(D26&gt;0,E26=0),"ISI (6)",(IF(AND(D26=0,E26&gt;0),"ISI (5)",((IF(G65&lt;RH!$C217,"&lt;RH",IF(G65&gt;RH!$D217,"&gt;RH"," ")))))))))</f>
        <v xml:space="preserve"> </v>
      </c>
      <c r="H26" s="93"/>
      <c r="I26" s="94"/>
      <c r="J26" s="126">
        <v>5</v>
      </c>
      <c r="K26" s="123" t="str">
        <f>IF(AND(H26=0,I26=0)," ",(IF(AND(H26&gt;0,I26=0),"ISI (8)",(IF(AND(H26=0,I26&gt;0),"ISI (7)",((IF(K65&lt;RH!$C217,"&lt;RH",IF(K65&gt;RH!$D217,"&gt;RH"," ")))))))))</f>
        <v xml:space="preserve"> </v>
      </c>
      <c r="L26" s="96">
        <f t="shared" si="0"/>
        <v>0</v>
      </c>
      <c r="M26" s="97">
        <f t="shared" si="0"/>
        <v>0</v>
      </c>
      <c r="N26" s="94"/>
      <c r="O26" s="127">
        <v>1</v>
      </c>
      <c r="P26" s="123" t="str">
        <f>IF(L26=0," ",IF((L26/INPUT_AWAL!$C$5)&gt;KALORI!D212,"&gt; MAX KONSUMSI KAPITA"," "))</f>
        <v xml:space="preserve"> </v>
      </c>
      <c r="Q26" s="99"/>
    </row>
    <row r="27" spans="1:17" ht="22.8">
      <c r="A27" s="276">
        <v>210</v>
      </c>
      <c r="B27" s="528" t="s">
        <v>267</v>
      </c>
      <c r="C27" s="530" t="s">
        <v>800</v>
      </c>
      <c r="D27" s="93"/>
      <c r="E27" s="94"/>
      <c r="F27" s="126">
        <v>1</v>
      </c>
      <c r="G27" s="123" t="str">
        <f>IF(AND(D27=0,E27=0)," ",(IF(AND(D27&gt;0,E27=0),"ISI (6)",(IF(AND(D27=0,E27&gt;0),"ISI (5)",((IF(G66&lt;RH!$C218,"&lt;RH",IF(G66&gt;RH!$D218,"&gt;RH"," ")))))))))</f>
        <v xml:space="preserve"> </v>
      </c>
      <c r="H27" s="93"/>
      <c r="I27" s="94"/>
      <c r="J27" s="126">
        <v>5</v>
      </c>
      <c r="K27" s="123" t="str">
        <f>IF(AND(H27=0,I27=0)," ",(IF(AND(H27&gt;0,I27=0),"ISI (8)",(IF(AND(H27=0,I27&gt;0),"ISI (7)",((IF(K66&lt;RH!$C218,"&lt;RH",IF(K66&gt;RH!$D218,"&gt;RH"," ")))))))))</f>
        <v xml:space="preserve"> </v>
      </c>
      <c r="L27" s="96">
        <f t="shared" si="0"/>
        <v>0</v>
      </c>
      <c r="M27" s="97">
        <f t="shared" si="0"/>
        <v>0</v>
      </c>
      <c r="N27" s="94"/>
      <c r="O27" s="127">
        <v>1</v>
      </c>
      <c r="P27" s="123" t="str">
        <f>IF(L27=0," ",IF((L27/INPUT_AWAL!$C$5)&gt;KALORI!D213,"&gt; MAX KONSUMSI KAPITA"," "))</f>
        <v xml:space="preserve"> </v>
      </c>
      <c r="Q27" s="99"/>
    </row>
    <row r="28" spans="1:17">
      <c r="A28" s="276">
        <v>211</v>
      </c>
      <c r="B28" s="528" t="s">
        <v>269</v>
      </c>
      <c r="C28" s="534" t="s">
        <v>801</v>
      </c>
      <c r="D28" s="93"/>
      <c r="E28" s="94"/>
      <c r="F28" s="126">
        <v>1</v>
      </c>
      <c r="G28" s="123" t="str">
        <f>IF(AND(D28=0,E28=0)," ",(IF(AND(D28&gt;0,E28=0),"ISI (6)",(IF(AND(D28=0,E28&gt;0),"ISI (5)",((IF(G67&lt;RH!$C219,"&lt;RH",IF(G67&gt;RH!$D219,"&gt;RH"," ")))))))))</f>
        <v xml:space="preserve"> </v>
      </c>
      <c r="H28" s="93"/>
      <c r="I28" s="94"/>
      <c r="J28" s="126">
        <v>5</v>
      </c>
      <c r="K28" s="123" t="str">
        <f>IF(AND(H28=0,I28=0)," ",(IF(AND(H28&gt;0,I28=0),"ISI (8)",(IF(AND(H28=0,I28&gt;0),"ISI (7)",((IF(K67&lt;RH!$C219,"&lt;RH",IF(K67&gt;RH!$D219,"&gt;RH"," ")))))))))</f>
        <v xml:space="preserve"> </v>
      </c>
      <c r="L28" s="96">
        <f t="shared" si="0"/>
        <v>0</v>
      </c>
      <c r="M28" s="97">
        <f t="shared" si="0"/>
        <v>0</v>
      </c>
      <c r="N28" s="94"/>
      <c r="O28" s="127">
        <v>1</v>
      </c>
      <c r="P28" s="123" t="str">
        <f>IF(L28=0," ",IF((L28/INPUT_AWAL!$C$5)&gt;KALORI!D214,"&gt; MAX KONSUMSI KAPITA"," "))</f>
        <v xml:space="preserve"> </v>
      </c>
      <c r="Q28" s="99"/>
    </row>
    <row r="29" spans="1:17">
      <c r="A29" s="276">
        <v>212</v>
      </c>
      <c r="B29" s="528" t="s">
        <v>270</v>
      </c>
      <c r="C29" s="534" t="s">
        <v>186</v>
      </c>
      <c r="D29" s="93"/>
      <c r="E29" s="94"/>
      <c r="F29" s="126">
        <v>1</v>
      </c>
      <c r="G29" s="123" t="str">
        <f>IF(AND(D29=0,E29=0)," ",(IF(AND(D29&gt;0,E29=0),"ISI (6)",(IF(AND(D29=0,E29&gt;0),"ISI (5)",((IF(G68&lt;RH!$C220,"&lt;RH",IF(G68&gt;RH!$D220,"&gt;RH"," ")))))))))</f>
        <v xml:space="preserve"> </v>
      </c>
      <c r="H29" s="93"/>
      <c r="I29" s="94"/>
      <c r="J29" s="126">
        <v>5</v>
      </c>
      <c r="K29" s="123" t="str">
        <f>IF(AND(H29=0,I29=0)," ",(IF(AND(H29&gt;0,I29=0),"ISI (8)",(IF(AND(H29=0,I29&gt;0),"ISI (7)",((IF(K68&lt;RH!$C220,"&lt;RH",IF(K68&gt;RH!$D220,"&gt;RH"," ")))))))))</f>
        <v xml:space="preserve"> </v>
      </c>
      <c r="L29" s="96">
        <f t="shared" si="0"/>
        <v>0</v>
      </c>
      <c r="M29" s="97">
        <f t="shared" si="0"/>
        <v>0</v>
      </c>
      <c r="N29" s="94"/>
      <c r="O29" s="127">
        <v>1</v>
      </c>
      <c r="P29" s="123" t="str">
        <f>IF(L29=0," ",IF((L29/INPUT_AWAL!$C$5)&gt;KALORI!D215,"&gt; MAX KONSUMSI KAPITA"," "))</f>
        <v xml:space="preserve"> </v>
      </c>
      <c r="Q29" s="99"/>
    </row>
    <row r="30" spans="1:17">
      <c r="A30" s="276">
        <v>213</v>
      </c>
      <c r="B30" s="528" t="s">
        <v>271</v>
      </c>
      <c r="C30" s="534" t="s">
        <v>272</v>
      </c>
      <c r="D30" s="93"/>
      <c r="E30" s="94"/>
      <c r="F30" s="126">
        <v>1</v>
      </c>
      <c r="G30" s="123" t="str">
        <f>IF(AND(D30=0,E30=0)," ",(IF(AND(D30&gt;0,E30=0),"ISI (6)",(IF(AND(D30=0,E30&gt;0),"ISI (5)",((IF(G69&lt;RH!$C221,"&lt;RH",IF(G69&gt;RH!$D221,"&gt;RH"," ")))))))))</f>
        <v xml:space="preserve"> </v>
      </c>
      <c r="H30" s="93"/>
      <c r="I30" s="94"/>
      <c r="J30" s="126">
        <v>5</v>
      </c>
      <c r="K30" s="123" t="str">
        <f>IF(AND(H30=0,I30=0)," ",(IF(AND(H30&gt;0,I30=0),"ISI (8)",(IF(AND(H30=0,I30&gt;0),"ISI (7)",((IF(K69&lt;RH!$C221,"&lt;RH",IF(K69&gt;RH!$D221,"&gt;RH"," ")))))))))</f>
        <v xml:space="preserve"> </v>
      </c>
      <c r="L30" s="96">
        <f t="shared" si="0"/>
        <v>0</v>
      </c>
      <c r="M30" s="97">
        <f t="shared" si="0"/>
        <v>0</v>
      </c>
      <c r="N30" s="94"/>
      <c r="O30" s="127">
        <v>1</v>
      </c>
      <c r="P30" s="123" t="str">
        <f>IF(L30=0," ",IF((L30/INPUT_AWAL!$C$5)&gt;KALORI!D216,"&gt; MAX KONSUMSI KAPITA"," "))</f>
        <v xml:space="preserve"> </v>
      </c>
      <c r="Q30" s="99"/>
    </row>
    <row r="31" spans="1:17">
      <c r="A31" s="276">
        <v>214</v>
      </c>
      <c r="B31" s="528" t="s">
        <v>273</v>
      </c>
      <c r="C31" s="535" t="s">
        <v>802</v>
      </c>
      <c r="D31" s="93"/>
      <c r="E31" s="94"/>
      <c r="F31" s="126">
        <v>1</v>
      </c>
      <c r="G31" s="123" t="str">
        <f>IF(AND(D31=0,E31=0)," ",(IF(AND(D31&gt;0,E31=0),"ISI (6)",(IF(AND(D31=0,E31&gt;0),"ISI (5)",((IF(G70&lt;RH!$C222,"&lt;RH",IF(G70&gt;RH!$D222,"&gt;RH"," ")))))))))</f>
        <v xml:space="preserve"> </v>
      </c>
      <c r="H31" s="93"/>
      <c r="I31" s="94"/>
      <c r="J31" s="126">
        <v>5</v>
      </c>
      <c r="K31" s="123" t="str">
        <f>IF(AND(H31=0,I31=0)," ",(IF(AND(H31&gt;0,I31=0),"ISI (8)",(IF(AND(H31=0,I31&gt;0),"ISI (7)",((IF(K70&lt;RH!$C222,"&lt;RH",IF(K70&gt;RH!$D222,"&gt;RH"," ")))))))))</f>
        <v xml:space="preserve"> </v>
      </c>
      <c r="L31" s="96">
        <f t="shared" si="0"/>
        <v>0</v>
      </c>
      <c r="M31" s="97">
        <f t="shared" si="0"/>
        <v>0</v>
      </c>
      <c r="N31" s="94"/>
      <c r="O31" s="127">
        <v>1</v>
      </c>
      <c r="P31" s="123" t="str">
        <f>IF(L31=0," ",IF((L31/INPUT_AWAL!$C$5)&gt;KALORI!D217,"&gt; MAX KONSUMSI KAPITA"," "))</f>
        <v xml:space="preserve"> </v>
      </c>
      <c r="Q31" s="99"/>
    </row>
    <row r="32" spans="1:17">
      <c r="A32" s="276">
        <v>215</v>
      </c>
      <c r="B32" s="528" t="s">
        <v>276</v>
      </c>
      <c r="C32" s="535" t="s">
        <v>803</v>
      </c>
      <c r="D32" s="93"/>
      <c r="E32" s="94"/>
      <c r="F32" s="126">
        <v>1</v>
      </c>
      <c r="G32" s="123" t="str">
        <f>IF(AND(D32=0,E32=0)," ",(IF(AND(D32&gt;0,E32=0),"ISI (6)",(IF(AND(D32=0,E32&gt;0),"ISI (5)",((IF(G71&lt;RH!$C223,"&lt;RH",IF(G71&gt;RH!$D223,"&gt;RH"," ")))))))))</f>
        <v xml:space="preserve"> </v>
      </c>
      <c r="H32" s="93"/>
      <c r="I32" s="94"/>
      <c r="J32" s="126">
        <v>5</v>
      </c>
      <c r="K32" s="123" t="str">
        <f>IF(AND(H32=0,I32=0)," ",(IF(AND(H32&gt;0,I32=0),"ISI (8)",(IF(AND(H32=0,I32&gt;0),"ISI (7)",((IF(K71&lt;RH!$C223,"&lt;RH",IF(K71&gt;RH!$D223,"&gt;RH"," ")))))))))</f>
        <v xml:space="preserve"> </v>
      </c>
      <c r="L32" s="96">
        <f t="shared" si="0"/>
        <v>0</v>
      </c>
      <c r="M32" s="97">
        <f t="shared" si="0"/>
        <v>0</v>
      </c>
      <c r="N32" s="94"/>
      <c r="O32" s="127">
        <v>1</v>
      </c>
      <c r="P32" s="123" t="str">
        <f>IF(L32=0," ",IF((L32/INPUT_AWAL!$C$5)&gt;KALORI!D218,"&gt; MAX KONSUMSI KAPITA"," "))</f>
        <v xml:space="preserve"> </v>
      </c>
      <c r="Q32" s="121"/>
    </row>
    <row r="33" spans="1:17">
      <c r="A33" s="276">
        <v>216</v>
      </c>
      <c r="B33" s="528" t="s">
        <v>279</v>
      </c>
      <c r="C33" s="534" t="s">
        <v>281</v>
      </c>
      <c r="D33" s="93"/>
      <c r="E33" s="94"/>
      <c r="F33" s="126">
        <v>1</v>
      </c>
      <c r="G33" s="123" t="str">
        <f>IF(AND(D33=0,E33=0)," ",(IF(AND(D33&gt;0,E33=0),"ISI (6)",(IF(AND(D33=0,E33&gt;0),"ISI (5)",((IF(G72&lt;RH!$C224,"&lt;RH",IF(G72&gt;RH!$D224,"&gt;RH"," ")))))))))</f>
        <v xml:space="preserve"> </v>
      </c>
      <c r="H33" s="93"/>
      <c r="I33" s="94"/>
      <c r="J33" s="126">
        <v>5</v>
      </c>
      <c r="K33" s="123" t="str">
        <f>IF(AND(H33=0,I33=0)," ",(IF(AND(H33&gt;0,I33=0),"ISI (8)",(IF(AND(H33=0,I33&gt;0),"ISI (7)",((IF(K72&lt;RH!$C224,"&lt;RH",IF(K72&gt;RH!$D224,"&gt;RH"," ")))))))))</f>
        <v xml:space="preserve"> </v>
      </c>
      <c r="L33" s="96">
        <f t="shared" si="0"/>
        <v>0</v>
      </c>
      <c r="M33" s="97">
        <f t="shared" si="0"/>
        <v>0</v>
      </c>
      <c r="N33" s="94"/>
      <c r="O33" s="127">
        <v>1</v>
      </c>
      <c r="P33" s="123" t="str">
        <f>IF(L33=0," ",IF((L33/INPUT_AWAL!$C$5)&gt;KALORI!D219,"&gt; MAX KONSUMSI KAPITA"," "))</f>
        <v xml:space="preserve"> </v>
      </c>
      <c r="Q33" s="99"/>
    </row>
    <row r="34" spans="1:17" ht="22.8">
      <c r="A34" s="276">
        <v>217</v>
      </c>
      <c r="B34" s="528" t="s">
        <v>282</v>
      </c>
      <c r="C34" s="530" t="s">
        <v>356</v>
      </c>
      <c r="D34" s="93"/>
      <c r="E34" s="94"/>
      <c r="F34" s="126">
        <v>1</v>
      </c>
      <c r="G34" s="123" t="str">
        <f>IF(AND(D34=0,E34=0)," ",(IF(AND(D34&gt;0,E34=0),"ISI (6)",(IF(AND(D34=0,E34&gt;0),"ISI (5)",((IF(G73&lt;RH!$C225,"&lt;RH",IF(G73&gt;RH!$D225,"&gt;RH"," ")))))))))</f>
        <v xml:space="preserve"> </v>
      </c>
      <c r="H34" s="93"/>
      <c r="I34" s="94"/>
      <c r="J34" s="126">
        <v>5</v>
      </c>
      <c r="K34" s="123" t="str">
        <f>IF(AND(H34=0,I34=0)," ",(IF(AND(H34&gt;0,I34=0),"ISI (8)",(IF(AND(H34=0,I34&gt;0),"ISI (7)",((IF(K73&lt;RH!$C225,"&lt;RH",IF(K73&gt;RH!$D225,"&gt;RH"," ")))))))))</f>
        <v xml:space="preserve"> </v>
      </c>
      <c r="L34" s="96">
        <f t="shared" si="0"/>
        <v>0</v>
      </c>
      <c r="M34" s="97">
        <f t="shared" si="0"/>
        <v>0</v>
      </c>
      <c r="N34" s="94"/>
      <c r="O34" s="127">
        <v>1</v>
      </c>
      <c r="P34" s="123" t="str">
        <f>IF(L34=0," ",IF((L34/INPUT_AWAL!$C$5)&gt;KALORI!D220,"&gt; MAX KONSUMSI KAPITA"," "))</f>
        <v xml:space="preserve"> </v>
      </c>
      <c r="Q34" s="99"/>
    </row>
    <row r="35" spans="1:17" ht="15" customHeight="1">
      <c r="A35" s="276">
        <v>218</v>
      </c>
      <c r="B35" s="528" t="s">
        <v>284</v>
      </c>
      <c r="C35" s="534" t="s">
        <v>244</v>
      </c>
      <c r="D35" s="93"/>
      <c r="E35" s="94"/>
      <c r="F35" s="126">
        <v>1</v>
      </c>
      <c r="G35" s="123" t="str">
        <f>IF(AND(D35=0,E35=0)," ",(IF(AND(D35&gt;0,E35=0),"ISI (6)",(IF(AND(D35=0,E35&gt;0),"ISI (5)",((IF(G74&lt;RH!$C226,"&lt;RH",IF(G74&gt;RH!$D226,"&gt;RH"," ")))))))))</f>
        <v xml:space="preserve"> </v>
      </c>
      <c r="H35" s="93"/>
      <c r="I35" s="94"/>
      <c r="J35" s="126">
        <v>5</v>
      </c>
      <c r="K35" s="123" t="str">
        <f>IF(AND(H35=0,I35=0)," ",(IF(AND(H35&gt;0,I35=0),"ISI (8)",(IF(AND(H35=0,I35&gt;0),"ISI (7)",((IF(K74&lt;RH!$C226,"&lt;RH",IF(K74&gt;RH!$D226,"&gt;RH"," ")))))))))</f>
        <v xml:space="preserve"> </v>
      </c>
      <c r="L35" s="96">
        <f t="shared" si="0"/>
        <v>0</v>
      </c>
      <c r="M35" s="97">
        <f t="shared" si="0"/>
        <v>0</v>
      </c>
      <c r="N35" s="94"/>
      <c r="O35" s="127">
        <v>1</v>
      </c>
      <c r="P35" s="123" t="str">
        <f>IF(L35=0," ",IF((L35/INPUT_AWAL!$C$5)&gt;KALORI!D221,"&gt; MAX KONSUMSI KAPITA"," "))</f>
        <v xml:space="preserve"> </v>
      </c>
      <c r="Q35" s="99"/>
    </row>
    <row r="36" spans="1:17">
      <c r="A36" s="276">
        <v>219</v>
      </c>
      <c r="B36" s="528" t="s">
        <v>285</v>
      </c>
      <c r="C36" s="529" t="s">
        <v>186</v>
      </c>
      <c r="D36" s="93"/>
      <c r="E36" s="94"/>
      <c r="F36" s="126">
        <v>1</v>
      </c>
      <c r="G36" s="123" t="str">
        <f>IF(AND(D36=0,E36=0)," ",(IF(AND(D36&gt;0,E36=0),"ISI (6)",(IF(AND(D36=0,E36&gt;0),"ISI (5)",((IF(G75&lt;RH!$C227,"&lt;RH",IF(G75&gt;RH!$D227,"&gt;RH"," ")))))))))</f>
        <v xml:space="preserve"> </v>
      </c>
      <c r="H36" s="93"/>
      <c r="I36" s="94"/>
      <c r="J36" s="126">
        <v>5</v>
      </c>
      <c r="K36" s="123" t="str">
        <f>IF(AND(H36=0,I36=0)," ",(IF(AND(H36&gt;0,I36=0),"ISI (8)",(IF(AND(H36=0,I36&gt;0),"ISI (7)",((IF(K75&lt;RH!$C227,"&lt;RH",IF(K75&gt;RH!$D227,"&gt;RH"," ")))))))))</f>
        <v xml:space="preserve"> </v>
      </c>
      <c r="L36" s="96">
        <f t="shared" si="0"/>
        <v>0</v>
      </c>
      <c r="M36" s="97">
        <f t="shared" si="0"/>
        <v>0</v>
      </c>
      <c r="N36" s="94"/>
      <c r="O36" s="127">
        <v>1</v>
      </c>
      <c r="P36" s="123" t="str">
        <f>IF(L36=0," ",IF((L36/INPUT_AWAL!$C$5)&gt;KALORI!D222,"&gt; MAX KONSUMSI KAPITA"," "))</f>
        <v xml:space="preserve"> </v>
      </c>
      <c r="Q36" s="99"/>
    </row>
    <row r="37" spans="1:17">
      <c r="A37" s="266">
        <v>220</v>
      </c>
      <c r="B37" s="109" t="s">
        <v>798</v>
      </c>
      <c r="C37" s="114"/>
      <c r="D37" s="110"/>
      <c r="E37" s="108">
        <f>SUM(E38:E42)</f>
        <v>0</v>
      </c>
      <c r="F37" s="106"/>
      <c r="G37" s="107"/>
      <c r="H37" s="110"/>
      <c r="I37" s="108">
        <f>SUM(I38:I42)</f>
        <v>0</v>
      </c>
      <c r="J37" s="106"/>
      <c r="K37" s="107"/>
      <c r="L37" s="111"/>
      <c r="M37" s="108">
        <f>SUM(M38:M42)</f>
        <v>0</v>
      </c>
      <c r="N37" s="113" t="str">
        <f>IF(J37=0," ",IF((J37/INPUT_AWAL!$C$5)&gt;KALORI!B223,"&gt; MAX KONSUMSI KAPITA"," "))</f>
        <v xml:space="preserve"> </v>
      </c>
      <c r="O37" s="128"/>
      <c r="P37" s="113" t="str">
        <f>IF(L37=0," ",IF((L37/INPUT_AWAL!$C$5)&gt;KALORI!D223,"&gt; MAX KONSUMSI KAPITA"," "))</f>
        <v xml:space="preserve"> </v>
      </c>
      <c r="Q37" s="99"/>
    </row>
    <row r="38" spans="1:17" ht="15" customHeight="1">
      <c r="A38" s="276">
        <v>221</v>
      </c>
      <c r="B38" s="528" t="s">
        <v>289</v>
      </c>
      <c r="C38" s="529" t="s">
        <v>290</v>
      </c>
      <c r="D38" s="93"/>
      <c r="E38" s="94"/>
      <c r="F38" s="126">
        <v>1</v>
      </c>
      <c r="G38" s="123" t="str">
        <f>IF(AND(D38=0,E38=0)," ",(IF(AND(D38&gt;0,E38=0),"ISI (6)",(IF(AND(D38=0,E38&gt;0),"ISI (5)",((IF(G77&lt;RH!$C229,"&lt;RH",IF(G77&gt;RH!$D229,"&gt;RH"," ")))))))))</f>
        <v xml:space="preserve"> </v>
      </c>
      <c r="H38" s="93"/>
      <c r="I38" s="94"/>
      <c r="J38" s="126">
        <v>5</v>
      </c>
      <c r="K38" s="123" t="str">
        <f>IF(AND(H38=0,I38=0)," ",(IF(AND(H38&gt;0,I38=0),"ISI (8)",(IF(AND(H38=0,I38&gt;0),"ISI (7)",((IF(K77&lt;RH!$C229,"&lt;RH",IF(K77&gt;RH!$D229,"&gt;RH"," ")))))))))</f>
        <v xml:space="preserve"> </v>
      </c>
      <c r="L38" s="96">
        <f t="shared" si="0"/>
        <v>0</v>
      </c>
      <c r="M38" s="97">
        <f t="shared" si="0"/>
        <v>0</v>
      </c>
      <c r="N38" s="94"/>
      <c r="O38" s="127">
        <v>1</v>
      </c>
      <c r="P38" s="123" t="str">
        <f>IF(L38=0," ",IF((L38/INPUT_AWAL!$C$5)&gt;KALORI!D224,"&gt; MAX KONSUMSI KAPITA"," "))</f>
        <v xml:space="preserve"> </v>
      </c>
      <c r="Q38" s="121"/>
    </row>
    <row r="39" spans="1:17" ht="15" customHeight="1">
      <c r="A39" s="276">
        <v>222</v>
      </c>
      <c r="B39" s="528" t="s">
        <v>291</v>
      </c>
      <c r="C39" s="529" t="s">
        <v>290</v>
      </c>
      <c r="D39" s="93"/>
      <c r="E39" s="94"/>
      <c r="F39" s="126">
        <v>1</v>
      </c>
      <c r="G39" s="123" t="str">
        <f>IF(AND(D39=0,E39=0)," ",(IF(AND(D39&gt;0,E39=0),"ISI (6)",(IF(AND(D39=0,E39&gt;0),"ISI (5)",((IF(G78&lt;RH!$C230,"&lt;RH",IF(G78&gt;RH!$D230,"&gt;RH"," ")))))))))</f>
        <v xml:space="preserve"> </v>
      </c>
      <c r="H39" s="93"/>
      <c r="I39" s="94"/>
      <c r="J39" s="126">
        <v>5</v>
      </c>
      <c r="K39" s="123" t="str">
        <f>IF(AND(H39=0,I39=0)," ",(IF(AND(H39&gt;0,I39=0),"ISI (8)",(IF(AND(H39=0,I39&gt;0),"ISI (7)",((IF(K78&lt;RH!$C230,"&lt;RH",IF(K78&gt;RH!$D230,"&gt;RH"," ")))))))))</f>
        <v xml:space="preserve"> </v>
      </c>
      <c r="L39" s="96">
        <f t="shared" si="0"/>
        <v>0</v>
      </c>
      <c r="M39" s="97">
        <f t="shared" si="0"/>
        <v>0</v>
      </c>
      <c r="N39" s="94"/>
      <c r="O39" s="127">
        <v>1</v>
      </c>
      <c r="P39" s="123" t="str">
        <f>IF(L39=0," ",IF((L39/INPUT_AWAL!$C$5)&gt;KALORI!D225,"&gt; MAX KONSUMSI KAPITA"," "))</f>
        <v xml:space="preserve"> </v>
      </c>
      <c r="Q39" s="116"/>
    </row>
    <row r="40" spans="1:17" ht="15" customHeight="1">
      <c r="A40" s="276">
        <v>223</v>
      </c>
      <c r="B40" s="528" t="s">
        <v>292</v>
      </c>
      <c r="C40" s="529" t="s">
        <v>290</v>
      </c>
      <c r="D40" s="93"/>
      <c r="E40" s="94"/>
      <c r="F40" s="126">
        <v>1</v>
      </c>
      <c r="G40" s="123" t="str">
        <f>IF(AND(D40=0,E40=0)," ",(IF(AND(D40&gt;0,E40=0),"ISI (6)",(IF(AND(D40=0,E40&gt;0),"ISI (5)",((IF(G79&lt;RH!$C231,"&lt;RH",IF(G79&gt;RH!$D231,"&gt;RH"," ")))))))))</f>
        <v xml:space="preserve"> </v>
      </c>
      <c r="H40" s="93"/>
      <c r="I40" s="94"/>
      <c r="J40" s="126">
        <v>5</v>
      </c>
      <c r="K40" s="123" t="str">
        <f>IF(AND(H40=0,I40=0)," ",(IF(AND(H40&gt;0,I40=0),"ISI (8)",(IF(AND(H40=0,I40&gt;0),"ISI (7)",((IF(K79&lt;RH!$C231,"&lt;RH",IF(K79&gt;RH!$D231,"&gt;RH"," ")))))))))</f>
        <v xml:space="preserve"> </v>
      </c>
      <c r="L40" s="96">
        <f t="shared" si="0"/>
        <v>0</v>
      </c>
      <c r="M40" s="97">
        <f t="shared" si="0"/>
        <v>0</v>
      </c>
      <c r="N40" s="94"/>
      <c r="O40" s="127">
        <v>1</v>
      </c>
      <c r="P40" s="123" t="str">
        <f>IF(L40=0," ",IF((L40/INPUT_AWAL!$C$5)&gt;KALORI!D226,"&gt; MAX KONSUMSI KAPITA"," "))</f>
        <v xml:space="preserve"> </v>
      </c>
      <c r="Q40" s="116"/>
    </row>
    <row r="41" spans="1:17" ht="15" customHeight="1">
      <c r="A41" s="276">
        <v>224</v>
      </c>
      <c r="B41" s="528" t="s">
        <v>293</v>
      </c>
      <c r="C41" s="529" t="s">
        <v>74</v>
      </c>
      <c r="D41" s="93"/>
      <c r="E41" s="94"/>
      <c r="F41" s="126">
        <v>1</v>
      </c>
      <c r="G41" s="123" t="str">
        <f>IF(AND(D41=0,E41=0)," ",(IF(AND(D41&gt;0,E41=0),"ISI (6)",(IF(AND(D41=0,E41&gt;0),"ISI (5)",((IF(G80&lt;RH!$C232,"&lt;RH",IF(G80&gt;RH!$D232,"&gt;RH"," ")))))))))</f>
        <v xml:space="preserve"> </v>
      </c>
      <c r="H41" s="93"/>
      <c r="I41" s="94"/>
      <c r="J41" s="126">
        <v>5</v>
      </c>
      <c r="K41" s="123" t="str">
        <f>IF(AND(H41=0,I41=0)," ",(IF(AND(H41&gt;0,I41=0),"ISI (8)",(IF(AND(H41=0,I41&gt;0),"ISI (7)",((IF(K80&lt;RH!$C232,"&lt;RH",IF(K80&gt;RH!$D232,"&gt;RH"," ")))))))))</f>
        <v xml:space="preserve"> </v>
      </c>
      <c r="L41" s="96">
        <f t="shared" si="0"/>
        <v>0</v>
      </c>
      <c r="M41" s="97">
        <f t="shared" si="0"/>
        <v>0</v>
      </c>
      <c r="N41" s="94"/>
      <c r="O41" s="127">
        <v>1</v>
      </c>
      <c r="P41" s="123" t="str">
        <f>IF(L41=0," ",IF((L41/INPUT_AWAL!$C$5)&gt;KALORI!D227,"&gt; MAX KONSUMSI KAPITA"," "))</f>
        <v xml:space="preserve"> </v>
      </c>
      <c r="Q41" s="116"/>
    </row>
    <row r="42" spans="1:17" ht="15" customHeight="1">
      <c r="A42" s="276">
        <v>225</v>
      </c>
      <c r="B42" s="528" t="s">
        <v>294</v>
      </c>
      <c r="C42" s="529" t="s">
        <v>351</v>
      </c>
      <c r="D42" s="93"/>
      <c r="E42" s="94"/>
      <c r="F42" s="126">
        <v>1</v>
      </c>
      <c r="G42" s="123" t="str">
        <f>IF(AND(D42=0,E42=0)," ",(IF(AND(D42&gt;0,E42=0),"ISI (6)",(IF(AND(D42=0,E42&gt;0),"ISI (5)",((IF(G82&lt;RH!$C233,"&lt;RH",IF(G82&gt;RH!$D233,"&gt;RH"," ")))))))))</f>
        <v xml:space="preserve"> </v>
      </c>
      <c r="H42" s="93"/>
      <c r="I42" s="94"/>
      <c r="J42" s="126">
        <v>5</v>
      </c>
      <c r="K42" s="123" t="str">
        <f>IF(AND(H42=0,I42=0)," ",(IF(AND(H42&gt;0,I42=0),"ISI (8)",(IF(AND(H42=0,I42&gt;0),"ISI (7)",((IF(K82&lt;RH!$C233,"&lt;RH",IF(K82&gt;RH!$D233,"&gt;RH"," ")))))))))</f>
        <v xml:space="preserve"> </v>
      </c>
      <c r="L42" s="96">
        <f t="shared" si="0"/>
        <v>0</v>
      </c>
      <c r="M42" s="97">
        <f t="shared" si="0"/>
        <v>0</v>
      </c>
      <c r="N42" s="94"/>
      <c r="O42" s="127">
        <v>1</v>
      </c>
      <c r="P42" s="123" t="str">
        <f>IF(L42=0," ",IF((L42/INPUT_AWAL!$C$5)&gt;KALORI!D228,"&gt; MAX KONSUMSI KAPITA"," "))</f>
        <v xml:space="preserve"> </v>
      </c>
      <c r="Q42" s="116"/>
    </row>
    <row r="43" spans="1:17" s="55" customFormat="1">
      <c r="A43" s="88"/>
      <c r="G43" s="88"/>
      <c r="K43" s="88"/>
      <c r="L43" s="88"/>
      <c r="M43" s="88"/>
      <c r="N43" s="89"/>
      <c r="O43" s="89"/>
      <c r="Q43" s="116"/>
    </row>
    <row r="44" spans="1:17" s="55" customFormat="1" hidden="1">
      <c r="A44" s="88"/>
      <c r="G44" s="88" t="e">
        <f>E5/D5</f>
        <v>#DIV/0!</v>
      </c>
      <c r="K44" s="88" t="e">
        <f>I5/H5</f>
        <v>#DIV/0!</v>
      </c>
      <c r="L44" s="88"/>
      <c r="M44" s="88"/>
      <c r="N44" s="89"/>
      <c r="O44" s="89"/>
      <c r="Q44" s="116"/>
    </row>
    <row r="45" spans="1:17" s="55" customFormat="1" hidden="1">
      <c r="A45" s="88"/>
      <c r="G45" s="88" t="e">
        <f t="shared" ref="G45:G81" si="1">E6/D6</f>
        <v>#DIV/0!</v>
      </c>
      <c r="K45" s="88" t="e">
        <f t="shared" ref="K45:K81" si="2">I6/H6</f>
        <v>#DIV/0!</v>
      </c>
      <c r="L45" s="88"/>
      <c r="M45" s="88"/>
      <c r="N45" s="89"/>
      <c r="O45" s="89"/>
      <c r="Q45" s="116"/>
    </row>
    <row r="46" spans="1:17" s="55" customFormat="1" hidden="1">
      <c r="A46" s="88"/>
      <c r="G46" s="88" t="e">
        <f t="shared" si="1"/>
        <v>#DIV/0!</v>
      </c>
      <c r="K46" s="88" t="e">
        <f t="shared" si="2"/>
        <v>#DIV/0!</v>
      </c>
      <c r="L46" s="88"/>
      <c r="M46" s="88"/>
      <c r="N46" s="89"/>
      <c r="O46" s="89"/>
      <c r="Q46" s="116"/>
    </row>
    <row r="47" spans="1:17" s="55" customFormat="1" hidden="1">
      <c r="A47" s="88"/>
      <c r="G47" s="88" t="e">
        <f t="shared" si="1"/>
        <v>#DIV/0!</v>
      </c>
      <c r="K47" s="88" t="e">
        <f t="shared" si="2"/>
        <v>#DIV/0!</v>
      </c>
      <c r="L47" s="88"/>
      <c r="M47" s="88"/>
      <c r="N47" s="89"/>
      <c r="O47" s="89"/>
      <c r="Q47" s="116"/>
    </row>
    <row r="48" spans="1:17" s="55" customFormat="1" hidden="1">
      <c r="A48" s="88"/>
      <c r="G48" s="88" t="e">
        <f t="shared" si="1"/>
        <v>#DIV/0!</v>
      </c>
      <c r="K48" s="88" t="e">
        <f t="shared" si="2"/>
        <v>#DIV/0!</v>
      </c>
      <c r="L48" s="88"/>
      <c r="M48" s="88"/>
      <c r="N48" s="89"/>
      <c r="O48" s="89"/>
      <c r="Q48" s="116"/>
    </row>
    <row r="49" spans="1:17" s="55" customFormat="1" hidden="1">
      <c r="A49" s="88"/>
      <c r="G49" s="88" t="e">
        <f t="shared" si="1"/>
        <v>#DIV/0!</v>
      </c>
      <c r="K49" s="88" t="e">
        <f t="shared" si="2"/>
        <v>#DIV/0!</v>
      </c>
      <c r="L49" s="88"/>
      <c r="M49" s="88"/>
      <c r="N49" s="89"/>
      <c r="O49" s="89"/>
      <c r="Q49" s="116"/>
    </row>
    <row r="50" spans="1:17" s="55" customFormat="1" hidden="1">
      <c r="A50" s="88"/>
      <c r="G50" s="88" t="e">
        <f t="shared" si="1"/>
        <v>#DIV/0!</v>
      </c>
      <c r="K50" s="88" t="e">
        <f t="shared" si="2"/>
        <v>#DIV/0!</v>
      </c>
      <c r="L50" s="88"/>
      <c r="M50" s="88"/>
      <c r="N50" s="89"/>
      <c r="O50" s="89"/>
      <c r="Q50" s="116"/>
    </row>
    <row r="51" spans="1:17" s="55" customFormat="1" hidden="1">
      <c r="A51" s="88"/>
      <c r="G51" s="88" t="e">
        <f t="shared" si="1"/>
        <v>#DIV/0!</v>
      </c>
      <c r="K51" s="88" t="e">
        <f t="shared" si="2"/>
        <v>#DIV/0!</v>
      </c>
      <c r="L51" s="88"/>
      <c r="M51" s="88"/>
      <c r="N51" s="89"/>
      <c r="O51" s="89"/>
      <c r="Q51" s="116"/>
    </row>
    <row r="52" spans="1:17" s="55" customFormat="1" hidden="1">
      <c r="A52" s="88"/>
      <c r="G52" s="88" t="e">
        <f t="shared" si="1"/>
        <v>#DIV/0!</v>
      </c>
      <c r="K52" s="88" t="e">
        <f t="shared" si="2"/>
        <v>#DIV/0!</v>
      </c>
      <c r="L52" s="88"/>
      <c r="M52" s="88"/>
      <c r="N52" s="89"/>
      <c r="O52" s="89"/>
      <c r="Q52" s="116"/>
    </row>
    <row r="53" spans="1:17" s="55" customFormat="1" hidden="1">
      <c r="A53" s="88"/>
      <c r="G53" s="88" t="e">
        <f t="shared" si="1"/>
        <v>#DIV/0!</v>
      </c>
      <c r="K53" s="88" t="e">
        <f t="shared" si="2"/>
        <v>#DIV/0!</v>
      </c>
      <c r="L53" s="88"/>
      <c r="M53" s="88"/>
      <c r="N53" s="89"/>
      <c r="O53" s="89"/>
      <c r="Q53" s="116"/>
    </row>
    <row r="54" spans="1:17" s="55" customFormat="1" hidden="1">
      <c r="A54" s="88"/>
      <c r="G54" s="88" t="e">
        <f t="shared" si="1"/>
        <v>#DIV/0!</v>
      </c>
      <c r="K54" s="88" t="e">
        <f t="shared" si="2"/>
        <v>#DIV/0!</v>
      </c>
      <c r="L54" s="88"/>
      <c r="M54" s="88"/>
      <c r="N54" s="89"/>
      <c r="O54" s="89"/>
      <c r="Q54" s="116"/>
    </row>
    <row r="55" spans="1:17" s="55" customFormat="1" hidden="1">
      <c r="A55" s="88"/>
      <c r="G55" s="88" t="e">
        <f t="shared" si="1"/>
        <v>#DIV/0!</v>
      </c>
      <c r="K55" s="88" t="e">
        <f t="shared" si="2"/>
        <v>#DIV/0!</v>
      </c>
      <c r="L55" s="88"/>
      <c r="M55" s="88"/>
      <c r="N55" s="89"/>
      <c r="O55" s="89"/>
      <c r="Q55" s="116"/>
    </row>
    <row r="56" spans="1:17" s="55" customFormat="1" hidden="1">
      <c r="A56" s="88"/>
      <c r="G56" s="88" t="e">
        <f t="shared" si="1"/>
        <v>#DIV/0!</v>
      </c>
      <c r="K56" s="88" t="e">
        <f t="shared" si="2"/>
        <v>#DIV/0!</v>
      </c>
      <c r="L56" s="88"/>
      <c r="M56" s="88"/>
      <c r="N56" s="89"/>
      <c r="O56" s="89"/>
      <c r="Q56" s="116"/>
    </row>
    <row r="57" spans="1:17" s="55" customFormat="1" hidden="1">
      <c r="A57" s="88"/>
      <c r="G57" s="88" t="e">
        <f t="shared" si="1"/>
        <v>#DIV/0!</v>
      </c>
      <c r="K57" s="88" t="e">
        <f t="shared" si="2"/>
        <v>#DIV/0!</v>
      </c>
      <c r="L57" s="88"/>
      <c r="M57" s="88"/>
      <c r="N57" s="89"/>
      <c r="O57" s="89"/>
      <c r="Q57" s="116"/>
    </row>
    <row r="58" spans="1:17" s="55" customFormat="1" hidden="1">
      <c r="A58" s="88"/>
      <c r="G58" s="88" t="e">
        <f t="shared" si="1"/>
        <v>#DIV/0!</v>
      </c>
      <c r="K58" s="88" t="e">
        <f t="shared" si="2"/>
        <v>#DIV/0!</v>
      </c>
      <c r="L58" s="88"/>
      <c r="M58" s="88"/>
      <c r="N58" s="89"/>
      <c r="O58" s="89"/>
      <c r="Q58" s="116"/>
    </row>
    <row r="59" spans="1:17" s="55" customFormat="1" hidden="1">
      <c r="A59" s="88"/>
      <c r="G59" s="88" t="e">
        <f t="shared" si="1"/>
        <v>#DIV/0!</v>
      </c>
      <c r="K59" s="88" t="e">
        <f t="shared" si="2"/>
        <v>#DIV/0!</v>
      </c>
      <c r="L59" s="88"/>
      <c r="M59" s="88"/>
      <c r="N59" s="89"/>
      <c r="O59" s="89"/>
      <c r="Q59" s="116"/>
    </row>
    <row r="60" spans="1:17" s="55" customFormat="1" hidden="1">
      <c r="A60" s="88"/>
      <c r="G60" s="88" t="e">
        <f t="shared" si="1"/>
        <v>#DIV/0!</v>
      </c>
      <c r="K60" s="88" t="e">
        <f t="shared" si="2"/>
        <v>#DIV/0!</v>
      </c>
      <c r="L60" s="88"/>
      <c r="M60" s="88"/>
      <c r="N60" s="89"/>
      <c r="O60" s="89"/>
      <c r="Q60" s="116"/>
    </row>
    <row r="61" spans="1:17" s="55" customFormat="1" hidden="1">
      <c r="A61" s="88"/>
      <c r="G61" s="88" t="e">
        <f t="shared" si="1"/>
        <v>#DIV/0!</v>
      </c>
      <c r="K61" s="88" t="e">
        <f t="shared" si="2"/>
        <v>#DIV/0!</v>
      </c>
      <c r="L61" s="88"/>
      <c r="M61" s="88"/>
      <c r="N61" s="89"/>
      <c r="O61" s="89"/>
      <c r="Q61" s="116"/>
    </row>
    <row r="62" spans="1:17" s="55" customFormat="1" hidden="1">
      <c r="A62" s="88"/>
      <c r="G62" s="88" t="e">
        <f t="shared" si="1"/>
        <v>#DIV/0!</v>
      </c>
      <c r="K62" s="88" t="e">
        <f t="shared" si="2"/>
        <v>#DIV/0!</v>
      </c>
      <c r="L62" s="88"/>
      <c r="M62" s="88"/>
      <c r="N62" s="89"/>
      <c r="O62" s="89"/>
      <c r="Q62" s="116"/>
    </row>
    <row r="63" spans="1:17" s="55" customFormat="1" hidden="1">
      <c r="A63" s="88"/>
      <c r="G63" s="88" t="e">
        <f t="shared" si="1"/>
        <v>#DIV/0!</v>
      </c>
      <c r="K63" s="88" t="e">
        <f t="shared" si="2"/>
        <v>#DIV/0!</v>
      </c>
      <c r="L63" s="88"/>
      <c r="M63" s="88"/>
      <c r="N63" s="89"/>
      <c r="O63" s="89"/>
      <c r="Q63" s="116"/>
    </row>
    <row r="64" spans="1:17" s="55" customFormat="1" hidden="1">
      <c r="A64" s="88"/>
      <c r="G64" s="88" t="e">
        <f t="shared" si="1"/>
        <v>#DIV/0!</v>
      </c>
      <c r="K64" s="88" t="e">
        <f t="shared" si="2"/>
        <v>#DIV/0!</v>
      </c>
      <c r="L64" s="88"/>
      <c r="M64" s="88"/>
      <c r="N64" s="89"/>
      <c r="O64" s="89"/>
      <c r="Q64" s="116"/>
    </row>
    <row r="65" spans="1:17" s="55" customFormat="1" hidden="1">
      <c r="A65" s="88"/>
      <c r="G65" s="88" t="e">
        <f t="shared" si="1"/>
        <v>#DIV/0!</v>
      </c>
      <c r="K65" s="88" t="e">
        <f t="shared" si="2"/>
        <v>#DIV/0!</v>
      </c>
      <c r="L65" s="88"/>
      <c r="M65" s="88"/>
      <c r="N65" s="89"/>
      <c r="O65" s="89"/>
      <c r="Q65" s="116"/>
    </row>
    <row r="66" spans="1:17" s="55" customFormat="1" hidden="1">
      <c r="A66" s="88"/>
      <c r="G66" s="88" t="e">
        <f t="shared" si="1"/>
        <v>#DIV/0!</v>
      </c>
      <c r="K66" s="88" t="e">
        <f t="shared" si="2"/>
        <v>#DIV/0!</v>
      </c>
      <c r="L66" s="88"/>
      <c r="M66" s="88"/>
      <c r="N66" s="89"/>
      <c r="O66" s="89"/>
      <c r="Q66" s="116"/>
    </row>
    <row r="67" spans="1:17" s="55" customFormat="1" hidden="1">
      <c r="A67" s="88"/>
      <c r="G67" s="88" t="e">
        <f t="shared" si="1"/>
        <v>#DIV/0!</v>
      </c>
      <c r="K67" s="88" t="e">
        <f t="shared" si="2"/>
        <v>#DIV/0!</v>
      </c>
      <c r="L67" s="88"/>
      <c r="M67" s="88"/>
      <c r="N67" s="89"/>
      <c r="O67" s="89"/>
      <c r="Q67" s="116"/>
    </row>
    <row r="68" spans="1:17" s="55" customFormat="1" hidden="1">
      <c r="A68" s="88"/>
      <c r="G68" s="88" t="e">
        <f t="shared" si="1"/>
        <v>#DIV/0!</v>
      </c>
      <c r="K68" s="88" t="e">
        <f t="shared" si="2"/>
        <v>#DIV/0!</v>
      </c>
      <c r="L68" s="88"/>
      <c r="M68" s="88"/>
      <c r="N68" s="89"/>
      <c r="O68" s="89"/>
      <c r="Q68" s="116"/>
    </row>
    <row r="69" spans="1:17" s="55" customFormat="1" hidden="1">
      <c r="A69" s="88"/>
      <c r="G69" s="88" t="e">
        <f t="shared" si="1"/>
        <v>#DIV/0!</v>
      </c>
      <c r="K69" s="88" t="e">
        <f t="shared" si="2"/>
        <v>#DIV/0!</v>
      </c>
      <c r="L69" s="88"/>
      <c r="M69" s="88"/>
      <c r="N69" s="89"/>
      <c r="O69" s="89"/>
      <c r="Q69" s="116"/>
    </row>
    <row r="70" spans="1:17" s="55" customFormat="1" hidden="1">
      <c r="A70" s="88"/>
      <c r="G70" s="88" t="e">
        <f t="shared" si="1"/>
        <v>#DIV/0!</v>
      </c>
      <c r="K70" s="88" t="e">
        <f t="shared" si="2"/>
        <v>#DIV/0!</v>
      </c>
      <c r="L70" s="88"/>
      <c r="M70" s="88"/>
      <c r="N70" s="89"/>
      <c r="O70" s="89"/>
      <c r="Q70" s="116"/>
    </row>
    <row r="71" spans="1:17" s="55" customFormat="1" hidden="1">
      <c r="A71" s="88"/>
      <c r="G71" s="88" t="e">
        <f t="shared" si="1"/>
        <v>#DIV/0!</v>
      </c>
      <c r="K71" s="88" t="e">
        <f t="shared" si="2"/>
        <v>#DIV/0!</v>
      </c>
      <c r="L71" s="88"/>
      <c r="M71" s="88"/>
      <c r="N71" s="89"/>
      <c r="O71" s="89"/>
      <c r="Q71" s="116"/>
    </row>
    <row r="72" spans="1:17" s="55" customFormat="1" hidden="1">
      <c r="A72" s="88"/>
      <c r="G72" s="88" t="e">
        <f t="shared" si="1"/>
        <v>#DIV/0!</v>
      </c>
      <c r="K72" s="88" t="e">
        <f t="shared" si="2"/>
        <v>#DIV/0!</v>
      </c>
      <c r="L72" s="88"/>
      <c r="M72" s="88"/>
      <c r="N72" s="89"/>
      <c r="O72" s="89"/>
      <c r="Q72" s="116"/>
    </row>
    <row r="73" spans="1:17" s="55" customFormat="1" hidden="1">
      <c r="A73" s="88"/>
      <c r="G73" s="88" t="e">
        <f t="shared" si="1"/>
        <v>#DIV/0!</v>
      </c>
      <c r="K73" s="88" t="e">
        <f t="shared" si="2"/>
        <v>#DIV/0!</v>
      </c>
      <c r="L73" s="88"/>
      <c r="M73" s="88"/>
      <c r="N73" s="89"/>
      <c r="O73" s="89"/>
      <c r="Q73" s="116"/>
    </row>
    <row r="74" spans="1:17" s="55" customFormat="1" hidden="1">
      <c r="A74" s="88"/>
      <c r="G74" s="88" t="e">
        <f t="shared" si="1"/>
        <v>#DIV/0!</v>
      </c>
      <c r="K74" s="88" t="e">
        <f t="shared" si="2"/>
        <v>#DIV/0!</v>
      </c>
      <c r="L74" s="88"/>
      <c r="M74" s="88"/>
      <c r="N74" s="89"/>
      <c r="O74" s="89"/>
      <c r="Q74" s="116"/>
    </row>
    <row r="75" spans="1:17" s="55" customFormat="1" hidden="1">
      <c r="A75" s="88"/>
      <c r="G75" s="88" t="e">
        <f t="shared" si="1"/>
        <v>#DIV/0!</v>
      </c>
      <c r="K75" s="88" t="e">
        <f t="shared" si="2"/>
        <v>#DIV/0!</v>
      </c>
      <c r="L75" s="88"/>
      <c r="M75" s="88"/>
      <c r="N75" s="89"/>
      <c r="O75" s="89"/>
      <c r="Q75" s="116"/>
    </row>
    <row r="76" spans="1:17" s="55" customFormat="1" hidden="1">
      <c r="A76" s="88"/>
      <c r="G76" s="88" t="e">
        <f t="shared" si="1"/>
        <v>#DIV/0!</v>
      </c>
      <c r="K76" s="88" t="e">
        <f t="shared" si="2"/>
        <v>#DIV/0!</v>
      </c>
      <c r="L76" s="88"/>
      <c r="M76" s="88"/>
      <c r="N76" s="89"/>
      <c r="O76" s="89"/>
      <c r="Q76" s="116"/>
    </row>
    <row r="77" spans="1:17" s="55" customFormat="1" hidden="1">
      <c r="A77" s="88"/>
      <c r="G77" s="88" t="e">
        <f t="shared" si="1"/>
        <v>#DIV/0!</v>
      </c>
      <c r="K77" s="88" t="e">
        <f t="shared" si="2"/>
        <v>#DIV/0!</v>
      </c>
      <c r="L77" s="88"/>
      <c r="M77" s="88"/>
      <c r="N77" s="89"/>
      <c r="O77" s="89"/>
      <c r="Q77" s="116"/>
    </row>
    <row r="78" spans="1:17" s="55" customFormat="1" hidden="1">
      <c r="A78" s="88"/>
      <c r="G78" s="88" t="e">
        <f t="shared" si="1"/>
        <v>#DIV/0!</v>
      </c>
      <c r="K78" s="88" t="e">
        <f t="shared" si="2"/>
        <v>#DIV/0!</v>
      </c>
      <c r="L78" s="88"/>
      <c r="M78" s="88"/>
      <c r="N78" s="89"/>
      <c r="O78" s="89"/>
      <c r="Q78" s="116"/>
    </row>
    <row r="79" spans="1:17" s="55" customFormat="1" hidden="1">
      <c r="A79" s="88"/>
      <c r="G79" s="88" t="e">
        <f t="shared" si="1"/>
        <v>#DIV/0!</v>
      </c>
      <c r="K79" s="88" t="e">
        <f t="shared" si="2"/>
        <v>#DIV/0!</v>
      </c>
      <c r="L79" s="88"/>
      <c r="M79" s="88"/>
      <c r="N79" s="89"/>
      <c r="O79" s="89"/>
      <c r="Q79" s="116"/>
    </row>
    <row r="80" spans="1:17" s="55" customFormat="1" hidden="1">
      <c r="A80" s="88"/>
      <c r="G80" s="88" t="e">
        <f t="shared" si="1"/>
        <v>#DIV/0!</v>
      </c>
      <c r="K80" s="88" t="e">
        <f t="shared" si="2"/>
        <v>#DIV/0!</v>
      </c>
      <c r="L80" s="88"/>
      <c r="M80" s="88"/>
      <c r="N80" s="89"/>
      <c r="O80" s="89"/>
      <c r="Q80" s="116"/>
    </row>
    <row r="81" spans="1:17" s="55" customFormat="1" hidden="1">
      <c r="A81" s="88"/>
      <c r="G81" s="88" t="e">
        <f t="shared" si="1"/>
        <v>#DIV/0!</v>
      </c>
      <c r="K81" s="88" t="e">
        <f t="shared" si="2"/>
        <v>#DIV/0!</v>
      </c>
      <c r="L81" s="88"/>
      <c r="M81" s="88"/>
      <c r="N81" s="89"/>
      <c r="O81" s="89"/>
      <c r="Q81" s="116"/>
    </row>
    <row r="82" spans="1:17" s="55" customFormat="1">
      <c r="A82" s="88"/>
      <c r="G82" s="88"/>
      <c r="K82" s="88"/>
      <c r="L82" s="88"/>
      <c r="M82" s="88"/>
      <c r="N82" s="89"/>
      <c r="O82" s="89"/>
      <c r="Q82" s="116"/>
    </row>
  </sheetData>
  <sheetProtection algorithmName="SHA-512" hashValue="em066mvHSUOTLEhLIujvutVkDUcP58RND2Z3FHhRlFOQtC4GNz6O7s3wdVkEqg8P8Aszj9Hyo/2FNzaSR3IHZQ==" saltValue="P7Oqbu+5NuJqSu+0OCAPig==" spinCount="100000" sheet="1" selectLockedCells="1"/>
  <mergeCells count="11">
    <mergeCell ref="L2:M2"/>
    <mergeCell ref="N2:O2"/>
    <mergeCell ref="P2:P3"/>
    <mergeCell ref="Q14:Q15"/>
    <mergeCell ref="C1:D1"/>
    <mergeCell ref="F1:G1"/>
    <mergeCell ref="A2:A3"/>
    <mergeCell ref="B2:B3"/>
    <mergeCell ref="C2:C3"/>
    <mergeCell ref="D2:G2"/>
    <mergeCell ref="H2:K2"/>
  </mergeCells>
  <dataValidations count="4">
    <dataValidation type="list" showInputMessage="1" showErrorMessage="1" errorTitle="ERROR" error="PILIH JAWABAN YANG SESUAI_x000a_" promptTitle="PILIH ASAL TRANSAKSI" prompt="1 PEMBELIAN_x000a_2 PEMBELIAN BON/HUTANG_x000a_3 PEMBELIAN DI BAWAH HARGA KRN SUBSIDI_x000a_4 DARI USAHA RUTA MILIK SENDIRI" sqref="F38:F42 F5:F36" xr:uid="{DF892FC5-1169-4C94-A432-1119879BE471}">
      <formula1>_56MKNN</formula1>
    </dataValidation>
    <dataValidation type="list" showInputMessage="1" showErrorMessage="1" errorTitle="ERROR" error="PILIH JAWABAN YANG SESUAI_x000a_" promptTitle="PILIH ASAL TRANSAKSI" prompt="5 PEMBERIAN RUTA LAIN_x000a_6 HASIL _x000a_PERTANIAN/INDUSTRI (BUKAN USAHA)" sqref="J37" xr:uid="{CD111D0E-B8DB-4E79-8CEB-88F9AA205548}">
      <formula1>_78MKNN</formula1>
    </dataValidation>
    <dataValidation type="list" showInputMessage="1" showErrorMessage="1" errorTitle="ERROR" error="PILIH JAWABAN YANG SESUAI_x000a_" promptTitle="PILIH ASAL TRANSAKSI" prompt="5 PEMBERIAN RUTA LAIN_x000a_6 DARI PERTANIAN/ INDUSTRI YG DIKONSUMSI SENDIRI_x000a_" sqref="J5:J36 J38:J42" xr:uid="{19A967D0-49D6-4A11-9221-ADFA492504EE}">
      <formula1>_78MKNN</formula1>
    </dataValidation>
    <dataValidation allowBlank="1" showInputMessage="1" showErrorMessage="1" promptTitle="TERISI JIKA KOLOM 6a = 3" prompt="ISIKAN NILAI RIIL YANG DIBAYAR JIKA PEMBELIAN DARI BANTUAN SOSIAL/SUBSIDI" sqref="N5:N36 N38:N42" xr:uid="{4CA1BAAF-0686-4BB8-8C0E-E5DD41F3B467}"/>
  </dataValidations>
  <pageMargins left="0.7" right="0.7" top="0.75" bottom="0.75" header="0.3" footer="0.3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UMBER BANTUAN" prompt="1. PEMERINTAH_x000a_2. LEMBAGA NONPROFIT" xr:uid="{F80AB284-CC16-4481-8F75-050C58F6D1F4}">
          <x14:formula1>
            <xm:f>DROWDOWN!$I$1:$I$2</xm:f>
          </x14:formula1>
          <xm:sqref>O5:O36 O38:O42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82"/>
  <sheetViews>
    <sheetView workbookViewId="0">
      <pane xSplit="1" ySplit="3" topLeftCell="B4" activePane="bottomRight" state="frozen"/>
      <selection sqref="A1:A2"/>
      <selection pane="topRight" sqref="A1:A2"/>
      <selection pane="bottomLeft" sqref="A1:A2"/>
      <selection pane="bottomRight" activeCell="D5" sqref="D5"/>
    </sheetView>
  </sheetViews>
  <sheetFormatPr defaultColWidth="0" defaultRowHeight="14.4" zeroHeight="1"/>
  <cols>
    <col min="1" max="1" width="4.77734375" style="53" customWidth="1"/>
    <col min="2" max="2" width="45.44140625" style="49" customWidth="1"/>
    <col min="3" max="3" width="6.5546875" style="49" customWidth="1"/>
    <col min="4" max="4" width="7.77734375" style="49" customWidth="1"/>
    <col min="5" max="5" width="10" style="49" customWidth="1"/>
    <col min="6" max="6" width="4.44140625" style="49" customWidth="1"/>
    <col min="7" max="7" width="8.88671875" style="53" customWidth="1"/>
    <col min="8" max="8" width="7.77734375" style="49" customWidth="1"/>
    <col min="9" max="9" width="10" style="49" customWidth="1"/>
    <col min="10" max="10" width="4.44140625" style="49" customWidth="1"/>
    <col min="11" max="11" width="8.88671875" style="53" customWidth="1"/>
    <col min="12" max="12" width="7.77734375" style="53" customWidth="1"/>
    <col min="13" max="13" width="10" style="53" customWidth="1"/>
    <col min="14" max="14" width="10.21875" style="51" customWidth="1"/>
    <col min="15" max="15" width="6.88671875" style="51" customWidth="1"/>
    <col min="16" max="16" width="17.5546875" style="49" customWidth="1"/>
    <col min="17" max="17" width="18.109375" style="103" customWidth="1"/>
    <col min="18" max="16384" width="9.109375" style="49" hidden="1"/>
  </cols>
  <sheetData>
    <row r="1" spans="1:17" ht="25.8" customHeight="1">
      <c r="A1" s="480"/>
      <c r="B1" s="484" t="s">
        <v>1134</v>
      </c>
      <c r="C1" s="634">
        <f>INPUT_AWAL!H24</f>
        <v>0</v>
      </c>
      <c r="D1" s="634"/>
      <c r="E1" s="484" t="s">
        <v>792</v>
      </c>
      <c r="F1" s="634">
        <f>INPUT_AWAL!H5</f>
        <v>0</v>
      </c>
      <c r="G1" s="634"/>
      <c r="H1" s="484" t="s">
        <v>1066</v>
      </c>
      <c r="I1" s="499">
        <f>INPUT_AWAL!H6</f>
        <v>0</v>
      </c>
      <c r="J1" s="480"/>
      <c r="K1" s="480"/>
      <c r="L1" s="480"/>
      <c r="M1" s="480"/>
      <c r="N1" s="480"/>
      <c r="O1" s="480"/>
      <c r="P1" s="480"/>
      <c r="Q1" s="480"/>
    </row>
    <row r="2" spans="1:17" s="52" customFormat="1">
      <c r="A2" s="635" t="s">
        <v>476</v>
      </c>
      <c r="B2" s="635" t="s">
        <v>660</v>
      </c>
      <c r="C2" s="635" t="s">
        <v>763</v>
      </c>
      <c r="D2" s="637" t="s">
        <v>764</v>
      </c>
      <c r="E2" s="638"/>
      <c r="F2" s="638"/>
      <c r="G2" s="639"/>
      <c r="H2" s="637" t="s">
        <v>767</v>
      </c>
      <c r="I2" s="638"/>
      <c r="J2" s="638"/>
      <c r="K2" s="639"/>
      <c r="L2" s="637" t="s">
        <v>768</v>
      </c>
      <c r="M2" s="639"/>
      <c r="N2" s="637" t="s">
        <v>769</v>
      </c>
      <c r="O2" s="639"/>
      <c r="P2" s="640" t="s">
        <v>772</v>
      </c>
      <c r="Q2" s="100"/>
    </row>
    <row r="3" spans="1:17" s="52" customFormat="1">
      <c r="A3" s="636"/>
      <c r="B3" s="636"/>
      <c r="C3" s="636"/>
      <c r="D3" s="248" t="s">
        <v>765</v>
      </c>
      <c r="E3" s="248" t="s">
        <v>522</v>
      </c>
      <c r="F3" s="248" t="s">
        <v>766</v>
      </c>
      <c r="G3" s="248" t="s">
        <v>662</v>
      </c>
      <c r="H3" s="248" t="s">
        <v>765</v>
      </c>
      <c r="I3" s="248" t="s">
        <v>522</v>
      </c>
      <c r="J3" s="248" t="s">
        <v>766</v>
      </c>
      <c r="K3" s="248" t="s">
        <v>662</v>
      </c>
      <c r="L3" s="248" t="s">
        <v>765</v>
      </c>
      <c r="M3" s="248" t="s">
        <v>522</v>
      </c>
      <c r="N3" s="248" t="s">
        <v>770</v>
      </c>
      <c r="O3" s="248" t="s">
        <v>771</v>
      </c>
      <c r="P3" s="641"/>
      <c r="Q3" s="102"/>
    </row>
    <row r="4" spans="1:17" ht="15" customHeight="1">
      <c r="A4" s="84">
        <v>187</v>
      </c>
      <c r="B4" s="85" t="s">
        <v>799</v>
      </c>
      <c r="C4" s="114"/>
      <c r="D4" s="110"/>
      <c r="E4" s="108">
        <f>SUM(E5:E36)</f>
        <v>0</v>
      </c>
      <c r="F4" s="106"/>
      <c r="G4" s="113"/>
      <c r="H4" s="110"/>
      <c r="I4" s="108">
        <f>SUM(I5:I36)</f>
        <v>0</v>
      </c>
      <c r="J4" s="106"/>
      <c r="K4" s="113"/>
      <c r="L4" s="111"/>
      <c r="M4" s="108">
        <f>SUM(M5:M36)</f>
        <v>0</v>
      </c>
      <c r="N4" s="112"/>
      <c r="O4" s="130"/>
      <c r="P4" s="107"/>
      <c r="Q4" s="101" t="s">
        <v>793</v>
      </c>
    </row>
    <row r="5" spans="1:17" ht="15" customHeight="1">
      <c r="A5" s="276">
        <v>188</v>
      </c>
      <c r="B5" s="528" t="s">
        <v>233</v>
      </c>
      <c r="C5" s="534" t="s">
        <v>234</v>
      </c>
      <c r="D5" s="93"/>
      <c r="E5" s="94"/>
      <c r="F5" s="126">
        <v>1</v>
      </c>
      <c r="G5" s="123" t="str">
        <f>IF(AND(D5=0,E5=0)," ",(IF(AND(D5&gt;0,E5=0),"ISI (6)",(IF(AND(D5=0,E5&gt;0),"ISI (5)",((IF(G44&lt;RH!$C196,"&lt;RH",IF(G44&gt;RH!$D196,"&gt;RH"," ")))))))))</f>
        <v xml:space="preserve"> </v>
      </c>
      <c r="H5" s="93"/>
      <c r="I5" s="94"/>
      <c r="J5" s="126">
        <v>5</v>
      </c>
      <c r="K5" s="123" t="str">
        <f>IF(AND(H5=0,I5=0)," ",(IF(AND(H5&gt;0,I5=0),"ISI (8)",(IF(AND(H5=0,I5&gt;0),"ISI (7)",((IF(K44&lt;RH!$C196,"&lt;RH",IF(K44&gt;RH!$D196,"&gt;RH"," ")))))))))</f>
        <v xml:space="preserve"> </v>
      </c>
      <c r="L5" s="96">
        <f>D5+H5</f>
        <v>0</v>
      </c>
      <c r="M5" s="97">
        <f>E5+I5</f>
        <v>0</v>
      </c>
      <c r="N5" s="94"/>
      <c r="O5" s="127">
        <v>1</v>
      </c>
      <c r="P5" s="123" t="str">
        <f>IF(L5=0," ",IF((L5/INPUT_AWAL!$C$5)&gt;KALORI!D191,"&gt; MAX KONSUMSI KAPITA"," "))</f>
        <v xml:space="preserve"> </v>
      </c>
      <c r="Q5" s="115">
        <f>KOMODITAS!I231</f>
        <v>0</v>
      </c>
    </row>
    <row r="6" spans="1:17" ht="15" customHeight="1">
      <c r="A6" s="276">
        <v>189</v>
      </c>
      <c r="B6" s="528" t="s">
        <v>235</v>
      </c>
      <c r="C6" s="534" t="s">
        <v>234</v>
      </c>
      <c r="D6" s="93"/>
      <c r="E6" s="94"/>
      <c r="F6" s="126">
        <v>1</v>
      </c>
      <c r="G6" s="123" t="str">
        <f>IF(AND(D6=0,E6=0)," ",(IF(AND(D6&gt;0,E6=0),"ISI (6)",(IF(AND(D6=0,E6&gt;0),"ISI (5)",((IF(G45&lt;RH!$C197,"&lt;RH",IF(G45&gt;RH!$D197,"&gt;RH"," ")))))))))</f>
        <v xml:space="preserve"> </v>
      </c>
      <c r="H6" s="93"/>
      <c r="I6" s="94"/>
      <c r="J6" s="126">
        <v>5</v>
      </c>
      <c r="K6" s="123" t="str">
        <f>IF(AND(H6=0,I6=0)," ",(IF(AND(H6&gt;0,I6=0),"ISI (8)",(IF(AND(H6=0,I6&gt;0),"ISI (7)",((IF(K45&lt;RH!$C197,"&lt;RH",IF(K45&gt;RH!$D197,"&gt;RH"," ")))))))))</f>
        <v xml:space="preserve"> </v>
      </c>
      <c r="L6" s="96">
        <f t="shared" ref="L6:M42" si="0">D6+H6</f>
        <v>0</v>
      </c>
      <c r="M6" s="97">
        <f t="shared" si="0"/>
        <v>0</v>
      </c>
      <c r="N6" s="94"/>
      <c r="O6" s="127">
        <v>1</v>
      </c>
      <c r="P6" s="123" t="str">
        <f>IF(L6=0," ",IF((L6/INPUT_AWAL!$C$5)&gt;KALORI!D192,"&gt; MAX KONSUMSI KAPITA"," "))</f>
        <v xml:space="preserve"> </v>
      </c>
      <c r="Q6" s="116"/>
    </row>
    <row r="7" spans="1:17" ht="15" customHeight="1">
      <c r="A7" s="276">
        <v>190</v>
      </c>
      <c r="B7" s="528" t="s">
        <v>237</v>
      </c>
      <c r="C7" s="534" t="s">
        <v>74</v>
      </c>
      <c r="D7" s="93"/>
      <c r="E7" s="94"/>
      <c r="F7" s="126">
        <v>1</v>
      </c>
      <c r="G7" s="123" t="str">
        <f>IF(AND(D7=0,E7=0)," ",(IF(AND(D7&gt;0,E7=0),"ISI (6)",(IF(AND(D7=0,E7&gt;0),"ISI (5)",((IF(G46&lt;RH!$C198,"&lt;RH",IF(G46&gt;RH!$D198,"&gt;RH"," ")))))))))</f>
        <v xml:space="preserve"> </v>
      </c>
      <c r="H7" s="93"/>
      <c r="I7" s="94"/>
      <c r="J7" s="126">
        <v>5</v>
      </c>
      <c r="K7" s="123" t="str">
        <f>IF(AND(H7=0,I7=0)," ",(IF(AND(H7&gt;0,I7=0),"ISI (8)",(IF(AND(H7=0,I7&gt;0),"ISI (7)",((IF(K46&lt;RH!$C198,"&lt;RH",IF(K46&gt;RH!$D198,"&gt;RH"," ")))))))))</f>
        <v xml:space="preserve"> </v>
      </c>
      <c r="L7" s="96">
        <f>D7+H7</f>
        <v>0</v>
      </c>
      <c r="M7" s="97">
        <f t="shared" si="0"/>
        <v>0</v>
      </c>
      <c r="N7" s="94"/>
      <c r="O7" s="127">
        <v>1</v>
      </c>
      <c r="P7" s="123" t="str">
        <f>IF(L7=0," ",IF((L7/INPUT_AWAL!$C$5)&gt;KALORI!D193,"&gt; MAX KONSUMSI KAPITA"," "))</f>
        <v xml:space="preserve"> </v>
      </c>
      <c r="Q7" s="99"/>
    </row>
    <row r="8" spans="1:17" ht="15" customHeight="1">
      <c r="A8" s="276">
        <v>191</v>
      </c>
      <c r="B8" s="528" t="s">
        <v>239</v>
      </c>
      <c r="C8" s="534" t="s">
        <v>241</v>
      </c>
      <c r="D8" s="93"/>
      <c r="E8" s="94"/>
      <c r="F8" s="126">
        <v>1</v>
      </c>
      <c r="G8" s="123" t="str">
        <f>IF(AND(D8=0,E8=0)," ",(IF(AND(D8&gt;0,E8=0),"ISI (6)",(IF(AND(D8=0,E8&gt;0),"ISI (5)",((IF(G47&lt;RH!$C199,"&lt;RH",IF(G47&gt;RH!$D199,"&gt;RH"," ")))))))))</f>
        <v xml:space="preserve"> </v>
      </c>
      <c r="H8" s="93"/>
      <c r="I8" s="94"/>
      <c r="J8" s="126">
        <v>5</v>
      </c>
      <c r="K8" s="123" t="str">
        <f>IF(AND(H8=0,I8=0)," ",(IF(AND(H8&gt;0,I8=0),"ISI (8)",(IF(AND(H8=0,I8&gt;0),"ISI (7)",((IF(K47&lt;RH!$C199,"&lt;RH",IF(K47&gt;RH!$D199,"&gt;RH"," ")))))))))</f>
        <v xml:space="preserve"> </v>
      </c>
      <c r="L8" s="96">
        <f t="shared" si="0"/>
        <v>0</v>
      </c>
      <c r="M8" s="97">
        <f t="shared" si="0"/>
        <v>0</v>
      </c>
      <c r="N8" s="94"/>
      <c r="O8" s="127">
        <v>1</v>
      </c>
      <c r="P8" s="123" t="str">
        <f>IF(L8=0," ",IF((L8/INPUT_AWAL!$C$5)&gt;KALORI!D194,"&gt; MAX KONSUMSI KAPITA"," "))</f>
        <v xml:space="preserve"> </v>
      </c>
      <c r="Q8" s="99"/>
    </row>
    <row r="9" spans="1:17" ht="15" customHeight="1">
      <c r="A9" s="276">
        <v>192</v>
      </c>
      <c r="B9" s="528" t="s">
        <v>657</v>
      </c>
      <c r="C9" s="534" t="s">
        <v>234</v>
      </c>
      <c r="D9" s="93"/>
      <c r="E9" s="94"/>
      <c r="F9" s="126">
        <v>1</v>
      </c>
      <c r="G9" s="123" t="str">
        <f>IF(AND(D9=0,E9=0)," ",(IF(AND(D9&gt;0,E9=0),"ISI (6)",(IF(AND(D9=0,E9&gt;0),"ISI (5)",((IF(G48&lt;RH!$C200,"&lt;RH",IF(G48&gt;RH!$D200,"&gt;RH"," ")))))))))</f>
        <v xml:space="preserve"> </v>
      </c>
      <c r="H9" s="93"/>
      <c r="I9" s="94"/>
      <c r="J9" s="126">
        <v>5</v>
      </c>
      <c r="K9" s="123" t="str">
        <f>IF(AND(H9=0,I9=0)," ",(IF(AND(H9&gt;0,I9=0),"ISI (8)",(IF(AND(H9=0,I9&gt;0),"ISI (7)",((IF(K48&lt;RH!$C200,"&lt;RH",IF(K48&gt;RH!$D200,"&gt;RH"," ")))))))))</f>
        <v xml:space="preserve"> </v>
      </c>
      <c r="L9" s="96">
        <f t="shared" si="0"/>
        <v>0</v>
      </c>
      <c r="M9" s="97">
        <f t="shared" si="0"/>
        <v>0</v>
      </c>
      <c r="N9" s="94"/>
      <c r="O9" s="127">
        <v>1</v>
      </c>
      <c r="P9" s="123" t="str">
        <f>IF(L9=0," ",IF((L9/INPUT_AWAL!$C$5)&gt;KALORI!D195,"&gt; MAX KONSUMSI KAPITA"," "))</f>
        <v xml:space="preserve"> </v>
      </c>
      <c r="Q9" s="99"/>
    </row>
    <row r="10" spans="1:17" ht="15" customHeight="1">
      <c r="A10" s="276">
        <v>193</v>
      </c>
      <c r="B10" s="528" t="s">
        <v>658</v>
      </c>
      <c r="C10" s="534" t="s">
        <v>234</v>
      </c>
      <c r="D10" s="93"/>
      <c r="E10" s="94"/>
      <c r="F10" s="126">
        <v>1</v>
      </c>
      <c r="G10" s="123" t="str">
        <f>IF(AND(D10=0,E10=0)," ",(IF(AND(D10&gt;0,E10=0),"ISI (6)",(IF(AND(D10=0,E10&gt;0),"ISI (5)",((IF(G49&lt;RH!$C201,"&lt;RH",IF(G49&gt;RH!$D201,"&gt;RH"," ")))))))))</f>
        <v xml:space="preserve"> </v>
      </c>
      <c r="H10" s="93"/>
      <c r="I10" s="94"/>
      <c r="J10" s="126">
        <v>5</v>
      </c>
      <c r="K10" s="123" t="str">
        <f>IF(AND(H10=0,I10=0)," ",(IF(AND(H10&gt;0,I10=0),"ISI (8)",(IF(AND(H10=0,I10&gt;0),"ISI (7)",((IF(K49&lt;RH!$C201,"&lt;RH",IF(K49&gt;RH!$D201,"&gt;RH"," ")))))))))</f>
        <v xml:space="preserve"> </v>
      </c>
      <c r="L10" s="96">
        <f t="shared" si="0"/>
        <v>0</v>
      </c>
      <c r="M10" s="97">
        <f t="shared" si="0"/>
        <v>0</v>
      </c>
      <c r="N10" s="94"/>
      <c r="O10" s="127">
        <v>1</v>
      </c>
      <c r="P10" s="123" t="str">
        <f>IF(L10=0," ",IF((L10/INPUT_AWAL!$C$5)&gt;KALORI!D196,"&gt; MAX KONSUMSI KAPITA"," "))</f>
        <v xml:space="preserve"> </v>
      </c>
      <c r="Q10" s="99"/>
    </row>
    <row r="11" spans="1:17" ht="15" customHeight="1">
      <c r="A11" s="276">
        <v>194</v>
      </c>
      <c r="B11" s="528" t="s">
        <v>243</v>
      </c>
      <c r="C11" s="534" t="s">
        <v>244</v>
      </c>
      <c r="D11" s="93"/>
      <c r="E11" s="94"/>
      <c r="F11" s="126">
        <v>1</v>
      </c>
      <c r="G11" s="123" t="str">
        <f>IF(AND(D11=0,E11=0)," ",(IF(AND(D11&gt;0,E11=0),"ISI (6)",(IF(AND(D11=0,E11&gt;0),"ISI (5)",((IF(G50&lt;RH!$C202,"&lt;RH",IF(G50&gt;RH!$D202,"&gt;RH"," ")))))))))</f>
        <v xml:space="preserve"> </v>
      </c>
      <c r="H11" s="93"/>
      <c r="I11" s="94"/>
      <c r="J11" s="126">
        <v>5</v>
      </c>
      <c r="K11" s="123" t="str">
        <f>IF(AND(H11=0,I11=0)," ",(IF(AND(H11&gt;0,I11=0),"ISI (8)",(IF(AND(H11=0,I11&gt;0),"ISI (7)",((IF(K50&lt;RH!$C202,"&lt;RH",IF(K50&gt;RH!$D202,"&gt;RH"," ")))))))))</f>
        <v xml:space="preserve"> </v>
      </c>
      <c r="L11" s="96">
        <f t="shared" si="0"/>
        <v>0</v>
      </c>
      <c r="M11" s="97">
        <f t="shared" si="0"/>
        <v>0</v>
      </c>
      <c r="N11" s="94"/>
      <c r="O11" s="127">
        <v>1</v>
      </c>
      <c r="P11" s="123" t="str">
        <f>IF(L11=0," ",IF((L11/INPUT_AWAL!$C$5)&gt;KALORI!D197,"&gt; MAX KONSUMSI KAPITA"," "))</f>
        <v xml:space="preserve"> </v>
      </c>
      <c r="Q11" s="99"/>
    </row>
    <row r="12" spans="1:17" ht="15" customHeight="1">
      <c r="A12" s="276">
        <v>195</v>
      </c>
      <c r="B12" s="528" t="s">
        <v>245</v>
      </c>
      <c r="C12" s="534" t="s">
        <v>244</v>
      </c>
      <c r="D12" s="93"/>
      <c r="E12" s="94"/>
      <c r="F12" s="126">
        <v>1</v>
      </c>
      <c r="G12" s="123" t="str">
        <f>IF(AND(D12=0,E12=0)," ",(IF(AND(D12&gt;0,E12=0),"ISI (6)",(IF(AND(D12=0,E12&gt;0),"ISI (5)",((IF(G51&lt;RH!$C203,"&lt;RH",IF(G51&gt;RH!$D203,"&gt;RH"," ")))))))))</f>
        <v xml:space="preserve"> </v>
      </c>
      <c r="H12" s="93"/>
      <c r="I12" s="94"/>
      <c r="J12" s="126">
        <v>5</v>
      </c>
      <c r="K12" s="123" t="str">
        <f>IF(AND(H12=0,I12=0)," ",(IF(AND(H12&gt;0,I12=0),"ISI (8)",(IF(AND(H12=0,I12&gt;0),"ISI (7)",((IF(K51&lt;RH!$C203,"&lt;RH",IF(K51&gt;RH!$D203,"&gt;RH"," ")))))))))</f>
        <v xml:space="preserve"> </v>
      </c>
      <c r="L12" s="96">
        <f t="shared" si="0"/>
        <v>0</v>
      </c>
      <c r="M12" s="97">
        <f t="shared" si="0"/>
        <v>0</v>
      </c>
      <c r="N12" s="94"/>
      <c r="O12" s="127">
        <v>1</v>
      </c>
      <c r="P12" s="123" t="str">
        <f>IF(L12=0," ",IF((L12/INPUT_AWAL!$C$5)&gt;KALORI!D198,"&gt; MAX KONSUMSI KAPITA"," "))</f>
        <v xml:space="preserve"> </v>
      </c>
      <c r="Q12" s="99"/>
    </row>
    <row r="13" spans="1:17" ht="15" customHeight="1">
      <c r="A13" s="276">
        <v>196</v>
      </c>
      <c r="B13" s="528" t="s">
        <v>247</v>
      </c>
      <c r="C13" s="534" t="s">
        <v>244</v>
      </c>
      <c r="D13" s="93"/>
      <c r="E13" s="94"/>
      <c r="F13" s="126">
        <v>1</v>
      </c>
      <c r="G13" s="123" t="str">
        <f>IF(AND(D13=0,E13=0)," ",(IF(AND(D13&gt;0,E13=0),"ISI (6)",(IF(AND(D13=0,E13&gt;0),"ISI (5)",((IF(G52&lt;RH!$C204,"&lt;RH",IF(G52&gt;RH!$D204,"&gt;RH"," ")))))))))</f>
        <v xml:space="preserve"> </v>
      </c>
      <c r="H13" s="93"/>
      <c r="I13" s="94"/>
      <c r="J13" s="126">
        <v>5</v>
      </c>
      <c r="K13" s="123" t="str">
        <f>IF(AND(H13=0,I13=0)," ",(IF(AND(H13&gt;0,I13=0),"ISI (8)",(IF(AND(H13=0,I13&gt;0),"ISI (7)",((IF(K52&lt;RH!$C204,"&lt;RH",IF(K52&gt;RH!$D204,"&gt;RH"," ")))))))))</f>
        <v xml:space="preserve"> </v>
      </c>
      <c r="L13" s="96">
        <f t="shared" si="0"/>
        <v>0</v>
      </c>
      <c r="M13" s="97">
        <f t="shared" si="0"/>
        <v>0</v>
      </c>
      <c r="N13" s="94"/>
      <c r="O13" s="127">
        <v>1</v>
      </c>
      <c r="P13" s="123" t="str">
        <f>IF(L13=0," ",IF((L13/INPUT_AWAL!$C$5)&gt;KALORI!D199,"&gt; MAX KONSUMSI KAPITA"," "))</f>
        <v xml:space="preserve"> </v>
      </c>
      <c r="Q13" s="99"/>
    </row>
    <row r="14" spans="1:17" ht="15" customHeight="1">
      <c r="A14" s="276">
        <v>197</v>
      </c>
      <c r="B14" s="528" t="s">
        <v>248</v>
      </c>
      <c r="C14" s="534" t="s">
        <v>244</v>
      </c>
      <c r="D14" s="93"/>
      <c r="E14" s="94"/>
      <c r="F14" s="126">
        <v>1</v>
      </c>
      <c r="G14" s="123" t="str">
        <f>IF(AND(D14=0,E14=0)," ",(IF(AND(D14&gt;0,E14=0),"ISI (6)",(IF(AND(D14=0,E14&gt;0),"ISI (5)",((IF(G53&lt;RH!$C205,"&lt;RH",IF(G53&gt;RH!$D205,"&gt;RH"," ")))))))))</f>
        <v xml:space="preserve"> </v>
      </c>
      <c r="H14" s="93"/>
      <c r="I14" s="94"/>
      <c r="J14" s="126">
        <v>5</v>
      </c>
      <c r="K14" s="123" t="str">
        <f>IF(AND(H14=0,I14=0)," ",(IF(AND(H14&gt;0,I14=0),"ISI (8)",(IF(AND(H14=0,I14&gt;0),"ISI (7)",((IF(K53&lt;RH!$C205,"&lt;RH",IF(K53&gt;RH!$D205,"&gt;RH"," ")))))))))</f>
        <v xml:space="preserve"> </v>
      </c>
      <c r="L14" s="96">
        <f t="shared" si="0"/>
        <v>0</v>
      </c>
      <c r="M14" s="97">
        <f t="shared" si="0"/>
        <v>0</v>
      </c>
      <c r="N14" s="94"/>
      <c r="O14" s="127">
        <v>1</v>
      </c>
      <c r="P14" s="123" t="str">
        <f>IF(L14=0," ",IF((L14/INPUT_AWAL!$C$5)&gt;KALORI!D200,"&gt; MAX KONSUMSI KAPITA"," "))</f>
        <v xml:space="preserve"> </v>
      </c>
      <c r="Q14" s="642" t="s">
        <v>804</v>
      </c>
    </row>
    <row r="15" spans="1:17" ht="15" customHeight="1">
      <c r="A15" s="276">
        <v>198</v>
      </c>
      <c r="B15" s="528" t="s">
        <v>249</v>
      </c>
      <c r="C15" s="534" t="s">
        <v>244</v>
      </c>
      <c r="D15" s="93"/>
      <c r="E15" s="94"/>
      <c r="F15" s="126">
        <v>1</v>
      </c>
      <c r="G15" s="123" t="str">
        <f>IF(AND(D15=0,E15=0)," ",(IF(AND(D15&gt;0,E15=0),"ISI (6)",(IF(AND(D15=0,E15&gt;0),"ISI (5)",((IF(G54&lt;RH!$C206,"&lt;RH",IF(G54&gt;RH!$D206,"&gt;RH"," ")))))))))</f>
        <v xml:space="preserve"> </v>
      </c>
      <c r="H15" s="93"/>
      <c r="I15" s="94"/>
      <c r="J15" s="126">
        <v>5</v>
      </c>
      <c r="K15" s="123" t="str">
        <f>IF(AND(H15=0,I15=0)," ",(IF(AND(H15&gt;0,I15=0),"ISI (8)",(IF(AND(H15=0,I15&gt;0),"ISI (7)",((IF(K54&lt;RH!$C206,"&lt;RH",IF(K54&gt;RH!$D206,"&gt;RH"," ")))))))))</f>
        <v xml:space="preserve"> </v>
      </c>
      <c r="L15" s="96">
        <f t="shared" si="0"/>
        <v>0</v>
      </c>
      <c r="M15" s="97">
        <f t="shared" si="0"/>
        <v>0</v>
      </c>
      <c r="N15" s="94"/>
      <c r="O15" s="127">
        <v>1</v>
      </c>
      <c r="P15" s="123" t="str">
        <f>IF(L15=0," ",IF((L15/INPUT_AWAL!$C$5)&gt;KALORI!D201,"&gt; MAX KONSUMSI KAPITA"," "))</f>
        <v xml:space="preserve"> </v>
      </c>
      <c r="Q15" s="642"/>
    </row>
    <row r="16" spans="1:17">
      <c r="A16" s="276">
        <v>199</v>
      </c>
      <c r="B16" s="528" t="s">
        <v>250</v>
      </c>
      <c r="C16" s="534" t="s">
        <v>244</v>
      </c>
      <c r="D16" s="93"/>
      <c r="E16" s="94"/>
      <c r="F16" s="126">
        <v>1</v>
      </c>
      <c r="G16" s="123" t="str">
        <f>IF(AND(D16=0,E16=0)," ",(IF(AND(D16&gt;0,E16=0),"ISI (6)",(IF(AND(D16=0,E16&gt;0),"ISI (5)",((IF(G55&lt;RH!$C207,"&lt;RH",IF(G55&gt;RH!$D207,"&gt;RH"," ")))))))))</f>
        <v xml:space="preserve"> </v>
      </c>
      <c r="H16" s="93"/>
      <c r="I16" s="94"/>
      <c r="J16" s="126">
        <v>5</v>
      </c>
      <c r="K16" s="123" t="str">
        <f>IF(AND(H16=0,I16=0)," ",(IF(AND(H16&gt;0,I16=0),"ISI (8)",(IF(AND(H16=0,I16&gt;0),"ISI (7)",((IF(K55&lt;RH!$C207,"&lt;RH",IF(K55&gt;RH!$D207,"&gt;RH"," ")))))))))</f>
        <v xml:space="preserve"> </v>
      </c>
      <c r="L16" s="96">
        <f t="shared" si="0"/>
        <v>0</v>
      </c>
      <c r="M16" s="97">
        <f t="shared" si="0"/>
        <v>0</v>
      </c>
      <c r="N16" s="94"/>
      <c r="O16" s="127">
        <v>1</v>
      </c>
      <c r="P16" s="123" t="str">
        <f>IF(L16=0," ",IF((L16/INPUT_AWAL!$C$5)&gt;KALORI!D202,"&gt; MAX KONSUMSI KAPITA"," "))</f>
        <v xml:space="preserve"> </v>
      </c>
      <c r="Q16" s="120">
        <v>8</v>
      </c>
    </row>
    <row r="17" spans="1:17">
      <c r="A17" s="276">
        <v>200</v>
      </c>
      <c r="B17" s="528" t="s">
        <v>251</v>
      </c>
      <c r="C17" s="534" t="s">
        <v>244</v>
      </c>
      <c r="D17" s="93"/>
      <c r="E17" s="94"/>
      <c r="F17" s="126">
        <v>1</v>
      </c>
      <c r="G17" s="123" t="str">
        <f>IF(AND(D17=0,E17=0)," ",(IF(AND(D17&gt;0,E17=0),"ISI (6)",(IF(AND(D17=0,E17&gt;0),"ISI (5)",((IF(G56&lt;RH!$C208,"&lt;RH",IF(G56&gt;RH!$D208,"&gt;RH"," ")))))))))</f>
        <v xml:space="preserve"> </v>
      </c>
      <c r="H17" s="93"/>
      <c r="I17" s="94"/>
      <c r="J17" s="126">
        <v>5</v>
      </c>
      <c r="K17" s="123" t="str">
        <f>IF(AND(H17=0,I17=0)," ",(IF(AND(H17&gt;0,I17=0),"ISI (8)",(IF(AND(H17=0,I17&gt;0),"ISI (7)",((IF(K56&lt;RH!$C208,"&lt;RH",IF(K56&gt;RH!$D208,"&gt;RH"," ")))))))))</f>
        <v xml:space="preserve"> </v>
      </c>
      <c r="L17" s="96">
        <f t="shared" si="0"/>
        <v>0</v>
      </c>
      <c r="M17" s="97">
        <f t="shared" si="0"/>
        <v>0</v>
      </c>
      <c r="N17" s="94"/>
      <c r="O17" s="127">
        <v>1</v>
      </c>
      <c r="P17" s="123" t="str">
        <f>IF(L17=0," ",IF((L17/INPUT_AWAL!$C$5)&gt;KALORI!D203,"&gt; MAX KONSUMSI KAPITA"," "))</f>
        <v xml:space="preserve"> </v>
      </c>
      <c r="Q17" s="99"/>
    </row>
    <row r="18" spans="1:17" ht="15" customHeight="1">
      <c r="A18" s="276">
        <v>201</v>
      </c>
      <c r="B18" s="528" t="s">
        <v>253</v>
      </c>
      <c r="C18" s="534" t="s">
        <v>244</v>
      </c>
      <c r="D18" s="93"/>
      <c r="E18" s="94"/>
      <c r="F18" s="126">
        <v>1</v>
      </c>
      <c r="G18" s="123" t="str">
        <f>IF(AND(D18=0,E18=0)," ",(IF(AND(D18&gt;0,E18=0),"ISI (6)",(IF(AND(D18=0,E18&gt;0),"ISI (5)",((IF(G57&lt;RH!$C209,"&lt;RH",IF(G57&gt;RH!$D209,"&gt;RH"," ")))))))))</f>
        <v xml:space="preserve"> </v>
      </c>
      <c r="H18" s="93"/>
      <c r="I18" s="94"/>
      <c r="J18" s="126">
        <v>5</v>
      </c>
      <c r="K18" s="123" t="str">
        <f>IF(AND(H18=0,I18=0)," ",(IF(AND(H18&gt;0,I18=0),"ISI (8)",(IF(AND(H18=0,I18&gt;0),"ISI (7)",((IF(K57&lt;RH!$C209,"&lt;RH",IF(K57&gt;RH!$D209,"&gt;RH"," ")))))))))</f>
        <v xml:space="preserve"> </v>
      </c>
      <c r="L18" s="96">
        <f t="shared" si="0"/>
        <v>0</v>
      </c>
      <c r="M18" s="97">
        <f t="shared" si="0"/>
        <v>0</v>
      </c>
      <c r="N18" s="94"/>
      <c r="O18" s="127">
        <v>1</v>
      </c>
      <c r="P18" s="123" t="str">
        <f>IF(L18=0," ",IF((L18/INPUT_AWAL!$C$5)&gt;KALORI!D204,"&gt; MAX KONSUMSI KAPITA"," "))</f>
        <v xml:space="preserve"> </v>
      </c>
      <c r="Q18" s="99"/>
    </row>
    <row r="19" spans="1:17" ht="24.6" customHeight="1">
      <c r="A19" s="276">
        <v>202</v>
      </c>
      <c r="B19" s="528" t="s">
        <v>255</v>
      </c>
      <c r="C19" s="530" t="s">
        <v>355</v>
      </c>
      <c r="D19" s="93"/>
      <c r="E19" s="94"/>
      <c r="F19" s="126">
        <v>1</v>
      </c>
      <c r="G19" s="123" t="str">
        <f>IF(AND(D19=0,E19=0)," ",(IF(AND(D19&gt;0,E19=0),"ISI (6)",(IF(AND(D19=0,E19&gt;0),"ISI (5)",((IF(G58&lt;RH!$C210,"&lt;RH",IF(G58&gt;RH!$D210,"&gt;RH"," ")))))))))</f>
        <v xml:space="preserve"> </v>
      </c>
      <c r="H19" s="93"/>
      <c r="I19" s="94"/>
      <c r="J19" s="126">
        <v>5</v>
      </c>
      <c r="K19" s="123" t="str">
        <f>IF(AND(H19=0,I19=0)," ",(IF(AND(H19&gt;0,I19=0),"ISI (8)",(IF(AND(H19=0,I19&gt;0),"ISI (7)",((IF(K58&lt;RH!$C210,"&lt;RH",IF(K58&gt;RH!$D210,"&gt;RH"," ")))))))))</f>
        <v xml:space="preserve"> </v>
      </c>
      <c r="L19" s="96">
        <f t="shared" si="0"/>
        <v>0</v>
      </c>
      <c r="M19" s="97">
        <f t="shared" si="0"/>
        <v>0</v>
      </c>
      <c r="N19" s="94"/>
      <c r="O19" s="127">
        <v>1</v>
      </c>
      <c r="P19" s="123" t="str">
        <f>IF(L19=0," ",IF((L19/INPUT_AWAL!$C$5)&gt;KALORI!D205,"&gt; MAX KONSUMSI KAPITA"," "))</f>
        <v xml:space="preserve"> </v>
      </c>
      <c r="Q19" s="99"/>
    </row>
    <row r="20" spans="1:17" ht="15" customHeight="1">
      <c r="A20" s="276">
        <v>203</v>
      </c>
      <c r="B20" s="528" t="s">
        <v>257</v>
      </c>
      <c r="C20" s="534" t="s">
        <v>244</v>
      </c>
      <c r="D20" s="93"/>
      <c r="E20" s="94"/>
      <c r="F20" s="126">
        <v>1</v>
      </c>
      <c r="G20" s="123" t="str">
        <f>IF(AND(D20=0,E20=0)," ",(IF(AND(D20&gt;0,E20=0),"ISI (6)",(IF(AND(D20=0,E20&gt;0),"ISI (5)",((IF(G59&lt;RH!$C211,"&lt;RH",IF(G59&gt;RH!$D211,"&gt;RH"," ")))))))))</f>
        <v xml:space="preserve"> </v>
      </c>
      <c r="H20" s="93"/>
      <c r="I20" s="94"/>
      <c r="J20" s="126">
        <v>5</v>
      </c>
      <c r="K20" s="123" t="str">
        <f>IF(AND(H20=0,I20=0)," ",(IF(AND(H20&gt;0,I20=0),"ISI (8)",(IF(AND(H20=0,I20&gt;0),"ISI (7)",((IF(K59&lt;RH!$C211,"&lt;RH",IF(K59&gt;RH!$D211,"&gt;RH"," ")))))))))</f>
        <v xml:space="preserve"> </v>
      </c>
      <c r="L20" s="96">
        <f t="shared" si="0"/>
        <v>0</v>
      </c>
      <c r="M20" s="97">
        <f t="shared" si="0"/>
        <v>0</v>
      </c>
      <c r="N20" s="94"/>
      <c r="O20" s="127">
        <v>1</v>
      </c>
      <c r="P20" s="123" t="str">
        <f>IF(L20=0," ",IF((L20/INPUT_AWAL!$C$5)&gt;KALORI!D206,"&gt; MAX KONSUMSI KAPITA"," "))</f>
        <v xml:space="preserve"> </v>
      </c>
      <c r="Q20" s="99"/>
    </row>
    <row r="21" spans="1:17">
      <c r="A21" s="276">
        <v>204</v>
      </c>
      <c r="B21" s="528" t="s">
        <v>226</v>
      </c>
      <c r="C21" s="534" t="s">
        <v>244</v>
      </c>
      <c r="D21" s="93"/>
      <c r="E21" s="94"/>
      <c r="F21" s="126">
        <v>1</v>
      </c>
      <c r="G21" s="123" t="str">
        <f>IF(AND(D21=0,E21=0)," ",(IF(AND(D21&gt;0,E21=0),"ISI (6)",(IF(AND(D21=0,E21&gt;0),"ISI (5)",((IF(G60&lt;RH!$C212,"&lt;RH",IF(G60&gt;RH!$D212,"&gt;RH"," ")))))))))</f>
        <v xml:space="preserve"> </v>
      </c>
      <c r="H21" s="93"/>
      <c r="I21" s="94"/>
      <c r="J21" s="126">
        <v>5</v>
      </c>
      <c r="K21" s="123" t="str">
        <f>IF(AND(H21=0,I21=0)," ",(IF(AND(H21&gt;0,I21=0),"ISI (8)",(IF(AND(H21=0,I21&gt;0),"ISI (7)",((IF(K60&lt;RH!$C212,"&lt;RH",IF(K60&gt;RH!$D212,"&gt;RH"," ")))))))))</f>
        <v xml:space="preserve"> </v>
      </c>
      <c r="L21" s="96">
        <f t="shared" si="0"/>
        <v>0</v>
      </c>
      <c r="M21" s="97">
        <f t="shared" si="0"/>
        <v>0</v>
      </c>
      <c r="N21" s="94"/>
      <c r="O21" s="127">
        <v>1</v>
      </c>
      <c r="P21" s="123" t="str">
        <f>IF(L21=0," ",IF((L21/INPUT_AWAL!$C$5)&gt;KALORI!D207,"&gt; MAX KONSUMSI KAPITA"," "))</f>
        <v xml:space="preserve"> </v>
      </c>
      <c r="Q21" s="99"/>
    </row>
    <row r="22" spans="1:17">
      <c r="A22" s="276">
        <v>205</v>
      </c>
      <c r="B22" s="528" t="s">
        <v>259</v>
      </c>
      <c r="C22" s="534" t="s">
        <v>74</v>
      </c>
      <c r="D22" s="93"/>
      <c r="E22" s="94"/>
      <c r="F22" s="126">
        <v>1</v>
      </c>
      <c r="G22" s="123" t="str">
        <f>IF(AND(D22=0,E22=0)," ",(IF(AND(D22&gt;0,E22=0),"ISI (6)",(IF(AND(D22=0,E22&gt;0),"ISI (5)",((IF(G61&lt;RH!$C213,"&lt;RH",IF(G61&gt;RH!$D213,"&gt;RH"," ")))))))))</f>
        <v xml:space="preserve"> </v>
      </c>
      <c r="H22" s="93"/>
      <c r="I22" s="94"/>
      <c r="J22" s="126">
        <v>5</v>
      </c>
      <c r="K22" s="123" t="str">
        <f>IF(AND(H22=0,I22=0)," ",(IF(AND(H22&gt;0,I22=0),"ISI (8)",(IF(AND(H22=0,I22&gt;0),"ISI (7)",((IF(K61&lt;RH!$C213,"&lt;RH",IF(K61&gt;RH!$D213,"&gt;RH"," ")))))))))</f>
        <v xml:space="preserve"> </v>
      </c>
      <c r="L22" s="96">
        <f t="shared" si="0"/>
        <v>0</v>
      </c>
      <c r="M22" s="97">
        <f t="shared" si="0"/>
        <v>0</v>
      </c>
      <c r="N22" s="94"/>
      <c r="O22" s="127">
        <v>1</v>
      </c>
      <c r="P22" s="123" t="str">
        <f>IF(L22=0," ",IF((L22/INPUT_AWAL!$C$5)&gt;KALORI!D208,"&gt; MAX KONSUMSI KAPITA"," "))</f>
        <v xml:space="preserve"> </v>
      </c>
      <c r="Q22" s="99"/>
    </row>
    <row r="23" spans="1:17">
      <c r="A23" s="276">
        <v>206</v>
      </c>
      <c r="B23" s="528" t="s">
        <v>261</v>
      </c>
      <c r="C23" s="534" t="s">
        <v>234</v>
      </c>
      <c r="D23" s="93"/>
      <c r="E23" s="94"/>
      <c r="F23" s="126">
        <v>1</v>
      </c>
      <c r="G23" s="123" t="str">
        <f>IF(AND(D23=0,E23=0)," ",(IF(AND(D23&gt;0,E23=0),"ISI (6)",(IF(AND(D23=0,E23&gt;0),"ISI (5)",((IF(G62&lt;RH!$C214,"&lt;RH",IF(G62&gt;RH!$D214,"&gt;RH"," ")))))))))</f>
        <v xml:space="preserve"> </v>
      </c>
      <c r="H23" s="93"/>
      <c r="I23" s="94"/>
      <c r="J23" s="126">
        <v>5</v>
      </c>
      <c r="K23" s="123" t="str">
        <f>IF(AND(H23=0,I23=0)," ",(IF(AND(H23&gt;0,I23=0),"ISI (8)",(IF(AND(H23=0,I23&gt;0),"ISI (7)",((IF(K62&lt;RH!$C214,"&lt;RH",IF(K62&gt;RH!$D214,"&gt;RH"," ")))))))))</f>
        <v xml:space="preserve"> </v>
      </c>
      <c r="L23" s="96">
        <f t="shared" si="0"/>
        <v>0</v>
      </c>
      <c r="M23" s="97">
        <f t="shared" si="0"/>
        <v>0</v>
      </c>
      <c r="N23" s="94"/>
      <c r="O23" s="127">
        <v>1</v>
      </c>
      <c r="P23" s="123" t="str">
        <f>IF(L23=0," ",IF((L23/INPUT_AWAL!$C$5)&gt;KALORI!D209,"&gt; MAX KONSUMSI KAPITA"," "))</f>
        <v xml:space="preserve"> </v>
      </c>
      <c r="Q23" s="121"/>
    </row>
    <row r="24" spans="1:17">
      <c r="A24" s="276">
        <v>207</v>
      </c>
      <c r="B24" s="528" t="s">
        <v>262</v>
      </c>
      <c r="C24" s="534" t="s">
        <v>234</v>
      </c>
      <c r="D24" s="93"/>
      <c r="E24" s="94"/>
      <c r="F24" s="126">
        <v>1</v>
      </c>
      <c r="G24" s="123" t="str">
        <f>IF(AND(D24=0,E24=0)," ",(IF(AND(D24&gt;0,E24=0),"ISI (6)",(IF(AND(D24=0,E24&gt;0),"ISI (5)",((IF(G63&lt;RH!$C215,"&lt;RH",IF(G63&gt;RH!$D215,"&gt;RH"," ")))))))))</f>
        <v xml:space="preserve"> </v>
      </c>
      <c r="H24" s="93"/>
      <c r="I24" s="94"/>
      <c r="J24" s="126">
        <v>5</v>
      </c>
      <c r="K24" s="123" t="str">
        <f>IF(AND(H24=0,I24=0)," ",(IF(AND(H24&gt;0,I24=0),"ISI (8)",(IF(AND(H24=0,I24&gt;0),"ISI (7)",((IF(K63&lt;RH!$C215,"&lt;RH",IF(K63&gt;RH!$D215,"&gt;RH"," ")))))))))</f>
        <v xml:space="preserve"> </v>
      </c>
      <c r="L24" s="96">
        <f t="shared" si="0"/>
        <v>0</v>
      </c>
      <c r="M24" s="97">
        <f t="shared" si="0"/>
        <v>0</v>
      </c>
      <c r="N24" s="94"/>
      <c r="O24" s="127">
        <v>1</v>
      </c>
      <c r="P24" s="123" t="str">
        <f>IF(L24=0," ",IF((L24/INPUT_AWAL!$C$5)&gt;KALORI!D210,"&gt; MAX KONSUMSI KAPITA"," "))</f>
        <v xml:space="preserve"> </v>
      </c>
      <c r="Q24" s="99"/>
    </row>
    <row r="25" spans="1:17">
      <c r="A25" s="276">
        <v>208</v>
      </c>
      <c r="B25" s="528" t="s">
        <v>264</v>
      </c>
      <c r="C25" s="534" t="s">
        <v>234</v>
      </c>
      <c r="D25" s="93"/>
      <c r="E25" s="94"/>
      <c r="F25" s="126">
        <v>1</v>
      </c>
      <c r="G25" s="123" t="str">
        <f>IF(AND(D25=0,E25=0)," ",(IF(AND(D25&gt;0,E25=0),"ISI (6)",(IF(AND(D25=0,E25&gt;0),"ISI (5)",((IF(G64&lt;RH!$C216,"&lt;RH",IF(G64&gt;RH!$D216,"&gt;RH"," ")))))))))</f>
        <v xml:space="preserve"> </v>
      </c>
      <c r="H25" s="93"/>
      <c r="I25" s="94"/>
      <c r="J25" s="126">
        <v>5</v>
      </c>
      <c r="K25" s="123" t="str">
        <f>IF(AND(H25=0,I25=0)," ",(IF(AND(H25&gt;0,I25=0),"ISI (8)",(IF(AND(H25=0,I25&gt;0),"ISI (7)",((IF(K64&lt;RH!$C216,"&lt;RH",IF(K64&gt;RH!$D216,"&gt;RH"," ")))))))))</f>
        <v xml:space="preserve"> </v>
      </c>
      <c r="L25" s="96">
        <f t="shared" si="0"/>
        <v>0</v>
      </c>
      <c r="M25" s="97">
        <f t="shared" si="0"/>
        <v>0</v>
      </c>
      <c r="N25" s="94"/>
      <c r="O25" s="127">
        <v>1</v>
      </c>
      <c r="P25" s="123" t="str">
        <f>IF(L25=0," ",IF((L25/INPUT_AWAL!$C$5)&gt;KALORI!D211,"&gt; MAX KONSUMSI KAPITA"," "))</f>
        <v xml:space="preserve"> </v>
      </c>
      <c r="Q25" s="122"/>
    </row>
    <row r="26" spans="1:17">
      <c r="A26" s="276">
        <v>209</v>
      </c>
      <c r="B26" s="528" t="s">
        <v>266</v>
      </c>
      <c r="C26" s="534" t="s">
        <v>244</v>
      </c>
      <c r="D26" s="93"/>
      <c r="E26" s="94"/>
      <c r="F26" s="126">
        <v>1</v>
      </c>
      <c r="G26" s="123" t="str">
        <f>IF(AND(D26=0,E26=0)," ",(IF(AND(D26&gt;0,E26=0),"ISI (6)",(IF(AND(D26=0,E26&gt;0),"ISI (5)",((IF(G65&lt;RH!$C217,"&lt;RH",IF(G65&gt;RH!$D217,"&gt;RH"," ")))))))))</f>
        <v xml:space="preserve"> </v>
      </c>
      <c r="H26" s="93"/>
      <c r="I26" s="94"/>
      <c r="J26" s="126">
        <v>5</v>
      </c>
      <c r="K26" s="123" t="str">
        <f>IF(AND(H26=0,I26=0)," ",(IF(AND(H26&gt;0,I26=0),"ISI (8)",(IF(AND(H26=0,I26&gt;0),"ISI (7)",((IF(K65&lt;RH!$C217,"&lt;RH",IF(K65&gt;RH!$D217,"&gt;RH"," ")))))))))</f>
        <v xml:space="preserve"> </v>
      </c>
      <c r="L26" s="96">
        <f t="shared" si="0"/>
        <v>0</v>
      </c>
      <c r="M26" s="97">
        <f t="shared" si="0"/>
        <v>0</v>
      </c>
      <c r="N26" s="94"/>
      <c r="O26" s="127">
        <v>1</v>
      </c>
      <c r="P26" s="123" t="str">
        <f>IF(L26=0," ",IF((L26/INPUT_AWAL!$C$5)&gt;KALORI!D212,"&gt; MAX KONSUMSI KAPITA"," "))</f>
        <v xml:space="preserve"> </v>
      </c>
      <c r="Q26" s="99"/>
    </row>
    <row r="27" spans="1:17" ht="22.8">
      <c r="A27" s="276">
        <v>210</v>
      </c>
      <c r="B27" s="528" t="s">
        <v>267</v>
      </c>
      <c r="C27" s="530" t="s">
        <v>800</v>
      </c>
      <c r="D27" s="93"/>
      <c r="E27" s="94"/>
      <c r="F27" s="126">
        <v>1</v>
      </c>
      <c r="G27" s="123" t="str">
        <f>IF(AND(D27=0,E27=0)," ",(IF(AND(D27&gt;0,E27=0),"ISI (6)",(IF(AND(D27=0,E27&gt;0),"ISI (5)",((IF(G66&lt;RH!$C218,"&lt;RH",IF(G66&gt;RH!$D218,"&gt;RH"," ")))))))))</f>
        <v xml:space="preserve"> </v>
      </c>
      <c r="H27" s="93"/>
      <c r="I27" s="94"/>
      <c r="J27" s="126">
        <v>5</v>
      </c>
      <c r="K27" s="123" t="str">
        <f>IF(AND(H27=0,I27=0)," ",(IF(AND(H27&gt;0,I27=0),"ISI (8)",(IF(AND(H27=0,I27&gt;0),"ISI (7)",((IF(K66&lt;RH!$C218,"&lt;RH",IF(K66&gt;RH!$D218,"&gt;RH"," ")))))))))</f>
        <v xml:space="preserve"> </v>
      </c>
      <c r="L27" s="96">
        <f t="shared" si="0"/>
        <v>0</v>
      </c>
      <c r="M27" s="97">
        <f t="shared" si="0"/>
        <v>0</v>
      </c>
      <c r="N27" s="94"/>
      <c r="O27" s="127">
        <v>1</v>
      </c>
      <c r="P27" s="123" t="str">
        <f>IF(L27=0," ",IF((L27/INPUT_AWAL!$C$5)&gt;KALORI!D213,"&gt; MAX KONSUMSI KAPITA"," "))</f>
        <v xml:space="preserve"> </v>
      </c>
      <c r="Q27" s="99"/>
    </row>
    <row r="28" spans="1:17">
      <c r="A28" s="276">
        <v>211</v>
      </c>
      <c r="B28" s="528" t="s">
        <v>269</v>
      </c>
      <c r="C28" s="534" t="s">
        <v>801</v>
      </c>
      <c r="D28" s="93"/>
      <c r="E28" s="94"/>
      <c r="F28" s="126">
        <v>1</v>
      </c>
      <c r="G28" s="123" t="str">
        <f>IF(AND(D28=0,E28=0)," ",(IF(AND(D28&gt;0,E28=0),"ISI (6)",(IF(AND(D28=0,E28&gt;0),"ISI (5)",((IF(G67&lt;RH!$C219,"&lt;RH",IF(G67&gt;RH!$D219,"&gt;RH"," ")))))))))</f>
        <v xml:space="preserve"> </v>
      </c>
      <c r="H28" s="93"/>
      <c r="I28" s="94"/>
      <c r="J28" s="126">
        <v>5</v>
      </c>
      <c r="K28" s="123" t="str">
        <f>IF(AND(H28=0,I28=0)," ",(IF(AND(H28&gt;0,I28=0),"ISI (8)",(IF(AND(H28=0,I28&gt;0),"ISI (7)",((IF(K67&lt;RH!$C219,"&lt;RH",IF(K67&gt;RH!$D219,"&gt;RH"," ")))))))))</f>
        <v xml:space="preserve"> </v>
      </c>
      <c r="L28" s="96">
        <f t="shared" si="0"/>
        <v>0</v>
      </c>
      <c r="M28" s="97">
        <f t="shared" si="0"/>
        <v>0</v>
      </c>
      <c r="N28" s="94"/>
      <c r="O28" s="127">
        <v>1</v>
      </c>
      <c r="P28" s="123" t="str">
        <f>IF(L28=0," ",IF((L28/INPUT_AWAL!$C$5)&gt;KALORI!D214,"&gt; MAX KONSUMSI KAPITA"," "))</f>
        <v xml:space="preserve"> </v>
      </c>
      <c r="Q28" s="99"/>
    </row>
    <row r="29" spans="1:17">
      <c r="A29" s="276">
        <v>212</v>
      </c>
      <c r="B29" s="528" t="s">
        <v>270</v>
      </c>
      <c r="C29" s="534" t="s">
        <v>186</v>
      </c>
      <c r="D29" s="93"/>
      <c r="E29" s="94"/>
      <c r="F29" s="126">
        <v>1</v>
      </c>
      <c r="G29" s="123" t="str">
        <f>IF(AND(D29=0,E29=0)," ",(IF(AND(D29&gt;0,E29=0),"ISI (6)",(IF(AND(D29=0,E29&gt;0),"ISI (5)",((IF(G68&lt;RH!$C220,"&lt;RH",IF(G68&gt;RH!$D220,"&gt;RH"," ")))))))))</f>
        <v xml:space="preserve"> </v>
      </c>
      <c r="H29" s="93"/>
      <c r="I29" s="94"/>
      <c r="J29" s="126">
        <v>5</v>
      </c>
      <c r="K29" s="123" t="str">
        <f>IF(AND(H29=0,I29=0)," ",(IF(AND(H29&gt;0,I29=0),"ISI (8)",(IF(AND(H29=0,I29&gt;0),"ISI (7)",((IF(K68&lt;RH!$C220,"&lt;RH",IF(K68&gt;RH!$D220,"&gt;RH"," ")))))))))</f>
        <v xml:space="preserve"> </v>
      </c>
      <c r="L29" s="96">
        <f t="shared" si="0"/>
        <v>0</v>
      </c>
      <c r="M29" s="97">
        <f t="shared" si="0"/>
        <v>0</v>
      </c>
      <c r="N29" s="94"/>
      <c r="O29" s="127">
        <v>1</v>
      </c>
      <c r="P29" s="123" t="str">
        <f>IF(L29=0," ",IF((L29/INPUT_AWAL!$C$5)&gt;KALORI!D215,"&gt; MAX KONSUMSI KAPITA"," "))</f>
        <v xml:space="preserve"> </v>
      </c>
      <c r="Q29" s="99"/>
    </row>
    <row r="30" spans="1:17">
      <c r="A30" s="276">
        <v>213</v>
      </c>
      <c r="B30" s="528" t="s">
        <v>271</v>
      </c>
      <c r="C30" s="534" t="s">
        <v>272</v>
      </c>
      <c r="D30" s="93"/>
      <c r="E30" s="94"/>
      <c r="F30" s="126">
        <v>1</v>
      </c>
      <c r="G30" s="123" t="str">
        <f>IF(AND(D30=0,E30=0)," ",(IF(AND(D30&gt;0,E30=0),"ISI (6)",(IF(AND(D30=0,E30&gt;0),"ISI (5)",((IF(G69&lt;RH!$C221,"&lt;RH",IF(G69&gt;RH!$D221,"&gt;RH"," ")))))))))</f>
        <v xml:space="preserve"> </v>
      </c>
      <c r="H30" s="93"/>
      <c r="I30" s="94"/>
      <c r="J30" s="126">
        <v>5</v>
      </c>
      <c r="K30" s="123" t="str">
        <f>IF(AND(H30=0,I30=0)," ",(IF(AND(H30&gt;0,I30=0),"ISI (8)",(IF(AND(H30=0,I30&gt;0),"ISI (7)",((IF(K69&lt;RH!$C221,"&lt;RH",IF(K69&gt;RH!$D221,"&gt;RH"," ")))))))))</f>
        <v xml:space="preserve"> </v>
      </c>
      <c r="L30" s="96">
        <f t="shared" si="0"/>
        <v>0</v>
      </c>
      <c r="M30" s="97">
        <f t="shared" si="0"/>
        <v>0</v>
      </c>
      <c r="N30" s="94"/>
      <c r="O30" s="127">
        <v>1</v>
      </c>
      <c r="P30" s="123" t="str">
        <f>IF(L30=0," ",IF((L30/INPUT_AWAL!$C$5)&gt;KALORI!D216,"&gt; MAX KONSUMSI KAPITA"," "))</f>
        <v xml:space="preserve"> </v>
      </c>
      <c r="Q30" s="99"/>
    </row>
    <row r="31" spans="1:17">
      <c r="A31" s="276">
        <v>214</v>
      </c>
      <c r="B31" s="528" t="s">
        <v>273</v>
      </c>
      <c r="C31" s="535" t="s">
        <v>802</v>
      </c>
      <c r="D31" s="93"/>
      <c r="E31" s="94"/>
      <c r="F31" s="126">
        <v>1</v>
      </c>
      <c r="G31" s="123" t="str">
        <f>IF(AND(D31=0,E31=0)," ",(IF(AND(D31&gt;0,E31=0),"ISI (6)",(IF(AND(D31=0,E31&gt;0),"ISI (5)",((IF(G70&lt;RH!$C222,"&lt;RH",IF(G70&gt;RH!$D222,"&gt;RH"," ")))))))))</f>
        <v xml:space="preserve"> </v>
      </c>
      <c r="H31" s="93"/>
      <c r="I31" s="94"/>
      <c r="J31" s="126">
        <v>5</v>
      </c>
      <c r="K31" s="123" t="str">
        <f>IF(AND(H31=0,I31=0)," ",(IF(AND(H31&gt;0,I31=0),"ISI (8)",(IF(AND(H31=0,I31&gt;0),"ISI (7)",((IF(K70&lt;RH!$C222,"&lt;RH",IF(K70&gt;RH!$D222,"&gt;RH"," ")))))))))</f>
        <v xml:space="preserve"> </v>
      </c>
      <c r="L31" s="96">
        <f t="shared" si="0"/>
        <v>0</v>
      </c>
      <c r="M31" s="97">
        <f t="shared" si="0"/>
        <v>0</v>
      </c>
      <c r="N31" s="94"/>
      <c r="O31" s="127">
        <v>1</v>
      </c>
      <c r="P31" s="123" t="str">
        <f>IF(L31=0," ",IF((L31/INPUT_AWAL!$C$5)&gt;KALORI!D217,"&gt; MAX KONSUMSI KAPITA"," "))</f>
        <v xml:space="preserve"> </v>
      </c>
      <c r="Q31" s="99"/>
    </row>
    <row r="32" spans="1:17">
      <c r="A32" s="276">
        <v>215</v>
      </c>
      <c r="B32" s="528" t="s">
        <v>276</v>
      </c>
      <c r="C32" s="535" t="s">
        <v>803</v>
      </c>
      <c r="D32" s="93"/>
      <c r="E32" s="94"/>
      <c r="F32" s="126">
        <v>1</v>
      </c>
      <c r="G32" s="123" t="str">
        <f>IF(AND(D32=0,E32=0)," ",(IF(AND(D32&gt;0,E32=0),"ISI (6)",(IF(AND(D32=0,E32&gt;0),"ISI (5)",((IF(G71&lt;RH!$C223,"&lt;RH",IF(G71&gt;RH!$D223,"&gt;RH"," ")))))))))</f>
        <v xml:space="preserve"> </v>
      </c>
      <c r="H32" s="93"/>
      <c r="I32" s="94"/>
      <c r="J32" s="126">
        <v>5</v>
      </c>
      <c r="K32" s="123" t="str">
        <f>IF(AND(H32=0,I32=0)," ",(IF(AND(H32&gt;0,I32=0),"ISI (8)",(IF(AND(H32=0,I32&gt;0),"ISI (7)",((IF(K71&lt;RH!$C223,"&lt;RH",IF(K71&gt;RH!$D223,"&gt;RH"," ")))))))))</f>
        <v xml:space="preserve"> </v>
      </c>
      <c r="L32" s="96">
        <f t="shared" si="0"/>
        <v>0</v>
      </c>
      <c r="M32" s="97">
        <f t="shared" si="0"/>
        <v>0</v>
      </c>
      <c r="N32" s="94"/>
      <c r="O32" s="127">
        <v>1</v>
      </c>
      <c r="P32" s="123" t="str">
        <f>IF(L32=0," ",IF((L32/INPUT_AWAL!$C$5)&gt;KALORI!D218,"&gt; MAX KONSUMSI KAPITA"," "))</f>
        <v xml:space="preserve"> </v>
      </c>
      <c r="Q32" s="121"/>
    </row>
    <row r="33" spans="1:17">
      <c r="A33" s="276">
        <v>216</v>
      </c>
      <c r="B33" s="528" t="s">
        <v>279</v>
      </c>
      <c r="C33" s="534" t="s">
        <v>281</v>
      </c>
      <c r="D33" s="93"/>
      <c r="E33" s="94"/>
      <c r="F33" s="126">
        <v>1</v>
      </c>
      <c r="G33" s="123" t="str">
        <f>IF(AND(D33=0,E33=0)," ",(IF(AND(D33&gt;0,E33=0),"ISI (6)",(IF(AND(D33=0,E33&gt;0),"ISI (5)",((IF(G72&lt;RH!$C224,"&lt;RH",IF(G72&gt;RH!$D224,"&gt;RH"," ")))))))))</f>
        <v xml:space="preserve"> </v>
      </c>
      <c r="H33" s="93"/>
      <c r="I33" s="94"/>
      <c r="J33" s="126">
        <v>5</v>
      </c>
      <c r="K33" s="123" t="str">
        <f>IF(AND(H33=0,I33=0)," ",(IF(AND(H33&gt;0,I33=0),"ISI (8)",(IF(AND(H33=0,I33&gt;0),"ISI (7)",((IF(K72&lt;RH!$C224,"&lt;RH",IF(K72&gt;RH!$D224,"&gt;RH"," ")))))))))</f>
        <v xml:space="preserve"> </v>
      </c>
      <c r="L33" s="96">
        <f t="shared" si="0"/>
        <v>0</v>
      </c>
      <c r="M33" s="97">
        <f t="shared" si="0"/>
        <v>0</v>
      </c>
      <c r="N33" s="94"/>
      <c r="O33" s="127">
        <v>1</v>
      </c>
      <c r="P33" s="123" t="str">
        <f>IF(L33=0," ",IF((L33/INPUT_AWAL!$C$5)&gt;KALORI!D219,"&gt; MAX KONSUMSI KAPITA"," "))</f>
        <v xml:space="preserve"> </v>
      </c>
      <c r="Q33" s="99"/>
    </row>
    <row r="34" spans="1:17" ht="22.8">
      <c r="A34" s="276">
        <v>217</v>
      </c>
      <c r="B34" s="528" t="s">
        <v>282</v>
      </c>
      <c r="C34" s="530" t="s">
        <v>356</v>
      </c>
      <c r="D34" s="93"/>
      <c r="E34" s="94"/>
      <c r="F34" s="126">
        <v>1</v>
      </c>
      <c r="G34" s="123" t="str">
        <f>IF(AND(D34=0,E34=0)," ",(IF(AND(D34&gt;0,E34=0),"ISI (6)",(IF(AND(D34=0,E34&gt;0),"ISI (5)",((IF(G73&lt;RH!$C225,"&lt;RH",IF(G73&gt;RH!$D225,"&gt;RH"," ")))))))))</f>
        <v xml:space="preserve"> </v>
      </c>
      <c r="H34" s="93"/>
      <c r="I34" s="94"/>
      <c r="J34" s="126">
        <v>5</v>
      </c>
      <c r="K34" s="123" t="str">
        <f>IF(AND(H34=0,I34=0)," ",(IF(AND(H34&gt;0,I34=0),"ISI (8)",(IF(AND(H34=0,I34&gt;0),"ISI (7)",((IF(K73&lt;RH!$C225,"&lt;RH",IF(K73&gt;RH!$D225,"&gt;RH"," ")))))))))</f>
        <v xml:space="preserve"> </v>
      </c>
      <c r="L34" s="96">
        <f t="shared" si="0"/>
        <v>0</v>
      </c>
      <c r="M34" s="97">
        <f t="shared" si="0"/>
        <v>0</v>
      </c>
      <c r="N34" s="94"/>
      <c r="O34" s="127">
        <v>1</v>
      </c>
      <c r="P34" s="123" t="str">
        <f>IF(L34=0," ",IF((L34/INPUT_AWAL!$C$5)&gt;KALORI!D220,"&gt; MAX KONSUMSI KAPITA"," "))</f>
        <v xml:space="preserve"> </v>
      </c>
      <c r="Q34" s="99"/>
    </row>
    <row r="35" spans="1:17" ht="15" customHeight="1">
      <c r="A35" s="276">
        <v>218</v>
      </c>
      <c r="B35" s="528" t="s">
        <v>284</v>
      </c>
      <c r="C35" s="534" t="s">
        <v>244</v>
      </c>
      <c r="D35" s="93"/>
      <c r="E35" s="94"/>
      <c r="F35" s="126">
        <v>1</v>
      </c>
      <c r="G35" s="123" t="str">
        <f>IF(AND(D35=0,E35=0)," ",(IF(AND(D35&gt;0,E35=0),"ISI (6)",(IF(AND(D35=0,E35&gt;0),"ISI (5)",((IF(G74&lt;RH!$C226,"&lt;RH",IF(G74&gt;RH!$D226,"&gt;RH"," ")))))))))</f>
        <v xml:space="preserve"> </v>
      </c>
      <c r="H35" s="93"/>
      <c r="I35" s="94"/>
      <c r="J35" s="126">
        <v>5</v>
      </c>
      <c r="K35" s="123" t="str">
        <f>IF(AND(H35=0,I35=0)," ",(IF(AND(H35&gt;0,I35=0),"ISI (8)",(IF(AND(H35=0,I35&gt;0),"ISI (7)",((IF(K74&lt;RH!$C226,"&lt;RH",IF(K74&gt;RH!$D226,"&gt;RH"," ")))))))))</f>
        <v xml:space="preserve"> </v>
      </c>
      <c r="L35" s="96">
        <f t="shared" si="0"/>
        <v>0</v>
      </c>
      <c r="M35" s="97">
        <f t="shared" si="0"/>
        <v>0</v>
      </c>
      <c r="N35" s="94"/>
      <c r="O35" s="127">
        <v>1</v>
      </c>
      <c r="P35" s="123" t="str">
        <f>IF(L35=0," ",IF((L35/INPUT_AWAL!$C$5)&gt;KALORI!D221,"&gt; MAX KONSUMSI KAPITA"," "))</f>
        <v xml:space="preserve"> </v>
      </c>
      <c r="Q35" s="99"/>
    </row>
    <row r="36" spans="1:17">
      <c r="A36" s="276">
        <v>219</v>
      </c>
      <c r="B36" s="528" t="s">
        <v>285</v>
      </c>
      <c r="C36" s="529" t="s">
        <v>186</v>
      </c>
      <c r="D36" s="93"/>
      <c r="E36" s="94"/>
      <c r="F36" s="126">
        <v>1</v>
      </c>
      <c r="G36" s="123" t="str">
        <f>IF(AND(D36=0,E36=0)," ",(IF(AND(D36&gt;0,E36=0),"ISI (6)",(IF(AND(D36=0,E36&gt;0),"ISI (5)",((IF(G75&lt;RH!$C227,"&lt;RH",IF(G75&gt;RH!$D227,"&gt;RH"," ")))))))))</f>
        <v xml:space="preserve"> </v>
      </c>
      <c r="H36" s="93"/>
      <c r="I36" s="94"/>
      <c r="J36" s="126">
        <v>5</v>
      </c>
      <c r="K36" s="123" t="str">
        <f>IF(AND(H36=0,I36=0)," ",(IF(AND(H36&gt;0,I36=0),"ISI (8)",(IF(AND(H36=0,I36&gt;0),"ISI (7)",((IF(K75&lt;RH!$C227,"&lt;RH",IF(K75&gt;RH!$D227,"&gt;RH"," ")))))))))</f>
        <v xml:space="preserve"> </v>
      </c>
      <c r="L36" s="96">
        <f t="shared" si="0"/>
        <v>0</v>
      </c>
      <c r="M36" s="97">
        <f t="shared" si="0"/>
        <v>0</v>
      </c>
      <c r="N36" s="94"/>
      <c r="O36" s="127">
        <v>1</v>
      </c>
      <c r="P36" s="123" t="str">
        <f>IF(L36=0," ",IF((L36/INPUT_AWAL!$C$5)&gt;KALORI!D222,"&gt; MAX KONSUMSI KAPITA"," "))</f>
        <v xml:space="preserve"> </v>
      </c>
      <c r="Q36" s="99"/>
    </row>
    <row r="37" spans="1:17">
      <c r="A37" s="266">
        <v>220</v>
      </c>
      <c r="B37" s="109" t="s">
        <v>798</v>
      </c>
      <c r="C37" s="114"/>
      <c r="D37" s="110"/>
      <c r="E37" s="108">
        <f>SUM(E38:E42)</f>
        <v>0</v>
      </c>
      <c r="F37" s="106"/>
      <c r="G37" s="107"/>
      <c r="H37" s="110"/>
      <c r="I37" s="108">
        <f>SUM(I38:I42)</f>
        <v>0</v>
      </c>
      <c r="J37" s="106"/>
      <c r="K37" s="107"/>
      <c r="L37" s="111"/>
      <c r="M37" s="108">
        <f>SUM(M38:M42)</f>
        <v>0</v>
      </c>
      <c r="N37" s="113" t="str">
        <f>IF(J37=0," ",IF((J37/INPUT_AWAL!$C$5)&gt;KALORI!B223,"&gt; MAX KONSUMSI KAPITA"," "))</f>
        <v xml:space="preserve"> </v>
      </c>
      <c r="O37" s="128"/>
      <c r="P37" s="113" t="str">
        <f>IF(L37=0," ",IF((L37/INPUT_AWAL!$C$5)&gt;KALORI!D223,"&gt; MAX KONSUMSI KAPITA"," "))</f>
        <v xml:space="preserve"> </v>
      </c>
      <c r="Q37" s="99"/>
    </row>
    <row r="38" spans="1:17" ht="15" customHeight="1">
      <c r="A38" s="276">
        <v>221</v>
      </c>
      <c r="B38" s="528" t="s">
        <v>289</v>
      </c>
      <c r="C38" s="529" t="s">
        <v>290</v>
      </c>
      <c r="D38" s="93"/>
      <c r="E38" s="94"/>
      <c r="F38" s="126">
        <v>1</v>
      </c>
      <c r="G38" s="123" t="str">
        <f>IF(AND(D38=0,E38=0)," ",(IF(AND(D38&gt;0,E38=0),"ISI (6)",(IF(AND(D38=0,E38&gt;0),"ISI (5)",((IF(G77&lt;RH!$C229,"&lt;RH",IF(G77&gt;RH!$D229,"&gt;RH"," ")))))))))</f>
        <v xml:space="preserve"> </v>
      </c>
      <c r="H38" s="93"/>
      <c r="I38" s="94"/>
      <c r="J38" s="126">
        <v>5</v>
      </c>
      <c r="K38" s="123" t="str">
        <f>IF(AND(H38=0,I38=0)," ",(IF(AND(H38&gt;0,I38=0),"ISI (8)",(IF(AND(H38=0,I38&gt;0),"ISI (7)",((IF(K77&lt;RH!$C229,"&lt;RH",IF(K77&gt;RH!$D229,"&gt;RH"," ")))))))))</f>
        <v xml:space="preserve"> </v>
      </c>
      <c r="L38" s="96">
        <f t="shared" si="0"/>
        <v>0</v>
      </c>
      <c r="M38" s="97">
        <f t="shared" si="0"/>
        <v>0</v>
      </c>
      <c r="N38" s="94"/>
      <c r="O38" s="127">
        <v>1</v>
      </c>
      <c r="P38" s="123" t="str">
        <f>IF(L38=0," ",IF((L38/INPUT_AWAL!$C$5)&gt;KALORI!D224,"&gt; MAX KONSUMSI KAPITA"," "))</f>
        <v xml:space="preserve"> </v>
      </c>
      <c r="Q38" s="121"/>
    </row>
    <row r="39" spans="1:17" ht="15" customHeight="1">
      <c r="A39" s="276">
        <v>222</v>
      </c>
      <c r="B39" s="528" t="s">
        <v>291</v>
      </c>
      <c r="C39" s="529" t="s">
        <v>290</v>
      </c>
      <c r="D39" s="93"/>
      <c r="E39" s="94"/>
      <c r="F39" s="126">
        <v>1</v>
      </c>
      <c r="G39" s="123" t="str">
        <f>IF(AND(D39=0,E39=0)," ",(IF(AND(D39&gt;0,E39=0),"ISI (6)",(IF(AND(D39=0,E39&gt;0),"ISI (5)",((IF(G78&lt;RH!$C230,"&lt;RH",IF(G78&gt;RH!$D230,"&gt;RH"," ")))))))))</f>
        <v xml:space="preserve"> </v>
      </c>
      <c r="H39" s="93"/>
      <c r="I39" s="94"/>
      <c r="J39" s="126">
        <v>5</v>
      </c>
      <c r="K39" s="123" t="str">
        <f>IF(AND(H39=0,I39=0)," ",(IF(AND(H39&gt;0,I39=0),"ISI (8)",(IF(AND(H39=0,I39&gt;0),"ISI (7)",((IF(K78&lt;RH!$C230,"&lt;RH",IF(K78&gt;RH!$D230,"&gt;RH"," ")))))))))</f>
        <v xml:space="preserve"> </v>
      </c>
      <c r="L39" s="96">
        <f t="shared" si="0"/>
        <v>0</v>
      </c>
      <c r="M39" s="97">
        <f t="shared" si="0"/>
        <v>0</v>
      </c>
      <c r="N39" s="94"/>
      <c r="O39" s="127">
        <v>1</v>
      </c>
      <c r="P39" s="123" t="str">
        <f>IF(L39=0," ",IF((L39/INPUT_AWAL!$C$5)&gt;KALORI!D225,"&gt; MAX KONSUMSI KAPITA"," "))</f>
        <v xml:space="preserve"> </v>
      </c>
      <c r="Q39" s="116"/>
    </row>
    <row r="40" spans="1:17" ht="15" customHeight="1">
      <c r="A40" s="276">
        <v>223</v>
      </c>
      <c r="B40" s="528" t="s">
        <v>292</v>
      </c>
      <c r="C40" s="529" t="s">
        <v>290</v>
      </c>
      <c r="D40" s="93"/>
      <c r="E40" s="94"/>
      <c r="F40" s="126">
        <v>1</v>
      </c>
      <c r="G40" s="123" t="str">
        <f>IF(AND(D40=0,E40=0)," ",(IF(AND(D40&gt;0,E40=0),"ISI (6)",(IF(AND(D40=0,E40&gt;0),"ISI (5)",((IF(G79&lt;RH!$C231,"&lt;RH",IF(G79&gt;RH!$D231,"&gt;RH"," ")))))))))</f>
        <v xml:space="preserve"> </v>
      </c>
      <c r="H40" s="93"/>
      <c r="I40" s="94"/>
      <c r="J40" s="126">
        <v>5</v>
      </c>
      <c r="K40" s="123" t="str">
        <f>IF(AND(H40=0,I40=0)," ",(IF(AND(H40&gt;0,I40=0),"ISI (8)",(IF(AND(H40=0,I40&gt;0),"ISI (7)",((IF(K79&lt;RH!$C231,"&lt;RH",IF(K79&gt;RH!$D231,"&gt;RH"," ")))))))))</f>
        <v xml:space="preserve"> </v>
      </c>
      <c r="L40" s="96">
        <f t="shared" si="0"/>
        <v>0</v>
      </c>
      <c r="M40" s="97">
        <f t="shared" si="0"/>
        <v>0</v>
      </c>
      <c r="N40" s="94"/>
      <c r="O40" s="127">
        <v>1</v>
      </c>
      <c r="P40" s="123" t="str">
        <f>IF(L40=0," ",IF((L40/INPUT_AWAL!$C$5)&gt;KALORI!D226,"&gt; MAX KONSUMSI KAPITA"," "))</f>
        <v xml:space="preserve"> </v>
      </c>
      <c r="Q40" s="116"/>
    </row>
    <row r="41" spans="1:17" ht="15" customHeight="1">
      <c r="A41" s="276">
        <v>224</v>
      </c>
      <c r="B41" s="528" t="s">
        <v>293</v>
      </c>
      <c r="C41" s="529" t="s">
        <v>74</v>
      </c>
      <c r="D41" s="93"/>
      <c r="E41" s="94"/>
      <c r="F41" s="126">
        <v>1</v>
      </c>
      <c r="G41" s="123" t="str">
        <f>IF(AND(D41=0,E41=0)," ",(IF(AND(D41&gt;0,E41=0),"ISI (6)",(IF(AND(D41=0,E41&gt;0),"ISI (5)",((IF(G80&lt;RH!$C232,"&lt;RH",IF(G80&gt;RH!$D232,"&gt;RH"," ")))))))))</f>
        <v xml:space="preserve"> </v>
      </c>
      <c r="H41" s="93"/>
      <c r="I41" s="94"/>
      <c r="J41" s="126">
        <v>5</v>
      </c>
      <c r="K41" s="123" t="str">
        <f>IF(AND(H41=0,I41=0)," ",(IF(AND(H41&gt;0,I41=0),"ISI (8)",(IF(AND(H41=0,I41&gt;0),"ISI (7)",((IF(K80&lt;RH!$C232,"&lt;RH",IF(K80&gt;RH!$D232,"&gt;RH"," ")))))))))</f>
        <v xml:space="preserve"> </v>
      </c>
      <c r="L41" s="96">
        <f t="shared" si="0"/>
        <v>0</v>
      </c>
      <c r="M41" s="97">
        <f t="shared" si="0"/>
        <v>0</v>
      </c>
      <c r="N41" s="94"/>
      <c r="O41" s="127">
        <v>1</v>
      </c>
      <c r="P41" s="123" t="str">
        <f>IF(L41=0," ",IF((L41/INPUT_AWAL!$C$5)&gt;KALORI!D227,"&gt; MAX KONSUMSI KAPITA"," "))</f>
        <v xml:space="preserve"> </v>
      </c>
      <c r="Q41" s="116"/>
    </row>
    <row r="42" spans="1:17" ht="15" customHeight="1">
      <c r="A42" s="276">
        <v>225</v>
      </c>
      <c r="B42" s="528" t="s">
        <v>294</v>
      </c>
      <c r="C42" s="529" t="s">
        <v>351</v>
      </c>
      <c r="D42" s="93"/>
      <c r="E42" s="94"/>
      <c r="F42" s="126">
        <v>1</v>
      </c>
      <c r="G42" s="123" t="str">
        <f>IF(AND(D42=0,E42=0)," ",(IF(AND(D42&gt;0,E42=0),"ISI (6)",(IF(AND(D42=0,E42&gt;0),"ISI (5)",((IF(G82&lt;RH!$C233,"&lt;RH",IF(G82&gt;RH!$D233,"&gt;RH"," ")))))))))</f>
        <v xml:space="preserve"> </v>
      </c>
      <c r="H42" s="93"/>
      <c r="I42" s="94"/>
      <c r="J42" s="126">
        <v>5</v>
      </c>
      <c r="K42" s="123" t="str">
        <f>IF(AND(H42=0,I42=0)," ",(IF(AND(H42&gt;0,I42=0),"ISI (8)",(IF(AND(H42=0,I42&gt;0),"ISI (7)",((IF(K82&lt;RH!$C233,"&lt;RH",IF(K82&gt;RH!$D233,"&gt;RH"," ")))))))))</f>
        <v xml:space="preserve"> </v>
      </c>
      <c r="L42" s="96">
        <f t="shared" si="0"/>
        <v>0</v>
      </c>
      <c r="M42" s="97">
        <f t="shared" si="0"/>
        <v>0</v>
      </c>
      <c r="N42" s="94"/>
      <c r="O42" s="127">
        <v>1</v>
      </c>
      <c r="P42" s="123" t="str">
        <f>IF(L42=0," ",IF((L42/INPUT_AWAL!$C$5)&gt;KALORI!D228,"&gt; MAX KONSUMSI KAPITA"," "))</f>
        <v xml:space="preserve"> </v>
      </c>
      <c r="Q42" s="116"/>
    </row>
    <row r="43" spans="1:17" s="55" customFormat="1">
      <c r="A43" s="88"/>
      <c r="G43" s="88"/>
      <c r="K43" s="88"/>
      <c r="L43" s="88"/>
      <c r="M43" s="88"/>
      <c r="N43" s="89"/>
      <c r="O43" s="89"/>
      <c r="Q43" s="116"/>
    </row>
    <row r="44" spans="1:17" s="55" customFormat="1" hidden="1">
      <c r="A44" s="88"/>
      <c r="G44" s="88" t="e">
        <f>E5/D5</f>
        <v>#DIV/0!</v>
      </c>
      <c r="K44" s="88" t="e">
        <f>I5/H5</f>
        <v>#DIV/0!</v>
      </c>
      <c r="L44" s="88"/>
      <c r="M44" s="88"/>
      <c r="N44" s="89"/>
      <c r="O44" s="89"/>
      <c r="Q44" s="116"/>
    </row>
    <row r="45" spans="1:17" s="55" customFormat="1" hidden="1">
      <c r="A45" s="88"/>
      <c r="G45" s="88" t="e">
        <f t="shared" ref="G45:G81" si="1">E6/D6</f>
        <v>#DIV/0!</v>
      </c>
      <c r="K45" s="88" t="e">
        <f t="shared" ref="K45:K81" si="2">I6/H6</f>
        <v>#DIV/0!</v>
      </c>
      <c r="L45" s="88"/>
      <c r="M45" s="88"/>
      <c r="N45" s="89"/>
      <c r="O45" s="89"/>
      <c r="Q45" s="116"/>
    </row>
    <row r="46" spans="1:17" s="55" customFormat="1" hidden="1">
      <c r="A46" s="88"/>
      <c r="G46" s="88" t="e">
        <f t="shared" si="1"/>
        <v>#DIV/0!</v>
      </c>
      <c r="K46" s="88" t="e">
        <f t="shared" si="2"/>
        <v>#DIV/0!</v>
      </c>
      <c r="L46" s="88"/>
      <c r="M46" s="88"/>
      <c r="N46" s="89"/>
      <c r="O46" s="89"/>
      <c r="Q46" s="116"/>
    </row>
    <row r="47" spans="1:17" s="55" customFormat="1" hidden="1">
      <c r="A47" s="88"/>
      <c r="G47" s="88" t="e">
        <f t="shared" si="1"/>
        <v>#DIV/0!</v>
      </c>
      <c r="K47" s="88" t="e">
        <f t="shared" si="2"/>
        <v>#DIV/0!</v>
      </c>
      <c r="L47" s="88"/>
      <c r="M47" s="88"/>
      <c r="N47" s="89"/>
      <c r="O47" s="89"/>
      <c r="Q47" s="116"/>
    </row>
    <row r="48" spans="1:17" s="55" customFormat="1" hidden="1">
      <c r="A48" s="88"/>
      <c r="G48" s="88" t="e">
        <f t="shared" si="1"/>
        <v>#DIV/0!</v>
      </c>
      <c r="K48" s="88" t="e">
        <f t="shared" si="2"/>
        <v>#DIV/0!</v>
      </c>
      <c r="L48" s="88"/>
      <c r="M48" s="88"/>
      <c r="N48" s="89"/>
      <c r="O48" s="89"/>
      <c r="Q48" s="116"/>
    </row>
    <row r="49" spans="1:17" s="55" customFormat="1" hidden="1">
      <c r="A49" s="88"/>
      <c r="G49" s="88" t="e">
        <f t="shared" si="1"/>
        <v>#DIV/0!</v>
      </c>
      <c r="K49" s="88" t="e">
        <f t="shared" si="2"/>
        <v>#DIV/0!</v>
      </c>
      <c r="L49" s="88"/>
      <c r="M49" s="88"/>
      <c r="N49" s="89"/>
      <c r="O49" s="89"/>
      <c r="Q49" s="116"/>
    </row>
    <row r="50" spans="1:17" s="55" customFormat="1" hidden="1">
      <c r="A50" s="88"/>
      <c r="G50" s="88" t="e">
        <f t="shared" si="1"/>
        <v>#DIV/0!</v>
      </c>
      <c r="K50" s="88" t="e">
        <f t="shared" si="2"/>
        <v>#DIV/0!</v>
      </c>
      <c r="L50" s="88"/>
      <c r="M50" s="88"/>
      <c r="N50" s="89"/>
      <c r="O50" s="89"/>
      <c r="Q50" s="116"/>
    </row>
    <row r="51" spans="1:17" s="55" customFormat="1" hidden="1">
      <c r="A51" s="88"/>
      <c r="G51" s="88" t="e">
        <f t="shared" si="1"/>
        <v>#DIV/0!</v>
      </c>
      <c r="K51" s="88" t="e">
        <f t="shared" si="2"/>
        <v>#DIV/0!</v>
      </c>
      <c r="L51" s="88"/>
      <c r="M51" s="88"/>
      <c r="N51" s="89"/>
      <c r="O51" s="89"/>
      <c r="Q51" s="116"/>
    </row>
    <row r="52" spans="1:17" s="55" customFormat="1" hidden="1">
      <c r="A52" s="88"/>
      <c r="G52" s="88" t="e">
        <f t="shared" si="1"/>
        <v>#DIV/0!</v>
      </c>
      <c r="K52" s="88" t="e">
        <f t="shared" si="2"/>
        <v>#DIV/0!</v>
      </c>
      <c r="L52" s="88"/>
      <c r="M52" s="88"/>
      <c r="N52" s="89"/>
      <c r="O52" s="89"/>
      <c r="Q52" s="116"/>
    </row>
    <row r="53" spans="1:17" s="55" customFormat="1" hidden="1">
      <c r="A53" s="88"/>
      <c r="G53" s="88" t="e">
        <f t="shared" si="1"/>
        <v>#DIV/0!</v>
      </c>
      <c r="K53" s="88" t="e">
        <f t="shared" si="2"/>
        <v>#DIV/0!</v>
      </c>
      <c r="L53" s="88"/>
      <c r="M53" s="88"/>
      <c r="N53" s="89"/>
      <c r="O53" s="89"/>
      <c r="Q53" s="116"/>
    </row>
    <row r="54" spans="1:17" s="55" customFormat="1" hidden="1">
      <c r="A54" s="88"/>
      <c r="G54" s="88" t="e">
        <f t="shared" si="1"/>
        <v>#DIV/0!</v>
      </c>
      <c r="K54" s="88" t="e">
        <f t="shared" si="2"/>
        <v>#DIV/0!</v>
      </c>
      <c r="L54" s="88"/>
      <c r="M54" s="88"/>
      <c r="N54" s="89"/>
      <c r="O54" s="89"/>
      <c r="Q54" s="116"/>
    </row>
    <row r="55" spans="1:17" s="55" customFormat="1" hidden="1">
      <c r="A55" s="88"/>
      <c r="G55" s="88" t="e">
        <f t="shared" si="1"/>
        <v>#DIV/0!</v>
      </c>
      <c r="K55" s="88" t="e">
        <f t="shared" si="2"/>
        <v>#DIV/0!</v>
      </c>
      <c r="L55" s="88"/>
      <c r="M55" s="88"/>
      <c r="N55" s="89"/>
      <c r="O55" s="89"/>
      <c r="Q55" s="116"/>
    </row>
    <row r="56" spans="1:17" s="55" customFormat="1" hidden="1">
      <c r="A56" s="88"/>
      <c r="G56" s="88" t="e">
        <f t="shared" si="1"/>
        <v>#DIV/0!</v>
      </c>
      <c r="K56" s="88" t="e">
        <f t="shared" si="2"/>
        <v>#DIV/0!</v>
      </c>
      <c r="L56" s="88"/>
      <c r="M56" s="88"/>
      <c r="N56" s="89"/>
      <c r="O56" s="89"/>
      <c r="Q56" s="116"/>
    </row>
    <row r="57" spans="1:17" s="55" customFormat="1" hidden="1">
      <c r="A57" s="88"/>
      <c r="G57" s="88" t="e">
        <f t="shared" si="1"/>
        <v>#DIV/0!</v>
      </c>
      <c r="K57" s="88" t="e">
        <f t="shared" si="2"/>
        <v>#DIV/0!</v>
      </c>
      <c r="L57" s="88"/>
      <c r="M57" s="88"/>
      <c r="N57" s="89"/>
      <c r="O57" s="89"/>
      <c r="Q57" s="116"/>
    </row>
    <row r="58" spans="1:17" s="55" customFormat="1" hidden="1">
      <c r="A58" s="88"/>
      <c r="G58" s="88" t="e">
        <f t="shared" si="1"/>
        <v>#DIV/0!</v>
      </c>
      <c r="K58" s="88" t="e">
        <f t="shared" si="2"/>
        <v>#DIV/0!</v>
      </c>
      <c r="L58" s="88"/>
      <c r="M58" s="88"/>
      <c r="N58" s="89"/>
      <c r="O58" s="89"/>
      <c r="Q58" s="116"/>
    </row>
    <row r="59" spans="1:17" s="55" customFormat="1" hidden="1">
      <c r="A59" s="88"/>
      <c r="G59" s="88" t="e">
        <f t="shared" si="1"/>
        <v>#DIV/0!</v>
      </c>
      <c r="K59" s="88" t="e">
        <f t="shared" si="2"/>
        <v>#DIV/0!</v>
      </c>
      <c r="L59" s="88"/>
      <c r="M59" s="88"/>
      <c r="N59" s="89"/>
      <c r="O59" s="89"/>
      <c r="Q59" s="116"/>
    </row>
    <row r="60" spans="1:17" s="55" customFormat="1" hidden="1">
      <c r="A60" s="88"/>
      <c r="G60" s="88" t="e">
        <f t="shared" si="1"/>
        <v>#DIV/0!</v>
      </c>
      <c r="K60" s="88" t="e">
        <f t="shared" si="2"/>
        <v>#DIV/0!</v>
      </c>
      <c r="L60" s="88"/>
      <c r="M60" s="88"/>
      <c r="N60" s="89"/>
      <c r="O60" s="89"/>
      <c r="Q60" s="116"/>
    </row>
    <row r="61" spans="1:17" s="55" customFormat="1" hidden="1">
      <c r="A61" s="88"/>
      <c r="G61" s="88" t="e">
        <f t="shared" si="1"/>
        <v>#DIV/0!</v>
      </c>
      <c r="K61" s="88" t="e">
        <f t="shared" si="2"/>
        <v>#DIV/0!</v>
      </c>
      <c r="L61" s="88"/>
      <c r="M61" s="88"/>
      <c r="N61" s="89"/>
      <c r="O61" s="89"/>
      <c r="Q61" s="116"/>
    </row>
    <row r="62" spans="1:17" s="55" customFormat="1" hidden="1">
      <c r="A62" s="88"/>
      <c r="G62" s="88" t="e">
        <f t="shared" si="1"/>
        <v>#DIV/0!</v>
      </c>
      <c r="K62" s="88" t="e">
        <f t="shared" si="2"/>
        <v>#DIV/0!</v>
      </c>
      <c r="L62" s="88"/>
      <c r="M62" s="88"/>
      <c r="N62" s="89"/>
      <c r="O62" s="89"/>
      <c r="Q62" s="116"/>
    </row>
    <row r="63" spans="1:17" s="55" customFormat="1" hidden="1">
      <c r="A63" s="88"/>
      <c r="G63" s="88" t="e">
        <f t="shared" si="1"/>
        <v>#DIV/0!</v>
      </c>
      <c r="K63" s="88" t="e">
        <f t="shared" si="2"/>
        <v>#DIV/0!</v>
      </c>
      <c r="L63" s="88"/>
      <c r="M63" s="88"/>
      <c r="N63" s="89"/>
      <c r="O63" s="89"/>
      <c r="Q63" s="116"/>
    </row>
    <row r="64" spans="1:17" s="55" customFormat="1" hidden="1">
      <c r="A64" s="88"/>
      <c r="G64" s="88" t="e">
        <f t="shared" si="1"/>
        <v>#DIV/0!</v>
      </c>
      <c r="K64" s="88" t="e">
        <f t="shared" si="2"/>
        <v>#DIV/0!</v>
      </c>
      <c r="L64" s="88"/>
      <c r="M64" s="88"/>
      <c r="N64" s="89"/>
      <c r="O64" s="89"/>
      <c r="Q64" s="116"/>
    </row>
    <row r="65" spans="1:17" s="55" customFormat="1" hidden="1">
      <c r="A65" s="88"/>
      <c r="G65" s="88" t="e">
        <f t="shared" si="1"/>
        <v>#DIV/0!</v>
      </c>
      <c r="K65" s="88" t="e">
        <f t="shared" si="2"/>
        <v>#DIV/0!</v>
      </c>
      <c r="L65" s="88"/>
      <c r="M65" s="88"/>
      <c r="N65" s="89"/>
      <c r="O65" s="89"/>
      <c r="Q65" s="116"/>
    </row>
    <row r="66" spans="1:17" s="55" customFormat="1" hidden="1">
      <c r="A66" s="88"/>
      <c r="G66" s="88" t="e">
        <f t="shared" si="1"/>
        <v>#DIV/0!</v>
      </c>
      <c r="K66" s="88" t="e">
        <f t="shared" si="2"/>
        <v>#DIV/0!</v>
      </c>
      <c r="L66" s="88"/>
      <c r="M66" s="88"/>
      <c r="N66" s="89"/>
      <c r="O66" s="89"/>
      <c r="Q66" s="116"/>
    </row>
    <row r="67" spans="1:17" s="55" customFormat="1" hidden="1">
      <c r="A67" s="88"/>
      <c r="G67" s="88" t="e">
        <f t="shared" si="1"/>
        <v>#DIV/0!</v>
      </c>
      <c r="K67" s="88" t="e">
        <f t="shared" si="2"/>
        <v>#DIV/0!</v>
      </c>
      <c r="L67" s="88"/>
      <c r="M67" s="88"/>
      <c r="N67" s="89"/>
      <c r="O67" s="89"/>
      <c r="Q67" s="116"/>
    </row>
    <row r="68" spans="1:17" s="55" customFormat="1" hidden="1">
      <c r="A68" s="88"/>
      <c r="G68" s="88" t="e">
        <f t="shared" si="1"/>
        <v>#DIV/0!</v>
      </c>
      <c r="K68" s="88" t="e">
        <f t="shared" si="2"/>
        <v>#DIV/0!</v>
      </c>
      <c r="L68" s="88"/>
      <c r="M68" s="88"/>
      <c r="N68" s="89"/>
      <c r="O68" s="89"/>
      <c r="Q68" s="116"/>
    </row>
    <row r="69" spans="1:17" s="55" customFormat="1" hidden="1">
      <c r="A69" s="88"/>
      <c r="G69" s="88" t="e">
        <f t="shared" si="1"/>
        <v>#DIV/0!</v>
      </c>
      <c r="K69" s="88" t="e">
        <f t="shared" si="2"/>
        <v>#DIV/0!</v>
      </c>
      <c r="L69" s="88"/>
      <c r="M69" s="88"/>
      <c r="N69" s="89"/>
      <c r="O69" s="89"/>
      <c r="Q69" s="116"/>
    </row>
    <row r="70" spans="1:17" s="55" customFormat="1" hidden="1">
      <c r="A70" s="88"/>
      <c r="G70" s="88" t="e">
        <f t="shared" si="1"/>
        <v>#DIV/0!</v>
      </c>
      <c r="K70" s="88" t="e">
        <f t="shared" si="2"/>
        <v>#DIV/0!</v>
      </c>
      <c r="L70" s="88"/>
      <c r="M70" s="88"/>
      <c r="N70" s="89"/>
      <c r="O70" s="89"/>
      <c r="Q70" s="116"/>
    </row>
    <row r="71" spans="1:17" s="55" customFormat="1" hidden="1">
      <c r="A71" s="88"/>
      <c r="G71" s="88" t="e">
        <f t="shared" si="1"/>
        <v>#DIV/0!</v>
      </c>
      <c r="K71" s="88" t="e">
        <f t="shared" si="2"/>
        <v>#DIV/0!</v>
      </c>
      <c r="L71" s="88"/>
      <c r="M71" s="88"/>
      <c r="N71" s="89"/>
      <c r="O71" s="89"/>
      <c r="Q71" s="116"/>
    </row>
    <row r="72" spans="1:17" s="55" customFormat="1" hidden="1">
      <c r="A72" s="88"/>
      <c r="G72" s="88" t="e">
        <f t="shared" si="1"/>
        <v>#DIV/0!</v>
      </c>
      <c r="K72" s="88" t="e">
        <f t="shared" si="2"/>
        <v>#DIV/0!</v>
      </c>
      <c r="L72" s="88"/>
      <c r="M72" s="88"/>
      <c r="N72" s="89"/>
      <c r="O72" s="89"/>
      <c r="Q72" s="116"/>
    </row>
    <row r="73" spans="1:17" s="55" customFormat="1" hidden="1">
      <c r="A73" s="88"/>
      <c r="G73" s="88" t="e">
        <f t="shared" si="1"/>
        <v>#DIV/0!</v>
      </c>
      <c r="K73" s="88" t="e">
        <f t="shared" si="2"/>
        <v>#DIV/0!</v>
      </c>
      <c r="L73" s="88"/>
      <c r="M73" s="88"/>
      <c r="N73" s="89"/>
      <c r="O73" s="89"/>
      <c r="Q73" s="116"/>
    </row>
    <row r="74" spans="1:17" s="55" customFormat="1" hidden="1">
      <c r="A74" s="88"/>
      <c r="G74" s="88" t="e">
        <f t="shared" si="1"/>
        <v>#DIV/0!</v>
      </c>
      <c r="K74" s="88" t="e">
        <f t="shared" si="2"/>
        <v>#DIV/0!</v>
      </c>
      <c r="L74" s="88"/>
      <c r="M74" s="88"/>
      <c r="N74" s="89"/>
      <c r="O74" s="89"/>
      <c r="Q74" s="116"/>
    </row>
    <row r="75" spans="1:17" s="55" customFormat="1" hidden="1">
      <c r="A75" s="88"/>
      <c r="G75" s="88" t="e">
        <f t="shared" si="1"/>
        <v>#DIV/0!</v>
      </c>
      <c r="K75" s="88" t="e">
        <f t="shared" si="2"/>
        <v>#DIV/0!</v>
      </c>
      <c r="L75" s="88"/>
      <c r="M75" s="88"/>
      <c r="N75" s="89"/>
      <c r="O75" s="89"/>
      <c r="Q75" s="116"/>
    </row>
    <row r="76" spans="1:17" s="55" customFormat="1" hidden="1">
      <c r="A76" s="88"/>
      <c r="G76" s="88" t="e">
        <f t="shared" si="1"/>
        <v>#DIV/0!</v>
      </c>
      <c r="K76" s="88" t="e">
        <f t="shared" si="2"/>
        <v>#DIV/0!</v>
      </c>
      <c r="L76" s="88"/>
      <c r="M76" s="88"/>
      <c r="N76" s="89"/>
      <c r="O76" s="89"/>
      <c r="Q76" s="116"/>
    </row>
    <row r="77" spans="1:17" s="55" customFormat="1" hidden="1">
      <c r="A77" s="88"/>
      <c r="G77" s="88" t="e">
        <f t="shared" si="1"/>
        <v>#DIV/0!</v>
      </c>
      <c r="K77" s="88" t="e">
        <f t="shared" si="2"/>
        <v>#DIV/0!</v>
      </c>
      <c r="L77" s="88"/>
      <c r="M77" s="88"/>
      <c r="N77" s="89"/>
      <c r="O77" s="89"/>
      <c r="Q77" s="116"/>
    </row>
    <row r="78" spans="1:17" s="55" customFormat="1" hidden="1">
      <c r="A78" s="88"/>
      <c r="G78" s="88" t="e">
        <f t="shared" si="1"/>
        <v>#DIV/0!</v>
      </c>
      <c r="K78" s="88" t="e">
        <f t="shared" si="2"/>
        <v>#DIV/0!</v>
      </c>
      <c r="L78" s="88"/>
      <c r="M78" s="88"/>
      <c r="N78" s="89"/>
      <c r="O78" s="89"/>
      <c r="Q78" s="116"/>
    </row>
    <row r="79" spans="1:17" s="55" customFormat="1" hidden="1">
      <c r="A79" s="88"/>
      <c r="G79" s="88" t="e">
        <f t="shared" si="1"/>
        <v>#DIV/0!</v>
      </c>
      <c r="K79" s="88" t="e">
        <f t="shared" si="2"/>
        <v>#DIV/0!</v>
      </c>
      <c r="L79" s="88"/>
      <c r="M79" s="88"/>
      <c r="N79" s="89"/>
      <c r="O79" s="89"/>
      <c r="Q79" s="116"/>
    </row>
    <row r="80" spans="1:17" s="55" customFormat="1" hidden="1">
      <c r="A80" s="88"/>
      <c r="G80" s="88" t="e">
        <f t="shared" si="1"/>
        <v>#DIV/0!</v>
      </c>
      <c r="K80" s="88" t="e">
        <f t="shared" si="2"/>
        <v>#DIV/0!</v>
      </c>
      <c r="L80" s="88"/>
      <c r="M80" s="88"/>
      <c r="N80" s="89"/>
      <c r="O80" s="89"/>
      <c r="Q80" s="116"/>
    </row>
    <row r="81" spans="1:17" s="55" customFormat="1" hidden="1">
      <c r="A81" s="88"/>
      <c r="G81" s="88" t="e">
        <f t="shared" si="1"/>
        <v>#DIV/0!</v>
      </c>
      <c r="K81" s="88" t="e">
        <f t="shared" si="2"/>
        <v>#DIV/0!</v>
      </c>
      <c r="L81" s="88"/>
      <c r="M81" s="88"/>
      <c r="N81" s="89"/>
      <c r="O81" s="89"/>
      <c r="Q81" s="116"/>
    </row>
    <row r="82" spans="1:17" s="55" customFormat="1">
      <c r="A82" s="88"/>
      <c r="G82" s="88"/>
      <c r="K82" s="88"/>
      <c r="L82" s="88"/>
      <c r="M82" s="88"/>
      <c r="N82" s="89"/>
      <c r="O82" s="89"/>
      <c r="Q82" s="116"/>
    </row>
  </sheetData>
  <sheetProtection algorithmName="SHA-512" hashValue="HIM273jWDfP3DdWDob22Rd+iYMpcjlkSwaeLhiPizU4z+XOxD8qRQYVOTgopfHU/6lkzVs1E+SbBWYMhpub5pA==" saltValue="W6mdukLv7Cdef1umw027pQ==" spinCount="100000" sheet="1" selectLockedCells="1"/>
  <mergeCells count="11">
    <mergeCell ref="L2:M2"/>
    <mergeCell ref="N2:O2"/>
    <mergeCell ref="P2:P3"/>
    <mergeCell ref="Q14:Q15"/>
    <mergeCell ref="C1:D1"/>
    <mergeCell ref="F1:G1"/>
    <mergeCell ref="A2:A3"/>
    <mergeCell ref="B2:B3"/>
    <mergeCell ref="C2:C3"/>
    <mergeCell ref="D2:G2"/>
    <mergeCell ref="H2:K2"/>
  </mergeCells>
  <dataValidations count="4">
    <dataValidation type="list" showInputMessage="1" showErrorMessage="1" errorTitle="ERROR" error="PILIH JAWABAN YANG SESUAI_x000a_" promptTitle="PILIH ASAL TRANSAKSI" prompt="1 PEMBELIAN_x000a_2 PEMBELIAN BON/HUTANG_x000a_3 PEMBELIAN DI BAWAH HARGA KRN SUBSIDI_x000a_4 DARI USAHA RUTA MILIK SENDIRI" sqref="F38:F42 F5:F36" xr:uid="{6BF24A08-3D12-4B0E-8135-0AD4BFACAA16}">
      <formula1>_56MKNN</formula1>
    </dataValidation>
    <dataValidation type="list" showInputMessage="1" showErrorMessage="1" errorTitle="ERROR" error="PILIH JAWABAN YANG SESUAI_x000a_" promptTitle="PILIH ASAL TRANSAKSI" prompt="5 PEMBERIAN RUTA LAIN_x000a_6 HASIL _x000a_PERTANIAN/INDUSTRI (BUKAN USAHA)" sqref="J37" xr:uid="{8CAF51F5-996E-4047-AC0E-2B1FBB7A70FA}">
      <formula1>_78MKNN</formula1>
    </dataValidation>
    <dataValidation type="list" showInputMessage="1" showErrorMessage="1" errorTitle="ERROR" error="PILIH JAWABAN YANG SESUAI_x000a_" promptTitle="PILIH ASAL TRANSAKSI" prompt="5 PEMBERIAN RUTA LAIN_x000a_6 DARI PERTANIAN/ INDUSTRI YG DIKONSUMSI SENDIRI_x000a_" sqref="J5:J36 J38:J42" xr:uid="{25FE573D-AB42-4069-A1E0-77CD6850B7F5}">
      <formula1>_78MKNN</formula1>
    </dataValidation>
    <dataValidation allowBlank="1" showInputMessage="1" showErrorMessage="1" promptTitle="TERISI JIKA KOLOM 6a = 3" prompt="ISIKAN NILAI RIIL YANG DIBAYAR JIKA PEMBELIAN DARI BANTUAN SOSIAL/SUBSIDI" sqref="N5:N36 N38:N42" xr:uid="{103738BA-0B9D-4F0C-B82F-95F60F21B706}"/>
  </dataValidations>
  <pageMargins left="0.7" right="0.7" top="0.75" bottom="0.75" header="0.3" footer="0.3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UMBER BANTUAN" prompt="1. PEMERINTAH_x000a_2. LEMBAGA NONPROFIT" xr:uid="{5C92B97C-D422-44AF-9EA0-E899C9E13C52}">
          <x14:formula1>
            <xm:f>DROWDOWN!$I$1:$I$2</xm:f>
          </x14:formula1>
          <xm:sqref>O5:O36 O38:O42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82"/>
  <sheetViews>
    <sheetView workbookViewId="0">
      <pane xSplit="1" ySplit="3" topLeftCell="B4" activePane="bottomRight" state="frozen"/>
      <selection sqref="A1:A2"/>
      <selection pane="topRight" sqref="A1:A2"/>
      <selection pane="bottomLeft" sqref="A1:A2"/>
      <selection pane="bottomRight" activeCell="I19" sqref="I19"/>
    </sheetView>
  </sheetViews>
  <sheetFormatPr defaultColWidth="0" defaultRowHeight="14.4" zeroHeight="1"/>
  <cols>
    <col min="1" max="1" width="4.77734375" style="53" customWidth="1"/>
    <col min="2" max="2" width="45.44140625" style="49" customWidth="1"/>
    <col min="3" max="3" width="6.5546875" style="49" customWidth="1"/>
    <col min="4" max="4" width="7.77734375" style="49" customWidth="1"/>
    <col min="5" max="5" width="10" style="49" customWidth="1"/>
    <col min="6" max="6" width="4.44140625" style="49" customWidth="1"/>
    <col min="7" max="7" width="8.88671875" style="53" customWidth="1"/>
    <col min="8" max="8" width="7.77734375" style="49" customWidth="1"/>
    <col min="9" max="9" width="10" style="49" customWidth="1"/>
    <col min="10" max="10" width="4.44140625" style="49" customWidth="1"/>
    <col min="11" max="11" width="8.88671875" style="53" customWidth="1"/>
    <col min="12" max="12" width="7.77734375" style="53" customWidth="1"/>
    <col min="13" max="13" width="10" style="53" customWidth="1"/>
    <col min="14" max="14" width="10.21875" style="51" customWidth="1"/>
    <col min="15" max="15" width="6.88671875" style="51" customWidth="1"/>
    <col min="16" max="16" width="17.5546875" style="49" customWidth="1"/>
    <col min="17" max="17" width="18.109375" style="103" customWidth="1"/>
    <col min="18" max="16384" width="9.109375" style="49" hidden="1"/>
  </cols>
  <sheetData>
    <row r="1" spans="1:17" ht="25.8" customHeight="1">
      <c r="A1" s="480"/>
      <c r="B1" s="484" t="s">
        <v>1135</v>
      </c>
      <c r="C1" s="634">
        <f>INPUT_AWAL!H28</f>
        <v>0</v>
      </c>
      <c r="D1" s="634"/>
      <c r="E1" s="484" t="s">
        <v>792</v>
      </c>
      <c r="F1" s="634">
        <f>INPUT_AWAL!H5</f>
        <v>0</v>
      </c>
      <c r="G1" s="634"/>
      <c r="H1" s="484" t="s">
        <v>1066</v>
      </c>
      <c r="I1" s="499">
        <f>INPUT_AWAL!H6</f>
        <v>0</v>
      </c>
      <c r="J1" s="480"/>
      <c r="K1" s="480"/>
      <c r="L1" s="480"/>
      <c r="M1" s="480"/>
      <c r="N1" s="480"/>
      <c r="O1" s="480"/>
      <c r="P1" s="480"/>
      <c r="Q1" s="480"/>
    </row>
    <row r="2" spans="1:17" s="52" customFormat="1">
      <c r="A2" s="635" t="s">
        <v>476</v>
      </c>
      <c r="B2" s="635" t="s">
        <v>660</v>
      </c>
      <c r="C2" s="635" t="s">
        <v>763</v>
      </c>
      <c r="D2" s="637" t="s">
        <v>764</v>
      </c>
      <c r="E2" s="638"/>
      <c r="F2" s="638"/>
      <c r="G2" s="639"/>
      <c r="H2" s="637" t="s">
        <v>767</v>
      </c>
      <c r="I2" s="638"/>
      <c r="J2" s="638"/>
      <c r="K2" s="639"/>
      <c r="L2" s="637" t="s">
        <v>768</v>
      </c>
      <c r="M2" s="639"/>
      <c r="N2" s="637" t="s">
        <v>769</v>
      </c>
      <c r="O2" s="639"/>
      <c r="P2" s="640" t="s">
        <v>772</v>
      </c>
      <c r="Q2" s="100"/>
    </row>
    <row r="3" spans="1:17" s="52" customFormat="1">
      <c r="A3" s="636"/>
      <c r="B3" s="636"/>
      <c r="C3" s="636"/>
      <c r="D3" s="248" t="s">
        <v>765</v>
      </c>
      <c r="E3" s="248" t="s">
        <v>522</v>
      </c>
      <c r="F3" s="248" t="s">
        <v>766</v>
      </c>
      <c r="G3" s="248" t="s">
        <v>662</v>
      </c>
      <c r="H3" s="248" t="s">
        <v>765</v>
      </c>
      <c r="I3" s="248" t="s">
        <v>522</v>
      </c>
      <c r="J3" s="248" t="s">
        <v>766</v>
      </c>
      <c r="K3" s="248" t="s">
        <v>662</v>
      </c>
      <c r="L3" s="248" t="s">
        <v>765</v>
      </c>
      <c r="M3" s="248" t="s">
        <v>522</v>
      </c>
      <c r="N3" s="248" t="s">
        <v>770</v>
      </c>
      <c r="O3" s="248" t="s">
        <v>771</v>
      </c>
      <c r="P3" s="641"/>
      <c r="Q3" s="102"/>
    </row>
    <row r="4" spans="1:17" ht="15" customHeight="1">
      <c r="A4" s="84">
        <v>187</v>
      </c>
      <c r="B4" s="85" t="s">
        <v>799</v>
      </c>
      <c r="C4" s="114"/>
      <c r="D4" s="110"/>
      <c r="E4" s="108">
        <f>SUM(E5:E36)</f>
        <v>0</v>
      </c>
      <c r="F4" s="106"/>
      <c r="G4" s="113"/>
      <c r="H4" s="110"/>
      <c r="I4" s="108">
        <f>SUM(I5:I36)</f>
        <v>0</v>
      </c>
      <c r="J4" s="106"/>
      <c r="K4" s="113"/>
      <c r="L4" s="111"/>
      <c r="M4" s="108">
        <f>SUM(M5:M36)</f>
        <v>0</v>
      </c>
      <c r="N4" s="112"/>
      <c r="O4" s="130"/>
      <c r="P4" s="107"/>
      <c r="Q4" s="101" t="s">
        <v>793</v>
      </c>
    </row>
    <row r="5" spans="1:17" ht="15" customHeight="1">
      <c r="A5" s="276">
        <v>188</v>
      </c>
      <c r="B5" s="528" t="s">
        <v>233</v>
      </c>
      <c r="C5" s="534" t="s">
        <v>234</v>
      </c>
      <c r="D5" s="93"/>
      <c r="E5" s="94"/>
      <c r="F5" s="126">
        <v>1</v>
      </c>
      <c r="G5" s="123" t="str">
        <f>IF(AND(D5=0,E5=0)," ",(IF(AND(D5&gt;0,E5=0),"ISI (6)",(IF(AND(D5=0,E5&gt;0),"ISI (5)",((IF(G44&lt;RH!$C196,"&lt;RH",IF(G44&gt;RH!$D196,"&gt;RH"," ")))))))))</f>
        <v xml:space="preserve"> </v>
      </c>
      <c r="H5" s="93"/>
      <c r="I5" s="94"/>
      <c r="J5" s="126">
        <v>5</v>
      </c>
      <c r="K5" s="123" t="str">
        <f>IF(AND(H5=0,I5=0)," ",(IF(AND(H5&gt;0,I5=0),"ISI (8)",(IF(AND(H5=0,I5&gt;0),"ISI (7)",((IF(K44&lt;RH!$C196,"&lt;RH",IF(K44&gt;RH!$D196,"&gt;RH"," ")))))))))</f>
        <v xml:space="preserve"> </v>
      </c>
      <c r="L5" s="96">
        <f>D5+H5</f>
        <v>0</v>
      </c>
      <c r="M5" s="97">
        <f>E5+I5</f>
        <v>0</v>
      </c>
      <c r="N5" s="94"/>
      <c r="O5" s="127">
        <v>1</v>
      </c>
      <c r="P5" s="123" t="str">
        <f>IF(L5=0," ",IF((L5/INPUT_AWAL!$C$5)&gt;KALORI!D191,"&gt; MAX KONSUMSI KAPITA"," "))</f>
        <v xml:space="preserve"> </v>
      </c>
      <c r="Q5" s="115">
        <f>KOMODITAS!J231</f>
        <v>0</v>
      </c>
    </row>
    <row r="6" spans="1:17" ht="15" customHeight="1">
      <c r="A6" s="276">
        <v>189</v>
      </c>
      <c r="B6" s="528" t="s">
        <v>235</v>
      </c>
      <c r="C6" s="534" t="s">
        <v>234</v>
      </c>
      <c r="D6" s="93"/>
      <c r="E6" s="94"/>
      <c r="F6" s="126">
        <v>1</v>
      </c>
      <c r="G6" s="123" t="str">
        <f>IF(AND(D6=0,E6=0)," ",(IF(AND(D6&gt;0,E6=0),"ISI (6)",(IF(AND(D6=0,E6&gt;0),"ISI (5)",((IF(G45&lt;RH!$C197,"&lt;RH",IF(G45&gt;RH!$D197,"&gt;RH"," ")))))))))</f>
        <v xml:space="preserve"> </v>
      </c>
      <c r="H6" s="93"/>
      <c r="I6" s="94"/>
      <c r="J6" s="126">
        <v>5</v>
      </c>
      <c r="K6" s="123" t="str">
        <f>IF(AND(H6=0,I6=0)," ",(IF(AND(H6&gt;0,I6=0),"ISI (8)",(IF(AND(H6=0,I6&gt;0),"ISI (7)",((IF(K45&lt;RH!$C197,"&lt;RH",IF(K45&gt;RH!$D197,"&gt;RH"," ")))))))))</f>
        <v xml:space="preserve"> </v>
      </c>
      <c r="L6" s="96">
        <f t="shared" ref="L6:M42" si="0">D6+H6</f>
        <v>0</v>
      </c>
      <c r="M6" s="97">
        <f t="shared" si="0"/>
        <v>0</v>
      </c>
      <c r="N6" s="94"/>
      <c r="O6" s="127">
        <v>1</v>
      </c>
      <c r="P6" s="123" t="str">
        <f>IF(L6=0," ",IF((L6/INPUT_AWAL!$C$5)&gt;KALORI!D192,"&gt; MAX KONSUMSI KAPITA"," "))</f>
        <v xml:space="preserve"> </v>
      </c>
      <c r="Q6" s="116"/>
    </row>
    <row r="7" spans="1:17" ht="15" customHeight="1">
      <c r="A7" s="276">
        <v>190</v>
      </c>
      <c r="B7" s="528" t="s">
        <v>237</v>
      </c>
      <c r="C7" s="534" t="s">
        <v>74</v>
      </c>
      <c r="D7" s="93"/>
      <c r="E7" s="94"/>
      <c r="F7" s="126">
        <v>1</v>
      </c>
      <c r="G7" s="123" t="str">
        <f>IF(AND(D7=0,E7=0)," ",(IF(AND(D7&gt;0,E7=0),"ISI (6)",(IF(AND(D7=0,E7&gt;0),"ISI (5)",((IF(G46&lt;RH!$C198,"&lt;RH",IF(G46&gt;RH!$D198,"&gt;RH"," ")))))))))</f>
        <v xml:space="preserve"> </v>
      </c>
      <c r="H7" s="93"/>
      <c r="I7" s="94"/>
      <c r="J7" s="126">
        <v>5</v>
      </c>
      <c r="K7" s="123" t="str">
        <f>IF(AND(H7=0,I7=0)," ",(IF(AND(H7&gt;0,I7=0),"ISI (8)",(IF(AND(H7=0,I7&gt;0),"ISI (7)",((IF(K46&lt;RH!$C198,"&lt;RH",IF(K46&gt;RH!$D198,"&gt;RH"," ")))))))))</f>
        <v xml:space="preserve"> </v>
      </c>
      <c r="L7" s="96">
        <f>D7+H7</f>
        <v>0</v>
      </c>
      <c r="M7" s="97">
        <f t="shared" si="0"/>
        <v>0</v>
      </c>
      <c r="N7" s="94"/>
      <c r="O7" s="127">
        <v>1</v>
      </c>
      <c r="P7" s="123" t="str">
        <f>IF(L7=0," ",IF((L7/INPUT_AWAL!$C$5)&gt;KALORI!D193,"&gt; MAX KONSUMSI KAPITA"," "))</f>
        <v xml:space="preserve"> </v>
      </c>
      <c r="Q7" s="99"/>
    </row>
    <row r="8" spans="1:17" ht="15" customHeight="1">
      <c r="A8" s="276">
        <v>191</v>
      </c>
      <c r="B8" s="528" t="s">
        <v>239</v>
      </c>
      <c r="C8" s="534" t="s">
        <v>241</v>
      </c>
      <c r="D8" s="93"/>
      <c r="E8" s="94"/>
      <c r="F8" s="126">
        <v>1</v>
      </c>
      <c r="G8" s="123" t="str">
        <f>IF(AND(D8=0,E8=0)," ",(IF(AND(D8&gt;0,E8=0),"ISI (6)",(IF(AND(D8=0,E8&gt;0),"ISI (5)",((IF(G47&lt;RH!$C199,"&lt;RH",IF(G47&gt;RH!$D199,"&gt;RH"," ")))))))))</f>
        <v xml:space="preserve"> </v>
      </c>
      <c r="H8" s="93"/>
      <c r="I8" s="94"/>
      <c r="J8" s="126">
        <v>5</v>
      </c>
      <c r="K8" s="123" t="str">
        <f>IF(AND(H8=0,I8=0)," ",(IF(AND(H8&gt;0,I8=0),"ISI (8)",(IF(AND(H8=0,I8&gt;0),"ISI (7)",((IF(K47&lt;RH!$C199,"&lt;RH",IF(K47&gt;RH!$D199,"&gt;RH"," ")))))))))</f>
        <v xml:space="preserve"> </v>
      </c>
      <c r="L8" s="96">
        <f t="shared" si="0"/>
        <v>0</v>
      </c>
      <c r="M8" s="97">
        <f t="shared" si="0"/>
        <v>0</v>
      </c>
      <c r="N8" s="94"/>
      <c r="O8" s="127">
        <v>1</v>
      </c>
      <c r="P8" s="123" t="str">
        <f>IF(L8=0," ",IF((L8/INPUT_AWAL!$C$5)&gt;KALORI!D194,"&gt; MAX KONSUMSI KAPITA"," "))</f>
        <v xml:space="preserve"> </v>
      </c>
      <c r="Q8" s="99"/>
    </row>
    <row r="9" spans="1:17" ht="15" customHeight="1">
      <c r="A9" s="276">
        <v>192</v>
      </c>
      <c r="B9" s="528" t="s">
        <v>657</v>
      </c>
      <c r="C9" s="534" t="s">
        <v>234</v>
      </c>
      <c r="D9" s="93"/>
      <c r="E9" s="94"/>
      <c r="F9" s="126">
        <v>1</v>
      </c>
      <c r="G9" s="123" t="str">
        <f>IF(AND(D9=0,E9=0)," ",(IF(AND(D9&gt;0,E9=0),"ISI (6)",(IF(AND(D9=0,E9&gt;0),"ISI (5)",((IF(G48&lt;RH!$C200,"&lt;RH",IF(G48&gt;RH!$D200,"&gt;RH"," ")))))))))</f>
        <v xml:space="preserve"> </v>
      </c>
      <c r="H9" s="93"/>
      <c r="I9" s="94"/>
      <c r="J9" s="126">
        <v>5</v>
      </c>
      <c r="K9" s="123" t="str">
        <f>IF(AND(H9=0,I9=0)," ",(IF(AND(H9&gt;0,I9=0),"ISI (8)",(IF(AND(H9=0,I9&gt;0),"ISI (7)",((IF(K48&lt;RH!$C200,"&lt;RH",IF(K48&gt;RH!$D200,"&gt;RH"," ")))))))))</f>
        <v xml:space="preserve"> </v>
      </c>
      <c r="L9" s="96">
        <f t="shared" si="0"/>
        <v>0</v>
      </c>
      <c r="M9" s="97">
        <f t="shared" si="0"/>
        <v>0</v>
      </c>
      <c r="N9" s="94"/>
      <c r="O9" s="127">
        <v>1</v>
      </c>
      <c r="P9" s="123" t="str">
        <f>IF(L9=0," ",IF((L9/INPUT_AWAL!$C$5)&gt;KALORI!D195,"&gt; MAX KONSUMSI KAPITA"," "))</f>
        <v xml:space="preserve"> </v>
      </c>
      <c r="Q9" s="99"/>
    </row>
    <row r="10" spans="1:17" ht="15" customHeight="1">
      <c r="A10" s="276">
        <v>193</v>
      </c>
      <c r="B10" s="528" t="s">
        <v>658</v>
      </c>
      <c r="C10" s="534" t="s">
        <v>234</v>
      </c>
      <c r="D10" s="93"/>
      <c r="E10" s="94"/>
      <c r="F10" s="126">
        <v>1</v>
      </c>
      <c r="G10" s="123" t="str">
        <f>IF(AND(D10=0,E10=0)," ",(IF(AND(D10&gt;0,E10=0),"ISI (6)",(IF(AND(D10=0,E10&gt;0),"ISI (5)",((IF(G49&lt;RH!$C201,"&lt;RH",IF(G49&gt;RH!$D201,"&gt;RH"," ")))))))))</f>
        <v xml:space="preserve"> </v>
      </c>
      <c r="H10" s="93"/>
      <c r="I10" s="94"/>
      <c r="J10" s="126">
        <v>5</v>
      </c>
      <c r="K10" s="123" t="str">
        <f>IF(AND(H10=0,I10=0)," ",(IF(AND(H10&gt;0,I10=0),"ISI (8)",(IF(AND(H10=0,I10&gt;0),"ISI (7)",((IF(K49&lt;RH!$C201,"&lt;RH",IF(K49&gt;RH!$D201,"&gt;RH"," ")))))))))</f>
        <v xml:space="preserve"> </v>
      </c>
      <c r="L10" s="96">
        <f t="shared" si="0"/>
        <v>0</v>
      </c>
      <c r="M10" s="97">
        <f t="shared" si="0"/>
        <v>0</v>
      </c>
      <c r="N10" s="94"/>
      <c r="O10" s="127">
        <v>1</v>
      </c>
      <c r="P10" s="123" t="str">
        <f>IF(L10=0," ",IF((L10/INPUT_AWAL!$C$5)&gt;KALORI!D196,"&gt; MAX KONSUMSI KAPITA"," "))</f>
        <v xml:space="preserve"> </v>
      </c>
      <c r="Q10" s="99"/>
    </row>
    <row r="11" spans="1:17" ht="15" customHeight="1">
      <c r="A11" s="276">
        <v>194</v>
      </c>
      <c r="B11" s="528" t="s">
        <v>243</v>
      </c>
      <c r="C11" s="534" t="s">
        <v>244</v>
      </c>
      <c r="D11" s="93"/>
      <c r="E11" s="94"/>
      <c r="F11" s="126">
        <v>1</v>
      </c>
      <c r="G11" s="123" t="str">
        <f>IF(AND(D11=0,E11=0)," ",(IF(AND(D11&gt;0,E11=0),"ISI (6)",(IF(AND(D11=0,E11&gt;0),"ISI (5)",((IF(G50&lt;RH!$C202,"&lt;RH",IF(G50&gt;RH!$D202,"&gt;RH"," ")))))))))</f>
        <v xml:space="preserve"> </v>
      </c>
      <c r="H11" s="93"/>
      <c r="I11" s="94"/>
      <c r="J11" s="126">
        <v>5</v>
      </c>
      <c r="K11" s="123" t="str">
        <f>IF(AND(H11=0,I11=0)," ",(IF(AND(H11&gt;0,I11=0),"ISI (8)",(IF(AND(H11=0,I11&gt;0),"ISI (7)",((IF(K50&lt;RH!$C202,"&lt;RH",IF(K50&gt;RH!$D202,"&gt;RH"," ")))))))))</f>
        <v xml:space="preserve"> </v>
      </c>
      <c r="L11" s="96">
        <f t="shared" si="0"/>
        <v>0</v>
      </c>
      <c r="M11" s="97">
        <f t="shared" si="0"/>
        <v>0</v>
      </c>
      <c r="N11" s="94"/>
      <c r="O11" s="127">
        <v>1</v>
      </c>
      <c r="P11" s="123" t="str">
        <f>IF(L11=0," ",IF((L11/INPUT_AWAL!$C$5)&gt;KALORI!D197,"&gt; MAX KONSUMSI KAPITA"," "))</f>
        <v xml:space="preserve"> </v>
      </c>
      <c r="Q11" s="99"/>
    </row>
    <row r="12" spans="1:17" ht="15" customHeight="1">
      <c r="A12" s="276">
        <v>195</v>
      </c>
      <c r="B12" s="528" t="s">
        <v>245</v>
      </c>
      <c r="C12" s="534" t="s">
        <v>244</v>
      </c>
      <c r="D12" s="93"/>
      <c r="E12" s="94"/>
      <c r="F12" s="126">
        <v>1</v>
      </c>
      <c r="G12" s="123" t="str">
        <f>IF(AND(D12=0,E12=0)," ",(IF(AND(D12&gt;0,E12=0),"ISI (6)",(IF(AND(D12=0,E12&gt;0),"ISI (5)",((IF(G51&lt;RH!$C203,"&lt;RH",IF(G51&gt;RH!$D203,"&gt;RH"," ")))))))))</f>
        <v xml:space="preserve"> </v>
      </c>
      <c r="H12" s="93"/>
      <c r="I12" s="94"/>
      <c r="J12" s="126">
        <v>5</v>
      </c>
      <c r="K12" s="123" t="str">
        <f>IF(AND(H12=0,I12=0)," ",(IF(AND(H12&gt;0,I12=0),"ISI (8)",(IF(AND(H12=0,I12&gt;0),"ISI (7)",((IF(K51&lt;RH!$C203,"&lt;RH",IF(K51&gt;RH!$D203,"&gt;RH"," ")))))))))</f>
        <v xml:space="preserve"> </v>
      </c>
      <c r="L12" s="96">
        <f t="shared" si="0"/>
        <v>0</v>
      </c>
      <c r="M12" s="97">
        <f t="shared" si="0"/>
        <v>0</v>
      </c>
      <c r="N12" s="94"/>
      <c r="O12" s="127">
        <v>1</v>
      </c>
      <c r="P12" s="123" t="str">
        <f>IF(L12=0," ",IF((L12/INPUT_AWAL!$C$5)&gt;KALORI!D198,"&gt; MAX KONSUMSI KAPITA"," "))</f>
        <v xml:space="preserve"> </v>
      </c>
      <c r="Q12" s="99"/>
    </row>
    <row r="13" spans="1:17" ht="15" customHeight="1">
      <c r="A13" s="276">
        <v>196</v>
      </c>
      <c r="B13" s="528" t="s">
        <v>247</v>
      </c>
      <c r="C13" s="534" t="s">
        <v>244</v>
      </c>
      <c r="D13" s="93"/>
      <c r="E13" s="94"/>
      <c r="F13" s="126">
        <v>1</v>
      </c>
      <c r="G13" s="123" t="str">
        <f>IF(AND(D13=0,E13=0)," ",(IF(AND(D13&gt;0,E13=0),"ISI (6)",(IF(AND(D13=0,E13&gt;0),"ISI (5)",((IF(G52&lt;RH!$C204,"&lt;RH",IF(G52&gt;RH!$D204,"&gt;RH"," ")))))))))</f>
        <v xml:space="preserve"> </v>
      </c>
      <c r="H13" s="93"/>
      <c r="I13" s="94"/>
      <c r="J13" s="126">
        <v>5</v>
      </c>
      <c r="K13" s="123" t="str">
        <f>IF(AND(H13=0,I13=0)," ",(IF(AND(H13&gt;0,I13=0),"ISI (8)",(IF(AND(H13=0,I13&gt;0),"ISI (7)",((IF(K52&lt;RH!$C204,"&lt;RH",IF(K52&gt;RH!$D204,"&gt;RH"," ")))))))))</f>
        <v xml:space="preserve"> </v>
      </c>
      <c r="L13" s="96">
        <f t="shared" si="0"/>
        <v>0</v>
      </c>
      <c r="M13" s="97">
        <f t="shared" si="0"/>
        <v>0</v>
      </c>
      <c r="N13" s="94"/>
      <c r="O13" s="127">
        <v>1</v>
      </c>
      <c r="P13" s="123" t="str">
        <f>IF(L13=0," ",IF((L13/INPUT_AWAL!$C$5)&gt;KALORI!D199,"&gt; MAX KONSUMSI KAPITA"," "))</f>
        <v xml:space="preserve"> </v>
      </c>
      <c r="Q13" s="99"/>
    </row>
    <row r="14" spans="1:17" ht="15" customHeight="1">
      <c r="A14" s="276">
        <v>197</v>
      </c>
      <c r="B14" s="528" t="s">
        <v>248</v>
      </c>
      <c r="C14" s="534" t="s">
        <v>244</v>
      </c>
      <c r="D14" s="93"/>
      <c r="E14" s="94"/>
      <c r="F14" s="126">
        <v>1</v>
      </c>
      <c r="G14" s="123" t="str">
        <f>IF(AND(D14=0,E14=0)," ",(IF(AND(D14&gt;0,E14=0),"ISI (6)",(IF(AND(D14=0,E14&gt;0),"ISI (5)",((IF(G53&lt;RH!$C205,"&lt;RH",IF(G53&gt;RH!$D205,"&gt;RH"," ")))))))))</f>
        <v xml:space="preserve"> </v>
      </c>
      <c r="H14" s="93"/>
      <c r="I14" s="94"/>
      <c r="J14" s="126">
        <v>5</v>
      </c>
      <c r="K14" s="123" t="str">
        <f>IF(AND(H14=0,I14=0)," ",(IF(AND(H14&gt;0,I14=0),"ISI (8)",(IF(AND(H14=0,I14&gt;0),"ISI (7)",((IF(K53&lt;RH!$C205,"&lt;RH",IF(K53&gt;RH!$D205,"&gt;RH"," ")))))))))</f>
        <v xml:space="preserve"> </v>
      </c>
      <c r="L14" s="96">
        <f t="shared" si="0"/>
        <v>0</v>
      </c>
      <c r="M14" s="97">
        <f t="shared" si="0"/>
        <v>0</v>
      </c>
      <c r="N14" s="94"/>
      <c r="O14" s="127">
        <v>1</v>
      </c>
      <c r="P14" s="123" t="str">
        <f>IF(L14=0," ",IF((L14/INPUT_AWAL!$C$5)&gt;KALORI!D200,"&gt; MAX KONSUMSI KAPITA"," "))</f>
        <v xml:space="preserve"> </v>
      </c>
      <c r="Q14" s="642" t="s">
        <v>804</v>
      </c>
    </row>
    <row r="15" spans="1:17" ht="15" customHeight="1">
      <c r="A15" s="276">
        <v>198</v>
      </c>
      <c r="B15" s="528" t="s">
        <v>249</v>
      </c>
      <c r="C15" s="534" t="s">
        <v>244</v>
      </c>
      <c r="D15" s="93"/>
      <c r="E15" s="94"/>
      <c r="F15" s="126">
        <v>1</v>
      </c>
      <c r="G15" s="123" t="str">
        <f>IF(AND(D15=0,E15=0)," ",(IF(AND(D15&gt;0,E15=0),"ISI (6)",(IF(AND(D15=0,E15&gt;0),"ISI (5)",((IF(G54&lt;RH!$C206,"&lt;RH",IF(G54&gt;RH!$D206,"&gt;RH"," ")))))))))</f>
        <v xml:space="preserve"> </v>
      </c>
      <c r="H15" s="93"/>
      <c r="I15" s="94"/>
      <c r="J15" s="126">
        <v>5</v>
      </c>
      <c r="K15" s="123" t="str">
        <f>IF(AND(H15=0,I15=0)," ",(IF(AND(H15&gt;0,I15=0),"ISI (8)",(IF(AND(H15=0,I15&gt;0),"ISI (7)",((IF(K54&lt;RH!$C206,"&lt;RH",IF(K54&gt;RH!$D206,"&gt;RH"," ")))))))))</f>
        <v xml:space="preserve"> </v>
      </c>
      <c r="L15" s="96">
        <f t="shared" si="0"/>
        <v>0</v>
      </c>
      <c r="M15" s="97">
        <f t="shared" si="0"/>
        <v>0</v>
      </c>
      <c r="N15" s="94"/>
      <c r="O15" s="127">
        <v>1</v>
      </c>
      <c r="P15" s="123" t="str">
        <f>IF(L15=0," ",IF((L15/INPUT_AWAL!$C$5)&gt;KALORI!D201,"&gt; MAX KONSUMSI KAPITA"," "))</f>
        <v xml:space="preserve"> </v>
      </c>
      <c r="Q15" s="642"/>
    </row>
    <row r="16" spans="1:17">
      <c r="A16" s="276">
        <v>199</v>
      </c>
      <c r="B16" s="528" t="s">
        <v>250</v>
      </c>
      <c r="C16" s="534" t="s">
        <v>244</v>
      </c>
      <c r="D16" s="93"/>
      <c r="E16" s="94"/>
      <c r="F16" s="126">
        <v>1</v>
      </c>
      <c r="G16" s="123" t="str">
        <f>IF(AND(D16=0,E16=0)," ",(IF(AND(D16&gt;0,E16=0),"ISI (6)",(IF(AND(D16=0,E16&gt;0),"ISI (5)",((IF(G55&lt;RH!$C207,"&lt;RH",IF(G55&gt;RH!$D207,"&gt;RH"," ")))))))))</f>
        <v xml:space="preserve"> </v>
      </c>
      <c r="H16" s="93"/>
      <c r="I16" s="94"/>
      <c r="J16" s="126">
        <v>5</v>
      </c>
      <c r="K16" s="123" t="str">
        <f>IF(AND(H16=0,I16=0)," ",(IF(AND(H16&gt;0,I16=0),"ISI (8)",(IF(AND(H16=0,I16&gt;0),"ISI (7)",((IF(K55&lt;RH!$C207,"&lt;RH",IF(K55&gt;RH!$D207,"&gt;RH"," ")))))))))</f>
        <v xml:space="preserve"> </v>
      </c>
      <c r="L16" s="96">
        <f t="shared" si="0"/>
        <v>0</v>
      </c>
      <c r="M16" s="97">
        <f t="shared" si="0"/>
        <v>0</v>
      </c>
      <c r="N16" s="94"/>
      <c r="O16" s="127">
        <v>1</v>
      </c>
      <c r="P16" s="123" t="str">
        <f>IF(L16=0," ",IF((L16/INPUT_AWAL!$C$5)&gt;KALORI!D202,"&gt; MAX KONSUMSI KAPITA"," "))</f>
        <v xml:space="preserve"> </v>
      </c>
      <c r="Q16" s="120">
        <v>9</v>
      </c>
    </row>
    <row r="17" spans="1:17">
      <c r="A17" s="276">
        <v>200</v>
      </c>
      <c r="B17" s="528" t="s">
        <v>251</v>
      </c>
      <c r="C17" s="534" t="s">
        <v>244</v>
      </c>
      <c r="D17" s="93"/>
      <c r="E17" s="94"/>
      <c r="F17" s="126">
        <v>1</v>
      </c>
      <c r="G17" s="123" t="str">
        <f>IF(AND(D17=0,E17=0)," ",(IF(AND(D17&gt;0,E17=0),"ISI (6)",(IF(AND(D17=0,E17&gt;0),"ISI (5)",((IF(G56&lt;RH!$C208,"&lt;RH",IF(G56&gt;RH!$D208,"&gt;RH"," ")))))))))</f>
        <v xml:space="preserve"> </v>
      </c>
      <c r="H17" s="93"/>
      <c r="I17" s="94"/>
      <c r="J17" s="126">
        <v>5</v>
      </c>
      <c r="K17" s="123" t="str">
        <f>IF(AND(H17=0,I17=0)," ",(IF(AND(H17&gt;0,I17=0),"ISI (8)",(IF(AND(H17=0,I17&gt;0),"ISI (7)",((IF(K56&lt;RH!$C208,"&lt;RH",IF(K56&gt;RH!$D208,"&gt;RH"," ")))))))))</f>
        <v xml:space="preserve"> </v>
      </c>
      <c r="L17" s="96">
        <f t="shared" si="0"/>
        <v>0</v>
      </c>
      <c r="M17" s="97">
        <f t="shared" si="0"/>
        <v>0</v>
      </c>
      <c r="N17" s="94"/>
      <c r="O17" s="127">
        <v>1</v>
      </c>
      <c r="P17" s="123" t="str">
        <f>IF(L17=0," ",IF((L17/INPUT_AWAL!$C$5)&gt;KALORI!D203,"&gt; MAX KONSUMSI KAPITA"," "))</f>
        <v xml:space="preserve"> </v>
      </c>
      <c r="Q17" s="99"/>
    </row>
    <row r="18" spans="1:17" ht="15" customHeight="1">
      <c r="A18" s="276">
        <v>201</v>
      </c>
      <c r="B18" s="528" t="s">
        <v>253</v>
      </c>
      <c r="C18" s="534" t="s">
        <v>244</v>
      </c>
      <c r="D18" s="93"/>
      <c r="E18" s="94"/>
      <c r="F18" s="126">
        <v>1</v>
      </c>
      <c r="G18" s="123" t="str">
        <f>IF(AND(D18=0,E18=0)," ",(IF(AND(D18&gt;0,E18=0),"ISI (6)",(IF(AND(D18=0,E18&gt;0),"ISI (5)",((IF(G57&lt;RH!$C209,"&lt;RH",IF(G57&gt;RH!$D209,"&gt;RH"," ")))))))))</f>
        <v xml:space="preserve"> </v>
      </c>
      <c r="H18" s="93"/>
      <c r="I18" s="94"/>
      <c r="J18" s="126">
        <v>5</v>
      </c>
      <c r="K18" s="123" t="str">
        <f>IF(AND(H18=0,I18=0)," ",(IF(AND(H18&gt;0,I18=0),"ISI (8)",(IF(AND(H18=0,I18&gt;0),"ISI (7)",((IF(K57&lt;RH!$C209,"&lt;RH",IF(K57&gt;RH!$D209,"&gt;RH"," ")))))))))</f>
        <v xml:space="preserve"> </v>
      </c>
      <c r="L18" s="96">
        <f t="shared" si="0"/>
        <v>0</v>
      </c>
      <c r="M18" s="97">
        <f t="shared" si="0"/>
        <v>0</v>
      </c>
      <c r="N18" s="94"/>
      <c r="O18" s="127">
        <v>1</v>
      </c>
      <c r="P18" s="123" t="str">
        <f>IF(L18=0," ",IF((L18/INPUT_AWAL!$C$5)&gt;KALORI!D204,"&gt; MAX KONSUMSI KAPITA"," "))</f>
        <v xml:space="preserve"> </v>
      </c>
      <c r="Q18" s="99"/>
    </row>
    <row r="19" spans="1:17" ht="24.6" customHeight="1">
      <c r="A19" s="276">
        <v>202</v>
      </c>
      <c r="B19" s="528" t="s">
        <v>255</v>
      </c>
      <c r="C19" s="530" t="s">
        <v>355</v>
      </c>
      <c r="D19" s="93"/>
      <c r="E19" s="94"/>
      <c r="F19" s="126">
        <v>1</v>
      </c>
      <c r="G19" s="123" t="str">
        <f>IF(AND(D19=0,E19=0)," ",(IF(AND(D19&gt;0,E19=0),"ISI (6)",(IF(AND(D19=0,E19&gt;0),"ISI (5)",((IF(G58&lt;RH!$C210,"&lt;RH",IF(G58&gt;RH!$D210,"&gt;RH"," ")))))))))</f>
        <v xml:space="preserve"> </v>
      </c>
      <c r="H19" s="93"/>
      <c r="I19" s="94"/>
      <c r="J19" s="126">
        <v>5</v>
      </c>
      <c r="K19" s="123" t="str">
        <f>IF(AND(H19=0,I19=0)," ",(IF(AND(H19&gt;0,I19=0),"ISI (8)",(IF(AND(H19=0,I19&gt;0),"ISI (7)",((IF(K58&lt;RH!$C210,"&lt;RH",IF(K58&gt;RH!$D210,"&gt;RH"," ")))))))))</f>
        <v xml:space="preserve"> </v>
      </c>
      <c r="L19" s="96">
        <f t="shared" si="0"/>
        <v>0</v>
      </c>
      <c r="M19" s="97">
        <f t="shared" si="0"/>
        <v>0</v>
      </c>
      <c r="N19" s="94"/>
      <c r="O19" s="127">
        <v>1</v>
      </c>
      <c r="P19" s="123" t="str">
        <f>IF(L19=0," ",IF((L19/INPUT_AWAL!$C$5)&gt;KALORI!D205,"&gt; MAX KONSUMSI KAPITA"," "))</f>
        <v xml:space="preserve"> </v>
      </c>
      <c r="Q19" s="99"/>
    </row>
    <row r="20" spans="1:17" ht="15" customHeight="1">
      <c r="A20" s="276">
        <v>203</v>
      </c>
      <c r="B20" s="528" t="s">
        <v>257</v>
      </c>
      <c r="C20" s="534" t="s">
        <v>244</v>
      </c>
      <c r="D20" s="93"/>
      <c r="E20" s="94"/>
      <c r="F20" s="126">
        <v>1</v>
      </c>
      <c r="G20" s="123" t="str">
        <f>IF(AND(D20=0,E20=0)," ",(IF(AND(D20&gt;0,E20=0),"ISI (6)",(IF(AND(D20=0,E20&gt;0),"ISI (5)",((IF(G59&lt;RH!$C211,"&lt;RH",IF(G59&gt;RH!$D211,"&gt;RH"," ")))))))))</f>
        <v xml:space="preserve"> </v>
      </c>
      <c r="H20" s="93"/>
      <c r="I20" s="94"/>
      <c r="J20" s="126">
        <v>5</v>
      </c>
      <c r="K20" s="123" t="str">
        <f>IF(AND(H20=0,I20=0)," ",(IF(AND(H20&gt;0,I20=0),"ISI (8)",(IF(AND(H20=0,I20&gt;0),"ISI (7)",((IF(K59&lt;RH!$C211,"&lt;RH",IF(K59&gt;RH!$D211,"&gt;RH"," ")))))))))</f>
        <v xml:space="preserve"> </v>
      </c>
      <c r="L20" s="96">
        <f t="shared" si="0"/>
        <v>0</v>
      </c>
      <c r="M20" s="97">
        <f t="shared" si="0"/>
        <v>0</v>
      </c>
      <c r="N20" s="94"/>
      <c r="O20" s="127">
        <v>1</v>
      </c>
      <c r="P20" s="123" t="str">
        <f>IF(L20=0," ",IF((L20/INPUT_AWAL!$C$5)&gt;KALORI!D206,"&gt; MAX KONSUMSI KAPITA"," "))</f>
        <v xml:space="preserve"> </v>
      </c>
      <c r="Q20" s="99"/>
    </row>
    <row r="21" spans="1:17">
      <c r="A21" s="276">
        <v>204</v>
      </c>
      <c r="B21" s="528" t="s">
        <v>226</v>
      </c>
      <c r="C21" s="534" t="s">
        <v>244</v>
      </c>
      <c r="D21" s="93"/>
      <c r="E21" s="94"/>
      <c r="F21" s="126">
        <v>1</v>
      </c>
      <c r="G21" s="123" t="str">
        <f>IF(AND(D21=0,E21=0)," ",(IF(AND(D21&gt;0,E21=0),"ISI (6)",(IF(AND(D21=0,E21&gt;0),"ISI (5)",((IF(G60&lt;RH!$C212,"&lt;RH",IF(G60&gt;RH!$D212,"&gt;RH"," ")))))))))</f>
        <v xml:space="preserve"> </v>
      </c>
      <c r="H21" s="93"/>
      <c r="I21" s="94"/>
      <c r="J21" s="126">
        <v>5</v>
      </c>
      <c r="K21" s="123" t="str">
        <f>IF(AND(H21=0,I21=0)," ",(IF(AND(H21&gt;0,I21=0),"ISI (8)",(IF(AND(H21=0,I21&gt;0),"ISI (7)",((IF(K60&lt;RH!$C212,"&lt;RH",IF(K60&gt;RH!$D212,"&gt;RH"," ")))))))))</f>
        <v xml:space="preserve"> </v>
      </c>
      <c r="L21" s="96">
        <f t="shared" si="0"/>
        <v>0</v>
      </c>
      <c r="M21" s="97">
        <f t="shared" si="0"/>
        <v>0</v>
      </c>
      <c r="N21" s="94"/>
      <c r="O21" s="127">
        <v>1</v>
      </c>
      <c r="P21" s="123" t="str">
        <f>IF(L21=0," ",IF((L21/INPUT_AWAL!$C$5)&gt;KALORI!D207,"&gt; MAX KONSUMSI KAPITA"," "))</f>
        <v xml:space="preserve"> </v>
      </c>
      <c r="Q21" s="99"/>
    </row>
    <row r="22" spans="1:17">
      <c r="A22" s="276">
        <v>205</v>
      </c>
      <c r="B22" s="528" t="s">
        <v>259</v>
      </c>
      <c r="C22" s="534" t="s">
        <v>74</v>
      </c>
      <c r="D22" s="93"/>
      <c r="E22" s="94"/>
      <c r="F22" s="126">
        <v>1</v>
      </c>
      <c r="G22" s="123" t="str">
        <f>IF(AND(D22=0,E22=0)," ",(IF(AND(D22&gt;0,E22=0),"ISI (6)",(IF(AND(D22=0,E22&gt;0),"ISI (5)",((IF(G61&lt;RH!$C213,"&lt;RH",IF(G61&gt;RH!$D213,"&gt;RH"," ")))))))))</f>
        <v xml:space="preserve"> </v>
      </c>
      <c r="H22" s="93"/>
      <c r="I22" s="94"/>
      <c r="J22" s="126">
        <v>5</v>
      </c>
      <c r="K22" s="123" t="str">
        <f>IF(AND(H22=0,I22=0)," ",(IF(AND(H22&gt;0,I22=0),"ISI (8)",(IF(AND(H22=0,I22&gt;0),"ISI (7)",((IF(K61&lt;RH!$C213,"&lt;RH",IF(K61&gt;RH!$D213,"&gt;RH"," ")))))))))</f>
        <v xml:space="preserve"> </v>
      </c>
      <c r="L22" s="96">
        <f t="shared" si="0"/>
        <v>0</v>
      </c>
      <c r="M22" s="97">
        <f t="shared" si="0"/>
        <v>0</v>
      </c>
      <c r="N22" s="94"/>
      <c r="O22" s="127">
        <v>1</v>
      </c>
      <c r="P22" s="123" t="str">
        <f>IF(L22=0," ",IF((L22/INPUT_AWAL!$C$5)&gt;KALORI!D208,"&gt; MAX KONSUMSI KAPITA"," "))</f>
        <v xml:space="preserve"> </v>
      </c>
      <c r="Q22" s="99"/>
    </row>
    <row r="23" spans="1:17">
      <c r="A23" s="276">
        <v>206</v>
      </c>
      <c r="B23" s="528" t="s">
        <v>261</v>
      </c>
      <c r="C23" s="534" t="s">
        <v>234</v>
      </c>
      <c r="D23" s="93"/>
      <c r="E23" s="94"/>
      <c r="F23" s="126">
        <v>1</v>
      </c>
      <c r="G23" s="123" t="str">
        <f>IF(AND(D23=0,E23=0)," ",(IF(AND(D23&gt;0,E23=0),"ISI (6)",(IF(AND(D23=0,E23&gt;0),"ISI (5)",((IF(G62&lt;RH!$C214,"&lt;RH",IF(G62&gt;RH!$D214,"&gt;RH"," ")))))))))</f>
        <v xml:space="preserve"> </v>
      </c>
      <c r="H23" s="93"/>
      <c r="I23" s="94"/>
      <c r="J23" s="126">
        <v>5</v>
      </c>
      <c r="K23" s="123" t="str">
        <f>IF(AND(H23=0,I23=0)," ",(IF(AND(H23&gt;0,I23=0),"ISI (8)",(IF(AND(H23=0,I23&gt;0),"ISI (7)",((IF(K62&lt;RH!$C214,"&lt;RH",IF(K62&gt;RH!$D214,"&gt;RH"," ")))))))))</f>
        <v xml:space="preserve"> </v>
      </c>
      <c r="L23" s="96">
        <f t="shared" si="0"/>
        <v>0</v>
      </c>
      <c r="M23" s="97">
        <f t="shared" si="0"/>
        <v>0</v>
      </c>
      <c r="N23" s="94"/>
      <c r="O23" s="127">
        <v>1</v>
      </c>
      <c r="P23" s="123" t="str">
        <f>IF(L23=0," ",IF((L23/INPUT_AWAL!$C$5)&gt;KALORI!D209,"&gt; MAX KONSUMSI KAPITA"," "))</f>
        <v xml:space="preserve"> </v>
      </c>
      <c r="Q23" s="121"/>
    </row>
    <row r="24" spans="1:17">
      <c r="A24" s="276">
        <v>207</v>
      </c>
      <c r="B24" s="528" t="s">
        <v>262</v>
      </c>
      <c r="C24" s="534" t="s">
        <v>234</v>
      </c>
      <c r="D24" s="93"/>
      <c r="E24" s="94"/>
      <c r="F24" s="126">
        <v>1</v>
      </c>
      <c r="G24" s="123" t="str">
        <f>IF(AND(D24=0,E24=0)," ",(IF(AND(D24&gt;0,E24=0),"ISI (6)",(IF(AND(D24=0,E24&gt;0),"ISI (5)",((IF(G63&lt;RH!$C215,"&lt;RH",IF(G63&gt;RH!$D215,"&gt;RH"," ")))))))))</f>
        <v xml:space="preserve"> </v>
      </c>
      <c r="H24" s="93"/>
      <c r="I24" s="94"/>
      <c r="J24" s="126">
        <v>5</v>
      </c>
      <c r="K24" s="123" t="str">
        <f>IF(AND(H24=0,I24=0)," ",(IF(AND(H24&gt;0,I24=0),"ISI (8)",(IF(AND(H24=0,I24&gt;0),"ISI (7)",((IF(K63&lt;RH!$C215,"&lt;RH",IF(K63&gt;RH!$D215,"&gt;RH"," ")))))))))</f>
        <v xml:space="preserve"> </v>
      </c>
      <c r="L24" s="96">
        <f t="shared" si="0"/>
        <v>0</v>
      </c>
      <c r="M24" s="97">
        <f t="shared" si="0"/>
        <v>0</v>
      </c>
      <c r="N24" s="94"/>
      <c r="O24" s="127">
        <v>1</v>
      </c>
      <c r="P24" s="123" t="str">
        <f>IF(L24=0," ",IF((L24/INPUT_AWAL!$C$5)&gt;KALORI!D210,"&gt; MAX KONSUMSI KAPITA"," "))</f>
        <v xml:space="preserve"> </v>
      </c>
      <c r="Q24" s="99"/>
    </row>
    <row r="25" spans="1:17">
      <c r="A25" s="276">
        <v>208</v>
      </c>
      <c r="B25" s="528" t="s">
        <v>264</v>
      </c>
      <c r="C25" s="534" t="s">
        <v>234</v>
      </c>
      <c r="D25" s="93"/>
      <c r="E25" s="94"/>
      <c r="F25" s="126">
        <v>1</v>
      </c>
      <c r="G25" s="123" t="str">
        <f>IF(AND(D25=0,E25=0)," ",(IF(AND(D25&gt;0,E25=0),"ISI (6)",(IF(AND(D25=0,E25&gt;0),"ISI (5)",((IF(G64&lt;RH!$C216,"&lt;RH",IF(G64&gt;RH!$D216,"&gt;RH"," ")))))))))</f>
        <v xml:space="preserve"> </v>
      </c>
      <c r="H25" s="93"/>
      <c r="I25" s="94"/>
      <c r="J25" s="126">
        <v>5</v>
      </c>
      <c r="K25" s="123" t="str">
        <f>IF(AND(H25=0,I25=0)," ",(IF(AND(H25&gt;0,I25=0),"ISI (8)",(IF(AND(H25=0,I25&gt;0),"ISI (7)",((IF(K64&lt;RH!$C216,"&lt;RH",IF(K64&gt;RH!$D216,"&gt;RH"," ")))))))))</f>
        <v xml:space="preserve"> </v>
      </c>
      <c r="L25" s="96">
        <f t="shared" si="0"/>
        <v>0</v>
      </c>
      <c r="M25" s="97">
        <f t="shared" si="0"/>
        <v>0</v>
      </c>
      <c r="N25" s="94"/>
      <c r="O25" s="127">
        <v>1</v>
      </c>
      <c r="P25" s="123" t="str">
        <f>IF(L25=0," ",IF((L25/INPUT_AWAL!$C$5)&gt;KALORI!D211,"&gt; MAX KONSUMSI KAPITA"," "))</f>
        <v xml:space="preserve"> </v>
      </c>
      <c r="Q25" s="122"/>
    </row>
    <row r="26" spans="1:17">
      <c r="A26" s="276">
        <v>209</v>
      </c>
      <c r="B26" s="528" t="s">
        <v>266</v>
      </c>
      <c r="C26" s="534" t="s">
        <v>244</v>
      </c>
      <c r="D26" s="93"/>
      <c r="E26" s="94"/>
      <c r="F26" s="126">
        <v>1</v>
      </c>
      <c r="G26" s="123" t="str">
        <f>IF(AND(D26=0,E26=0)," ",(IF(AND(D26&gt;0,E26=0),"ISI (6)",(IF(AND(D26=0,E26&gt;0),"ISI (5)",((IF(G65&lt;RH!$C217,"&lt;RH",IF(G65&gt;RH!$D217,"&gt;RH"," ")))))))))</f>
        <v xml:space="preserve"> </v>
      </c>
      <c r="H26" s="93"/>
      <c r="I26" s="94"/>
      <c r="J26" s="126">
        <v>5</v>
      </c>
      <c r="K26" s="123" t="str">
        <f>IF(AND(H26=0,I26=0)," ",(IF(AND(H26&gt;0,I26=0),"ISI (8)",(IF(AND(H26=0,I26&gt;0),"ISI (7)",((IF(K65&lt;RH!$C217,"&lt;RH",IF(K65&gt;RH!$D217,"&gt;RH"," ")))))))))</f>
        <v xml:space="preserve"> </v>
      </c>
      <c r="L26" s="96">
        <f t="shared" si="0"/>
        <v>0</v>
      </c>
      <c r="M26" s="97">
        <f t="shared" si="0"/>
        <v>0</v>
      </c>
      <c r="N26" s="94"/>
      <c r="O26" s="127">
        <v>1</v>
      </c>
      <c r="P26" s="123" t="str">
        <f>IF(L26=0," ",IF((L26/INPUT_AWAL!$C$5)&gt;KALORI!D212,"&gt; MAX KONSUMSI KAPITA"," "))</f>
        <v xml:space="preserve"> </v>
      </c>
      <c r="Q26" s="99"/>
    </row>
    <row r="27" spans="1:17" ht="22.8">
      <c r="A27" s="276">
        <v>210</v>
      </c>
      <c r="B27" s="528" t="s">
        <v>267</v>
      </c>
      <c r="C27" s="530" t="s">
        <v>800</v>
      </c>
      <c r="D27" s="93"/>
      <c r="E27" s="94"/>
      <c r="F27" s="126">
        <v>1</v>
      </c>
      <c r="G27" s="123" t="str">
        <f>IF(AND(D27=0,E27=0)," ",(IF(AND(D27&gt;0,E27=0),"ISI (6)",(IF(AND(D27=0,E27&gt;0),"ISI (5)",((IF(G66&lt;RH!$C218,"&lt;RH",IF(G66&gt;RH!$D218,"&gt;RH"," ")))))))))</f>
        <v xml:space="preserve"> </v>
      </c>
      <c r="H27" s="93"/>
      <c r="I27" s="94"/>
      <c r="J27" s="126">
        <v>5</v>
      </c>
      <c r="K27" s="123" t="str">
        <f>IF(AND(H27=0,I27=0)," ",(IF(AND(H27&gt;0,I27=0),"ISI (8)",(IF(AND(H27=0,I27&gt;0),"ISI (7)",((IF(K66&lt;RH!$C218,"&lt;RH",IF(K66&gt;RH!$D218,"&gt;RH"," ")))))))))</f>
        <v xml:space="preserve"> </v>
      </c>
      <c r="L27" s="96">
        <f t="shared" si="0"/>
        <v>0</v>
      </c>
      <c r="M27" s="97">
        <f t="shared" si="0"/>
        <v>0</v>
      </c>
      <c r="N27" s="94"/>
      <c r="O27" s="127">
        <v>1</v>
      </c>
      <c r="P27" s="123" t="str">
        <f>IF(L27=0," ",IF((L27/INPUT_AWAL!$C$5)&gt;KALORI!D213,"&gt; MAX KONSUMSI KAPITA"," "))</f>
        <v xml:space="preserve"> </v>
      </c>
      <c r="Q27" s="99"/>
    </row>
    <row r="28" spans="1:17">
      <c r="A28" s="276">
        <v>211</v>
      </c>
      <c r="B28" s="528" t="s">
        <v>269</v>
      </c>
      <c r="C28" s="534" t="s">
        <v>801</v>
      </c>
      <c r="D28" s="93"/>
      <c r="E28" s="94"/>
      <c r="F28" s="126">
        <v>1</v>
      </c>
      <c r="G28" s="123" t="str">
        <f>IF(AND(D28=0,E28=0)," ",(IF(AND(D28&gt;0,E28=0),"ISI (6)",(IF(AND(D28=0,E28&gt;0),"ISI (5)",((IF(G67&lt;RH!$C219,"&lt;RH",IF(G67&gt;RH!$D219,"&gt;RH"," ")))))))))</f>
        <v xml:space="preserve"> </v>
      </c>
      <c r="H28" s="93"/>
      <c r="I28" s="94"/>
      <c r="J28" s="126">
        <v>5</v>
      </c>
      <c r="K28" s="123" t="str">
        <f>IF(AND(H28=0,I28=0)," ",(IF(AND(H28&gt;0,I28=0),"ISI (8)",(IF(AND(H28=0,I28&gt;0),"ISI (7)",((IF(K67&lt;RH!$C219,"&lt;RH",IF(K67&gt;RH!$D219,"&gt;RH"," ")))))))))</f>
        <v xml:space="preserve"> </v>
      </c>
      <c r="L28" s="96">
        <f t="shared" si="0"/>
        <v>0</v>
      </c>
      <c r="M28" s="97">
        <f t="shared" si="0"/>
        <v>0</v>
      </c>
      <c r="N28" s="94"/>
      <c r="O28" s="127">
        <v>1</v>
      </c>
      <c r="P28" s="123" t="str">
        <f>IF(L28=0," ",IF((L28/INPUT_AWAL!$C$5)&gt;KALORI!D214,"&gt; MAX KONSUMSI KAPITA"," "))</f>
        <v xml:space="preserve"> </v>
      </c>
      <c r="Q28" s="99"/>
    </row>
    <row r="29" spans="1:17">
      <c r="A29" s="276">
        <v>212</v>
      </c>
      <c r="B29" s="528" t="s">
        <v>270</v>
      </c>
      <c r="C29" s="534" t="s">
        <v>186</v>
      </c>
      <c r="D29" s="93"/>
      <c r="E29" s="94"/>
      <c r="F29" s="126">
        <v>1</v>
      </c>
      <c r="G29" s="123" t="str">
        <f>IF(AND(D29=0,E29=0)," ",(IF(AND(D29&gt;0,E29=0),"ISI (6)",(IF(AND(D29=0,E29&gt;0),"ISI (5)",((IF(G68&lt;RH!$C220,"&lt;RH",IF(G68&gt;RH!$D220,"&gt;RH"," ")))))))))</f>
        <v xml:space="preserve"> </v>
      </c>
      <c r="H29" s="93"/>
      <c r="I29" s="94"/>
      <c r="J29" s="126">
        <v>5</v>
      </c>
      <c r="K29" s="123" t="str">
        <f>IF(AND(H29=0,I29=0)," ",(IF(AND(H29&gt;0,I29=0),"ISI (8)",(IF(AND(H29=0,I29&gt;0),"ISI (7)",((IF(K68&lt;RH!$C220,"&lt;RH",IF(K68&gt;RH!$D220,"&gt;RH"," ")))))))))</f>
        <v xml:space="preserve"> </v>
      </c>
      <c r="L29" s="96">
        <f t="shared" si="0"/>
        <v>0</v>
      </c>
      <c r="M29" s="97">
        <f t="shared" si="0"/>
        <v>0</v>
      </c>
      <c r="N29" s="94"/>
      <c r="O29" s="127">
        <v>1</v>
      </c>
      <c r="P29" s="123" t="str">
        <f>IF(L29=0," ",IF((L29/INPUT_AWAL!$C$5)&gt;KALORI!D215,"&gt; MAX KONSUMSI KAPITA"," "))</f>
        <v xml:space="preserve"> </v>
      </c>
      <c r="Q29" s="99"/>
    </row>
    <row r="30" spans="1:17">
      <c r="A30" s="276">
        <v>213</v>
      </c>
      <c r="B30" s="528" t="s">
        <v>271</v>
      </c>
      <c r="C30" s="534" t="s">
        <v>272</v>
      </c>
      <c r="D30" s="93"/>
      <c r="E30" s="94"/>
      <c r="F30" s="126">
        <v>1</v>
      </c>
      <c r="G30" s="123" t="str">
        <f>IF(AND(D30=0,E30=0)," ",(IF(AND(D30&gt;0,E30=0),"ISI (6)",(IF(AND(D30=0,E30&gt;0),"ISI (5)",((IF(G69&lt;RH!$C221,"&lt;RH",IF(G69&gt;RH!$D221,"&gt;RH"," ")))))))))</f>
        <v xml:space="preserve"> </v>
      </c>
      <c r="H30" s="93"/>
      <c r="I30" s="94"/>
      <c r="J30" s="126">
        <v>5</v>
      </c>
      <c r="K30" s="123" t="str">
        <f>IF(AND(H30=0,I30=0)," ",(IF(AND(H30&gt;0,I30=0),"ISI (8)",(IF(AND(H30=0,I30&gt;0),"ISI (7)",((IF(K69&lt;RH!$C221,"&lt;RH",IF(K69&gt;RH!$D221,"&gt;RH"," ")))))))))</f>
        <v xml:space="preserve"> </v>
      </c>
      <c r="L30" s="96">
        <f t="shared" si="0"/>
        <v>0</v>
      </c>
      <c r="M30" s="97">
        <f t="shared" si="0"/>
        <v>0</v>
      </c>
      <c r="N30" s="94"/>
      <c r="O30" s="127">
        <v>1</v>
      </c>
      <c r="P30" s="123" t="str">
        <f>IF(L30=0," ",IF((L30/INPUT_AWAL!$C$5)&gt;KALORI!D216,"&gt; MAX KONSUMSI KAPITA"," "))</f>
        <v xml:space="preserve"> </v>
      </c>
      <c r="Q30" s="99"/>
    </row>
    <row r="31" spans="1:17">
      <c r="A31" s="276">
        <v>214</v>
      </c>
      <c r="B31" s="528" t="s">
        <v>273</v>
      </c>
      <c r="C31" s="535" t="s">
        <v>802</v>
      </c>
      <c r="D31" s="93"/>
      <c r="E31" s="94"/>
      <c r="F31" s="126">
        <v>1</v>
      </c>
      <c r="G31" s="123" t="str">
        <f>IF(AND(D31=0,E31=0)," ",(IF(AND(D31&gt;0,E31=0),"ISI (6)",(IF(AND(D31=0,E31&gt;0),"ISI (5)",((IF(G70&lt;RH!$C222,"&lt;RH",IF(G70&gt;RH!$D222,"&gt;RH"," ")))))))))</f>
        <v xml:space="preserve"> </v>
      </c>
      <c r="H31" s="93"/>
      <c r="I31" s="94"/>
      <c r="J31" s="126">
        <v>5</v>
      </c>
      <c r="K31" s="123" t="str">
        <f>IF(AND(H31=0,I31=0)," ",(IF(AND(H31&gt;0,I31=0),"ISI (8)",(IF(AND(H31=0,I31&gt;0),"ISI (7)",((IF(K70&lt;RH!$C222,"&lt;RH",IF(K70&gt;RH!$D222,"&gt;RH"," ")))))))))</f>
        <v xml:space="preserve"> </v>
      </c>
      <c r="L31" s="96">
        <f t="shared" si="0"/>
        <v>0</v>
      </c>
      <c r="M31" s="97">
        <f t="shared" si="0"/>
        <v>0</v>
      </c>
      <c r="N31" s="94"/>
      <c r="O31" s="127">
        <v>1</v>
      </c>
      <c r="P31" s="123" t="str">
        <f>IF(L31=0," ",IF((L31/INPUT_AWAL!$C$5)&gt;KALORI!D217,"&gt; MAX KONSUMSI KAPITA"," "))</f>
        <v xml:space="preserve"> </v>
      </c>
      <c r="Q31" s="99"/>
    </row>
    <row r="32" spans="1:17">
      <c r="A32" s="276">
        <v>215</v>
      </c>
      <c r="B32" s="528" t="s">
        <v>276</v>
      </c>
      <c r="C32" s="535" t="s">
        <v>803</v>
      </c>
      <c r="D32" s="93"/>
      <c r="E32" s="94"/>
      <c r="F32" s="126">
        <v>1</v>
      </c>
      <c r="G32" s="123" t="str">
        <f>IF(AND(D32=0,E32=0)," ",(IF(AND(D32&gt;0,E32=0),"ISI (6)",(IF(AND(D32=0,E32&gt;0),"ISI (5)",((IF(G71&lt;RH!$C223,"&lt;RH",IF(G71&gt;RH!$D223,"&gt;RH"," ")))))))))</f>
        <v xml:space="preserve"> </v>
      </c>
      <c r="H32" s="93"/>
      <c r="I32" s="94"/>
      <c r="J32" s="126">
        <v>5</v>
      </c>
      <c r="K32" s="123" t="str">
        <f>IF(AND(H32=0,I32=0)," ",(IF(AND(H32&gt;0,I32=0),"ISI (8)",(IF(AND(H32=0,I32&gt;0),"ISI (7)",((IF(K71&lt;RH!$C223,"&lt;RH",IF(K71&gt;RH!$D223,"&gt;RH"," ")))))))))</f>
        <v xml:space="preserve"> </v>
      </c>
      <c r="L32" s="96">
        <f t="shared" si="0"/>
        <v>0</v>
      </c>
      <c r="M32" s="97">
        <f t="shared" si="0"/>
        <v>0</v>
      </c>
      <c r="N32" s="94"/>
      <c r="O32" s="127">
        <v>1</v>
      </c>
      <c r="P32" s="123" t="str">
        <f>IF(L32=0," ",IF((L32/INPUT_AWAL!$C$5)&gt;KALORI!D218,"&gt; MAX KONSUMSI KAPITA"," "))</f>
        <v xml:space="preserve"> </v>
      </c>
      <c r="Q32" s="121"/>
    </row>
    <row r="33" spans="1:17">
      <c r="A33" s="276">
        <v>216</v>
      </c>
      <c r="B33" s="528" t="s">
        <v>279</v>
      </c>
      <c r="C33" s="534" t="s">
        <v>281</v>
      </c>
      <c r="D33" s="93"/>
      <c r="E33" s="94"/>
      <c r="F33" s="126">
        <v>1</v>
      </c>
      <c r="G33" s="123" t="str">
        <f>IF(AND(D33=0,E33=0)," ",(IF(AND(D33&gt;0,E33=0),"ISI (6)",(IF(AND(D33=0,E33&gt;0),"ISI (5)",((IF(G72&lt;RH!$C224,"&lt;RH",IF(G72&gt;RH!$D224,"&gt;RH"," ")))))))))</f>
        <v xml:space="preserve"> </v>
      </c>
      <c r="H33" s="93"/>
      <c r="I33" s="94"/>
      <c r="J33" s="126">
        <v>5</v>
      </c>
      <c r="K33" s="123" t="str">
        <f>IF(AND(H33=0,I33=0)," ",(IF(AND(H33&gt;0,I33=0),"ISI (8)",(IF(AND(H33=0,I33&gt;0),"ISI (7)",((IF(K72&lt;RH!$C224,"&lt;RH",IF(K72&gt;RH!$D224,"&gt;RH"," ")))))))))</f>
        <v xml:space="preserve"> </v>
      </c>
      <c r="L33" s="96">
        <f t="shared" si="0"/>
        <v>0</v>
      </c>
      <c r="M33" s="97">
        <f t="shared" si="0"/>
        <v>0</v>
      </c>
      <c r="N33" s="94"/>
      <c r="O33" s="127">
        <v>1</v>
      </c>
      <c r="P33" s="123" t="str">
        <f>IF(L33=0," ",IF((L33/INPUT_AWAL!$C$5)&gt;KALORI!D219,"&gt; MAX KONSUMSI KAPITA"," "))</f>
        <v xml:space="preserve"> </v>
      </c>
      <c r="Q33" s="99"/>
    </row>
    <row r="34" spans="1:17" ht="22.8">
      <c r="A34" s="276">
        <v>217</v>
      </c>
      <c r="B34" s="528" t="s">
        <v>282</v>
      </c>
      <c r="C34" s="530" t="s">
        <v>356</v>
      </c>
      <c r="D34" s="93"/>
      <c r="E34" s="94"/>
      <c r="F34" s="126">
        <v>1</v>
      </c>
      <c r="G34" s="123" t="str">
        <f>IF(AND(D34=0,E34=0)," ",(IF(AND(D34&gt;0,E34=0),"ISI (6)",(IF(AND(D34=0,E34&gt;0),"ISI (5)",((IF(G73&lt;RH!$C225,"&lt;RH",IF(G73&gt;RH!$D225,"&gt;RH"," ")))))))))</f>
        <v xml:space="preserve"> </v>
      </c>
      <c r="H34" s="93"/>
      <c r="I34" s="94"/>
      <c r="J34" s="126">
        <v>5</v>
      </c>
      <c r="K34" s="123" t="str">
        <f>IF(AND(H34=0,I34=0)," ",(IF(AND(H34&gt;0,I34=0),"ISI (8)",(IF(AND(H34=0,I34&gt;0),"ISI (7)",((IF(K73&lt;RH!$C225,"&lt;RH",IF(K73&gt;RH!$D225,"&gt;RH"," ")))))))))</f>
        <v xml:space="preserve"> </v>
      </c>
      <c r="L34" s="96">
        <f t="shared" si="0"/>
        <v>0</v>
      </c>
      <c r="M34" s="97">
        <f t="shared" si="0"/>
        <v>0</v>
      </c>
      <c r="N34" s="94"/>
      <c r="O34" s="127">
        <v>1</v>
      </c>
      <c r="P34" s="123" t="str">
        <f>IF(L34=0," ",IF((L34/INPUT_AWAL!$C$5)&gt;KALORI!D220,"&gt; MAX KONSUMSI KAPITA"," "))</f>
        <v xml:space="preserve"> </v>
      </c>
      <c r="Q34" s="99"/>
    </row>
    <row r="35" spans="1:17" ht="15" customHeight="1">
      <c r="A35" s="276">
        <v>218</v>
      </c>
      <c r="B35" s="528" t="s">
        <v>284</v>
      </c>
      <c r="C35" s="534" t="s">
        <v>244</v>
      </c>
      <c r="D35" s="93"/>
      <c r="E35" s="94"/>
      <c r="F35" s="126">
        <v>1</v>
      </c>
      <c r="G35" s="123" t="str">
        <f>IF(AND(D35=0,E35=0)," ",(IF(AND(D35&gt;0,E35=0),"ISI (6)",(IF(AND(D35=0,E35&gt;0),"ISI (5)",((IF(G74&lt;RH!$C226,"&lt;RH",IF(G74&gt;RH!$D226,"&gt;RH"," ")))))))))</f>
        <v xml:space="preserve"> </v>
      </c>
      <c r="H35" s="93"/>
      <c r="I35" s="94"/>
      <c r="J35" s="126">
        <v>5</v>
      </c>
      <c r="K35" s="123" t="str">
        <f>IF(AND(H35=0,I35=0)," ",(IF(AND(H35&gt;0,I35=0),"ISI (8)",(IF(AND(H35=0,I35&gt;0),"ISI (7)",((IF(K74&lt;RH!$C226,"&lt;RH",IF(K74&gt;RH!$D226,"&gt;RH"," ")))))))))</f>
        <v xml:space="preserve"> </v>
      </c>
      <c r="L35" s="96">
        <f t="shared" si="0"/>
        <v>0</v>
      </c>
      <c r="M35" s="97">
        <f t="shared" si="0"/>
        <v>0</v>
      </c>
      <c r="N35" s="94"/>
      <c r="O35" s="127">
        <v>1</v>
      </c>
      <c r="P35" s="123" t="str">
        <f>IF(L35=0," ",IF((L35/INPUT_AWAL!$C$5)&gt;KALORI!D221,"&gt; MAX KONSUMSI KAPITA"," "))</f>
        <v xml:space="preserve"> </v>
      </c>
      <c r="Q35" s="99"/>
    </row>
    <row r="36" spans="1:17">
      <c r="A36" s="276">
        <v>219</v>
      </c>
      <c r="B36" s="528" t="s">
        <v>285</v>
      </c>
      <c r="C36" s="529" t="s">
        <v>186</v>
      </c>
      <c r="D36" s="93"/>
      <c r="E36" s="94"/>
      <c r="F36" s="126">
        <v>1</v>
      </c>
      <c r="G36" s="123" t="str">
        <f>IF(AND(D36=0,E36=0)," ",(IF(AND(D36&gt;0,E36=0),"ISI (6)",(IF(AND(D36=0,E36&gt;0),"ISI (5)",((IF(G75&lt;RH!$C227,"&lt;RH",IF(G75&gt;RH!$D227,"&gt;RH"," ")))))))))</f>
        <v xml:space="preserve"> </v>
      </c>
      <c r="H36" s="93"/>
      <c r="I36" s="94"/>
      <c r="J36" s="126">
        <v>5</v>
      </c>
      <c r="K36" s="123" t="str">
        <f>IF(AND(H36=0,I36=0)," ",(IF(AND(H36&gt;0,I36=0),"ISI (8)",(IF(AND(H36=0,I36&gt;0),"ISI (7)",((IF(K75&lt;RH!$C227,"&lt;RH",IF(K75&gt;RH!$D227,"&gt;RH"," ")))))))))</f>
        <v xml:space="preserve"> </v>
      </c>
      <c r="L36" s="96">
        <f t="shared" si="0"/>
        <v>0</v>
      </c>
      <c r="M36" s="97">
        <f t="shared" si="0"/>
        <v>0</v>
      </c>
      <c r="N36" s="94"/>
      <c r="O36" s="127">
        <v>1</v>
      </c>
      <c r="P36" s="123" t="str">
        <f>IF(L36=0," ",IF((L36/INPUT_AWAL!$C$5)&gt;KALORI!D222,"&gt; MAX KONSUMSI KAPITA"," "))</f>
        <v xml:space="preserve"> </v>
      </c>
      <c r="Q36" s="99"/>
    </row>
    <row r="37" spans="1:17">
      <c r="A37" s="266">
        <v>220</v>
      </c>
      <c r="B37" s="109" t="s">
        <v>798</v>
      </c>
      <c r="C37" s="114"/>
      <c r="D37" s="110"/>
      <c r="E37" s="108">
        <f>SUM(E38:E42)</f>
        <v>0</v>
      </c>
      <c r="F37" s="106"/>
      <c r="G37" s="107"/>
      <c r="H37" s="110"/>
      <c r="I37" s="108">
        <f>SUM(I38:I42)</f>
        <v>0</v>
      </c>
      <c r="J37" s="106"/>
      <c r="K37" s="107"/>
      <c r="L37" s="111"/>
      <c r="M37" s="108">
        <f>SUM(M38:M42)</f>
        <v>0</v>
      </c>
      <c r="N37" s="113" t="str">
        <f>IF(J37=0," ",IF((J37/INPUT_AWAL!$C$5)&gt;KALORI!B223,"&gt; MAX KONSUMSI KAPITA"," "))</f>
        <v xml:space="preserve"> </v>
      </c>
      <c r="O37" s="128"/>
      <c r="P37" s="113" t="str">
        <f>IF(L37=0," ",IF((L37/INPUT_AWAL!$C$5)&gt;KALORI!D223,"&gt; MAX KONSUMSI KAPITA"," "))</f>
        <v xml:space="preserve"> </v>
      </c>
      <c r="Q37" s="99"/>
    </row>
    <row r="38" spans="1:17" ht="15" customHeight="1">
      <c r="A38" s="276">
        <v>221</v>
      </c>
      <c r="B38" s="528" t="s">
        <v>289</v>
      </c>
      <c r="C38" s="529" t="s">
        <v>290</v>
      </c>
      <c r="D38" s="93"/>
      <c r="E38" s="94"/>
      <c r="F38" s="126">
        <v>1</v>
      </c>
      <c r="G38" s="123" t="str">
        <f>IF(AND(D38=0,E38=0)," ",(IF(AND(D38&gt;0,E38=0),"ISI (6)",(IF(AND(D38=0,E38&gt;0),"ISI (5)",((IF(G77&lt;RH!$C229,"&lt;RH",IF(G77&gt;RH!$D229,"&gt;RH"," ")))))))))</f>
        <v xml:space="preserve"> </v>
      </c>
      <c r="H38" s="93"/>
      <c r="I38" s="94"/>
      <c r="J38" s="126">
        <v>5</v>
      </c>
      <c r="K38" s="123" t="str">
        <f>IF(AND(H38=0,I38=0)," ",(IF(AND(H38&gt;0,I38=0),"ISI (8)",(IF(AND(H38=0,I38&gt;0),"ISI (7)",((IF(K77&lt;RH!$C229,"&lt;RH",IF(K77&gt;RH!$D229,"&gt;RH"," ")))))))))</f>
        <v xml:space="preserve"> </v>
      </c>
      <c r="L38" s="96">
        <f t="shared" si="0"/>
        <v>0</v>
      </c>
      <c r="M38" s="97">
        <f t="shared" si="0"/>
        <v>0</v>
      </c>
      <c r="N38" s="94"/>
      <c r="O38" s="127">
        <v>1</v>
      </c>
      <c r="P38" s="123" t="str">
        <f>IF(L38=0," ",IF((L38/INPUT_AWAL!$C$5)&gt;KALORI!D224,"&gt; MAX KONSUMSI KAPITA"," "))</f>
        <v xml:space="preserve"> </v>
      </c>
      <c r="Q38" s="121"/>
    </row>
    <row r="39" spans="1:17" ht="15" customHeight="1">
      <c r="A39" s="276">
        <v>222</v>
      </c>
      <c r="B39" s="528" t="s">
        <v>291</v>
      </c>
      <c r="C39" s="529" t="s">
        <v>290</v>
      </c>
      <c r="D39" s="93"/>
      <c r="E39" s="94"/>
      <c r="F39" s="126">
        <v>1</v>
      </c>
      <c r="G39" s="123" t="str">
        <f>IF(AND(D39=0,E39=0)," ",(IF(AND(D39&gt;0,E39=0),"ISI (6)",(IF(AND(D39=0,E39&gt;0),"ISI (5)",((IF(G78&lt;RH!$C230,"&lt;RH",IF(G78&gt;RH!$D230,"&gt;RH"," ")))))))))</f>
        <v xml:space="preserve"> </v>
      </c>
      <c r="H39" s="93"/>
      <c r="I39" s="94"/>
      <c r="J39" s="126">
        <v>5</v>
      </c>
      <c r="K39" s="123" t="str">
        <f>IF(AND(H39=0,I39=0)," ",(IF(AND(H39&gt;0,I39=0),"ISI (8)",(IF(AND(H39=0,I39&gt;0),"ISI (7)",((IF(K78&lt;RH!$C230,"&lt;RH",IF(K78&gt;RH!$D230,"&gt;RH"," ")))))))))</f>
        <v xml:space="preserve"> </v>
      </c>
      <c r="L39" s="96">
        <f t="shared" si="0"/>
        <v>0</v>
      </c>
      <c r="M39" s="97">
        <f t="shared" si="0"/>
        <v>0</v>
      </c>
      <c r="N39" s="94"/>
      <c r="O39" s="127">
        <v>1</v>
      </c>
      <c r="P39" s="123" t="str">
        <f>IF(L39=0," ",IF((L39/INPUT_AWAL!$C$5)&gt;KALORI!D225,"&gt; MAX KONSUMSI KAPITA"," "))</f>
        <v xml:space="preserve"> </v>
      </c>
      <c r="Q39" s="116"/>
    </row>
    <row r="40" spans="1:17" ht="15" customHeight="1">
      <c r="A40" s="276">
        <v>223</v>
      </c>
      <c r="B40" s="528" t="s">
        <v>292</v>
      </c>
      <c r="C40" s="529" t="s">
        <v>290</v>
      </c>
      <c r="D40" s="93"/>
      <c r="E40" s="94"/>
      <c r="F40" s="126">
        <v>1</v>
      </c>
      <c r="G40" s="123" t="str">
        <f>IF(AND(D40=0,E40=0)," ",(IF(AND(D40&gt;0,E40=0),"ISI (6)",(IF(AND(D40=0,E40&gt;0),"ISI (5)",((IF(G79&lt;RH!$C231,"&lt;RH",IF(G79&gt;RH!$D231,"&gt;RH"," ")))))))))</f>
        <v xml:space="preserve"> </v>
      </c>
      <c r="H40" s="93"/>
      <c r="I40" s="94"/>
      <c r="J40" s="126">
        <v>5</v>
      </c>
      <c r="K40" s="123" t="str">
        <f>IF(AND(H40=0,I40=0)," ",(IF(AND(H40&gt;0,I40=0),"ISI (8)",(IF(AND(H40=0,I40&gt;0),"ISI (7)",((IF(K79&lt;RH!$C231,"&lt;RH",IF(K79&gt;RH!$D231,"&gt;RH"," ")))))))))</f>
        <v xml:space="preserve"> </v>
      </c>
      <c r="L40" s="96">
        <f t="shared" si="0"/>
        <v>0</v>
      </c>
      <c r="M40" s="97">
        <f t="shared" si="0"/>
        <v>0</v>
      </c>
      <c r="N40" s="94"/>
      <c r="O40" s="127">
        <v>1</v>
      </c>
      <c r="P40" s="123" t="str">
        <f>IF(L40=0," ",IF((L40/INPUT_AWAL!$C$5)&gt;KALORI!D226,"&gt; MAX KONSUMSI KAPITA"," "))</f>
        <v xml:space="preserve"> </v>
      </c>
      <c r="Q40" s="116"/>
    </row>
    <row r="41" spans="1:17" ht="15" customHeight="1">
      <c r="A41" s="276">
        <v>224</v>
      </c>
      <c r="B41" s="528" t="s">
        <v>293</v>
      </c>
      <c r="C41" s="529" t="s">
        <v>74</v>
      </c>
      <c r="D41" s="93"/>
      <c r="E41" s="94"/>
      <c r="F41" s="126">
        <v>1</v>
      </c>
      <c r="G41" s="123" t="str">
        <f>IF(AND(D41=0,E41=0)," ",(IF(AND(D41&gt;0,E41=0),"ISI (6)",(IF(AND(D41=0,E41&gt;0),"ISI (5)",((IF(G80&lt;RH!$C232,"&lt;RH",IF(G80&gt;RH!$D232,"&gt;RH"," ")))))))))</f>
        <v xml:space="preserve"> </v>
      </c>
      <c r="H41" s="93"/>
      <c r="I41" s="94"/>
      <c r="J41" s="126">
        <v>5</v>
      </c>
      <c r="K41" s="123" t="str">
        <f>IF(AND(H41=0,I41=0)," ",(IF(AND(H41&gt;0,I41=0),"ISI (8)",(IF(AND(H41=0,I41&gt;0),"ISI (7)",((IF(K80&lt;RH!$C232,"&lt;RH",IF(K80&gt;RH!$D232,"&gt;RH"," ")))))))))</f>
        <v xml:space="preserve"> </v>
      </c>
      <c r="L41" s="96">
        <f t="shared" si="0"/>
        <v>0</v>
      </c>
      <c r="M41" s="97">
        <f t="shared" si="0"/>
        <v>0</v>
      </c>
      <c r="N41" s="94"/>
      <c r="O41" s="127">
        <v>1</v>
      </c>
      <c r="P41" s="123" t="str">
        <f>IF(L41=0," ",IF((L41/INPUT_AWAL!$C$5)&gt;KALORI!D227,"&gt; MAX KONSUMSI KAPITA"," "))</f>
        <v xml:space="preserve"> </v>
      </c>
      <c r="Q41" s="116"/>
    </row>
    <row r="42" spans="1:17" ht="15" customHeight="1">
      <c r="A42" s="276">
        <v>225</v>
      </c>
      <c r="B42" s="528" t="s">
        <v>294</v>
      </c>
      <c r="C42" s="529" t="s">
        <v>351</v>
      </c>
      <c r="D42" s="93"/>
      <c r="E42" s="94"/>
      <c r="F42" s="126">
        <v>1</v>
      </c>
      <c r="G42" s="123" t="str">
        <f>IF(AND(D42=0,E42=0)," ",(IF(AND(D42&gt;0,E42=0),"ISI (6)",(IF(AND(D42=0,E42&gt;0),"ISI (5)",((IF(G82&lt;RH!$C233,"&lt;RH",IF(G82&gt;RH!$D233,"&gt;RH"," ")))))))))</f>
        <v xml:space="preserve"> </v>
      </c>
      <c r="H42" s="93"/>
      <c r="I42" s="94"/>
      <c r="J42" s="126">
        <v>5</v>
      </c>
      <c r="K42" s="123" t="str">
        <f>IF(AND(H42=0,I42=0)," ",(IF(AND(H42&gt;0,I42=0),"ISI (8)",(IF(AND(H42=0,I42&gt;0),"ISI (7)",((IF(K82&lt;RH!$C233,"&lt;RH",IF(K82&gt;RH!$D233,"&gt;RH"," ")))))))))</f>
        <v xml:space="preserve"> </v>
      </c>
      <c r="L42" s="96">
        <f t="shared" si="0"/>
        <v>0</v>
      </c>
      <c r="M42" s="97">
        <f t="shared" si="0"/>
        <v>0</v>
      </c>
      <c r="N42" s="94"/>
      <c r="O42" s="127">
        <v>1</v>
      </c>
      <c r="P42" s="123" t="str">
        <f>IF(L42=0," ",IF((L42/INPUT_AWAL!$C$5)&gt;KALORI!D228,"&gt; MAX KONSUMSI KAPITA"," "))</f>
        <v xml:space="preserve"> </v>
      </c>
      <c r="Q42" s="116"/>
    </row>
    <row r="43" spans="1:17" s="55" customFormat="1">
      <c r="A43" s="88"/>
      <c r="G43" s="88"/>
      <c r="K43" s="88"/>
      <c r="L43" s="88"/>
      <c r="M43" s="88"/>
      <c r="N43" s="89"/>
      <c r="O43" s="89"/>
      <c r="Q43" s="116"/>
    </row>
    <row r="44" spans="1:17" s="55" customFormat="1" hidden="1">
      <c r="A44" s="88"/>
      <c r="G44" s="88" t="e">
        <f>E5/D5</f>
        <v>#DIV/0!</v>
      </c>
      <c r="K44" s="88" t="e">
        <f>I5/H5</f>
        <v>#DIV/0!</v>
      </c>
      <c r="L44" s="88"/>
      <c r="M44" s="88"/>
      <c r="N44" s="89"/>
      <c r="O44" s="89"/>
      <c r="Q44" s="116"/>
    </row>
    <row r="45" spans="1:17" s="55" customFormat="1" hidden="1">
      <c r="A45" s="88"/>
      <c r="G45" s="88" t="e">
        <f t="shared" ref="G45:G81" si="1">E6/D6</f>
        <v>#DIV/0!</v>
      </c>
      <c r="K45" s="88" t="e">
        <f t="shared" ref="K45:K81" si="2">I6/H6</f>
        <v>#DIV/0!</v>
      </c>
      <c r="L45" s="88"/>
      <c r="M45" s="88"/>
      <c r="N45" s="89"/>
      <c r="O45" s="89"/>
      <c r="Q45" s="116"/>
    </row>
    <row r="46" spans="1:17" s="55" customFormat="1" hidden="1">
      <c r="A46" s="88"/>
      <c r="G46" s="88" t="e">
        <f t="shared" si="1"/>
        <v>#DIV/0!</v>
      </c>
      <c r="K46" s="88" t="e">
        <f t="shared" si="2"/>
        <v>#DIV/0!</v>
      </c>
      <c r="L46" s="88"/>
      <c r="M46" s="88"/>
      <c r="N46" s="89"/>
      <c r="O46" s="89"/>
      <c r="Q46" s="116"/>
    </row>
    <row r="47" spans="1:17" s="55" customFormat="1" hidden="1">
      <c r="A47" s="88"/>
      <c r="G47" s="88" t="e">
        <f t="shared" si="1"/>
        <v>#DIV/0!</v>
      </c>
      <c r="K47" s="88" t="e">
        <f t="shared" si="2"/>
        <v>#DIV/0!</v>
      </c>
      <c r="L47" s="88"/>
      <c r="M47" s="88"/>
      <c r="N47" s="89"/>
      <c r="O47" s="89"/>
      <c r="Q47" s="116"/>
    </row>
    <row r="48" spans="1:17" s="55" customFormat="1" hidden="1">
      <c r="A48" s="88"/>
      <c r="G48" s="88" t="e">
        <f t="shared" si="1"/>
        <v>#DIV/0!</v>
      </c>
      <c r="K48" s="88" t="e">
        <f t="shared" si="2"/>
        <v>#DIV/0!</v>
      </c>
      <c r="L48" s="88"/>
      <c r="M48" s="88"/>
      <c r="N48" s="89"/>
      <c r="O48" s="89"/>
      <c r="Q48" s="116"/>
    </row>
    <row r="49" spans="1:17" s="55" customFormat="1" hidden="1">
      <c r="A49" s="88"/>
      <c r="G49" s="88" t="e">
        <f t="shared" si="1"/>
        <v>#DIV/0!</v>
      </c>
      <c r="K49" s="88" t="e">
        <f t="shared" si="2"/>
        <v>#DIV/0!</v>
      </c>
      <c r="L49" s="88"/>
      <c r="M49" s="88"/>
      <c r="N49" s="89"/>
      <c r="O49" s="89"/>
      <c r="Q49" s="116"/>
    </row>
    <row r="50" spans="1:17" s="55" customFormat="1" hidden="1">
      <c r="A50" s="88"/>
      <c r="G50" s="88" t="e">
        <f t="shared" si="1"/>
        <v>#DIV/0!</v>
      </c>
      <c r="K50" s="88" t="e">
        <f t="shared" si="2"/>
        <v>#DIV/0!</v>
      </c>
      <c r="L50" s="88"/>
      <c r="M50" s="88"/>
      <c r="N50" s="89"/>
      <c r="O50" s="89"/>
      <c r="Q50" s="116"/>
    </row>
    <row r="51" spans="1:17" s="55" customFormat="1" hidden="1">
      <c r="A51" s="88"/>
      <c r="G51" s="88" t="e">
        <f t="shared" si="1"/>
        <v>#DIV/0!</v>
      </c>
      <c r="K51" s="88" t="e">
        <f t="shared" si="2"/>
        <v>#DIV/0!</v>
      </c>
      <c r="L51" s="88"/>
      <c r="M51" s="88"/>
      <c r="N51" s="89"/>
      <c r="O51" s="89"/>
      <c r="Q51" s="116"/>
    </row>
    <row r="52" spans="1:17" s="55" customFormat="1" hidden="1">
      <c r="A52" s="88"/>
      <c r="G52" s="88" t="e">
        <f t="shared" si="1"/>
        <v>#DIV/0!</v>
      </c>
      <c r="K52" s="88" t="e">
        <f t="shared" si="2"/>
        <v>#DIV/0!</v>
      </c>
      <c r="L52" s="88"/>
      <c r="M52" s="88"/>
      <c r="N52" s="89"/>
      <c r="O52" s="89"/>
      <c r="Q52" s="116"/>
    </row>
    <row r="53" spans="1:17" s="55" customFormat="1" hidden="1">
      <c r="A53" s="88"/>
      <c r="G53" s="88" t="e">
        <f t="shared" si="1"/>
        <v>#DIV/0!</v>
      </c>
      <c r="K53" s="88" t="e">
        <f t="shared" si="2"/>
        <v>#DIV/0!</v>
      </c>
      <c r="L53" s="88"/>
      <c r="M53" s="88"/>
      <c r="N53" s="89"/>
      <c r="O53" s="89"/>
      <c r="Q53" s="116"/>
    </row>
    <row r="54" spans="1:17" s="55" customFormat="1" hidden="1">
      <c r="A54" s="88"/>
      <c r="G54" s="88" t="e">
        <f t="shared" si="1"/>
        <v>#DIV/0!</v>
      </c>
      <c r="K54" s="88" t="e">
        <f t="shared" si="2"/>
        <v>#DIV/0!</v>
      </c>
      <c r="L54" s="88"/>
      <c r="M54" s="88"/>
      <c r="N54" s="89"/>
      <c r="O54" s="89"/>
      <c r="Q54" s="116"/>
    </row>
    <row r="55" spans="1:17" s="55" customFormat="1" hidden="1">
      <c r="A55" s="88"/>
      <c r="G55" s="88" t="e">
        <f t="shared" si="1"/>
        <v>#DIV/0!</v>
      </c>
      <c r="K55" s="88" t="e">
        <f t="shared" si="2"/>
        <v>#DIV/0!</v>
      </c>
      <c r="L55" s="88"/>
      <c r="M55" s="88"/>
      <c r="N55" s="89"/>
      <c r="O55" s="89"/>
      <c r="Q55" s="116"/>
    </row>
    <row r="56" spans="1:17" s="55" customFormat="1" hidden="1">
      <c r="A56" s="88"/>
      <c r="G56" s="88" t="e">
        <f t="shared" si="1"/>
        <v>#DIV/0!</v>
      </c>
      <c r="K56" s="88" t="e">
        <f t="shared" si="2"/>
        <v>#DIV/0!</v>
      </c>
      <c r="L56" s="88"/>
      <c r="M56" s="88"/>
      <c r="N56" s="89"/>
      <c r="O56" s="89"/>
      <c r="Q56" s="116"/>
    </row>
    <row r="57" spans="1:17" s="55" customFormat="1" hidden="1">
      <c r="A57" s="88"/>
      <c r="G57" s="88" t="e">
        <f t="shared" si="1"/>
        <v>#DIV/0!</v>
      </c>
      <c r="K57" s="88" t="e">
        <f t="shared" si="2"/>
        <v>#DIV/0!</v>
      </c>
      <c r="L57" s="88"/>
      <c r="M57" s="88"/>
      <c r="N57" s="89"/>
      <c r="O57" s="89"/>
      <c r="Q57" s="116"/>
    </row>
    <row r="58" spans="1:17" s="55" customFormat="1" hidden="1">
      <c r="A58" s="88"/>
      <c r="G58" s="88" t="e">
        <f t="shared" si="1"/>
        <v>#DIV/0!</v>
      </c>
      <c r="K58" s="88" t="e">
        <f t="shared" si="2"/>
        <v>#DIV/0!</v>
      </c>
      <c r="L58" s="88"/>
      <c r="M58" s="88"/>
      <c r="N58" s="89"/>
      <c r="O58" s="89"/>
      <c r="Q58" s="116"/>
    </row>
    <row r="59" spans="1:17" s="55" customFormat="1" hidden="1">
      <c r="A59" s="88"/>
      <c r="G59" s="88" t="e">
        <f t="shared" si="1"/>
        <v>#DIV/0!</v>
      </c>
      <c r="K59" s="88" t="e">
        <f t="shared" si="2"/>
        <v>#DIV/0!</v>
      </c>
      <c r="L59" s="88"/>
      <c r="M59" s="88"/>
      <c r="N59" s="89"/>
      <c r="O59" s="89"/>
      <c r="Q59" s="116"/>
    </row>
    <row r="60" spans="1:17" s="55" customFormat="1" hidden="1">
      <c r="A60" s="88"/>
      <c r="G60" s="88" t="e">
        <f t="shared" si="1"/>
        <v>#DIV/0!</v>
      </c>
      <c r="K60" s="88" t="e">
        <f t="shared" si="2"/>
        <v>#DIV/0!</v>
      </c>
      <c r="L60" s="88"/>
      <c r="M60" s="88"/>
      <c r="N60" s="89"/>
      <c r="O60" s="89"/>
      <c r="Q60" s="116"/>
    </row>
    <row r="61" spans="1:17" s="55" customFormat="1" hidden="1">
      <c r="A61" s="88"/>
      <c r="G61" s="88" t="e">
        <f t="shared" si="1"/>
        <v>#DIV/0!</v>
      </c>
      <c r="K61" s="88" t="e">
        <f t="shared" si="2"/>
        <v>#DIV/0!</v>
      </c>
      <c r="L61" s="88"/>
      <c r="M61" s="88"/>
      <c r="N61" s="89"/>
      <c r="O61" s="89"/>
      <c r="Q61" s="116"/>
    </row>
    <row r="62" spans="1:17" s="55" customFormat="1" hidden="1">
      <c r="A62" s="88"/>
      <c r="G62" s="88" t="e">
        <f t="shared" si="1"/>
        <v>#DIV/0!</v>
      </c>
      <c r="K62" s="88" t="e">
        <f t="shared" si="2"/>
        <v>#DIV/0!</v>
      </c>
      <c r="L62" s="88"/>
      <c r="M62" s="88"/>
      <c r="N62" s="89"/>
      <c r="O62" s="89"/>
      <c r="Q62" s="116"/>
    </row>
    <row r="63" spans="1:17" s="55" customFormat="1" hidden="1">
      <c r="A63" s="88"/>
      <c r="G63" s="88" t="e">
        <f t="shared" si="1"/>
        <v>#DIV/0!</v>
      </c>
      <c r="K63" s="88" t="e">
        <f t="shared" si="2"/>
        <v>#DIV/0!</v>
      </c>
      <c r="L63" s="88"/>
      <c r="M63" s="88"/>
      <c r="N63" s="89"/>
      <c r="O63" s="89"/>
      <c r="Q63" s="116"/>
    </row>
    <row r="64" spans="1:17" s="55" customFormat="1" hidden="1">
      <c r="A64" s="88"/>
      <c r="G64" s="88" t="e">
        <f t="shared" si="1"/>
        <v>#DIV/0!</v>
      </c>
      <c r="K64" s="88" t="e">
        <f t="shared" si="2"/>
        <v>#DIV/0!</v>
      </c>
      <c r="L64" s="88"/>
      <c r="M64" s="88"/>
      <c r="N64" s="89"/>
      <c r="O64" s="89"/>
      <c r="Q64" s="116"/>
    </row>
    <row r="65" spans="1:17" s="55" customFormat="1" hidden="1">
      <c r="A65" s="88"/>
      <c r="G65" s="88" t="e">
        <f t="shared" si="1"/>
        <v>#DIV/0!</v>
      </c>
      <c r="K65" s="88" t="e">
        <f t="shared" si="2"/>
        <v>#DIV/0!</v>
      </c>
      <c r="L65" s="88"/>
      <c r="M65" s="88"/>
      <c r="N65" s="89"/>
      <c r="O65" s="89"/>
      <c r="Q65" s="116"/>
    </row>
    <row r="66" spans="1:17" s="55" customFormat="1" hidden="1">
      <c r="A66" s="88"/>
      <c r="G66" s="88" t="e">
        <f t="shared" si="1"/>
        <v>#DIV/0!</v>
      </c>
      <c r="K66" s="88" t="e">
        <f t="shared" si="2"/>
        <v>#DIV/0!</v>
      </c>
      <c r="L66" s="88"/>
      <c r="M66" s="88"/>
      <c r="N66" s="89"/>
      <c r="O66" s="89"/>
      <c r="Q66" s="116"/>
    </row>
    <row r="67" spans="1:17" s="55" customFormat="1" hidden="1">
      <c r="A67" s="88"/>
      <c r="G67" s="88" t="e">
        <f t="shared" si="1"/>
        <v>#DIV/0!</v>
      </c>
      <c r="K67" s="88" t="e">
        <f t="shared" si="2"/>
        <v>#DIV/0!</v>
      </c>
      <c r="L67" s="88"/>
      <c r="M67" s="88"/>
      <c r="N67" s="89"/>
      <c r="O67" s="89"/>
      <c r="Q67" s="116"/>
    </row>
    <row r="68" spans="1:17" s="55" customFormat="1" hidden="1">
      <c r="A68" s="88"/>
      <c r="G68" s="88" t="e">
        <f t="shared" si="1"/>
        <v>#DIV/0!</v>
      </c>
      <c r="K68" s="88" t="e">
        <f t="shared" si="2"/>
        <v>#DIV/0!</v>
      </c>
      <c r="L68" s="88"/>
      <c r="M68" s="88"/>
      <c r="N68" s="89"/>
      <c r="O68" s="89"/>
      <c r="Q68" s="116"/>
    </row>
    <row r="69" spans="1:17" s="55" customFormat="1" hidden="1">
      <c r="A69" s="88"/>
      <c r="G69" s="88" t="e">
        <f t="shared" si="1"/>
        <v>#DIV/0!</v>
      </c>
      <c r="K69" s="88" t="e">
        <f t="shared" si="2"/>
        <v>#DIV/0!</v>
      </c>
      <c r="L69" s="88"/>
      <c r="M69" s="88"/>
      <c r="N69" s="89"/>
      <c r="O69" s="89"/>
      <c r="Q69" s="116"/>
    </row>
    <row r="70" spans="1:17" s="55" customFormat="1" hidden="1">
      <c r="A70" s="88"/>
      <c r="G70" s="88" t="e">
        <f t="shared" si="1"/>
        <v>#DIV/0!</v>
      </c>
      <c r="K70" s="88" t="e">
        <f t="shared" si="2"/>
        <v>#DIV/0!</v>
      </c>
      <c r="L70" s="88"/>
      <c r="M70" s="88"/>
      <c r="N70" s="89"/>
      <c r="O70" s="89"/>
      <c r="Q70" s="116"/>
    </row>
    <row r="71" spans="1:17" s="55" customFormat="1" hidden="1">
      <c r="A71" s="88"/>
      <c r="G71" s="88" t="e">
        <f t="shared" si="1"/>
        <v>#DIV/0!</v>
      </c>
      <c r="K71" s="88" t="e">
        <f t="shared" si="2"/>
        <v>#DIV/0!</v>
      </c>
      <c r="L71" s="88"/>
      <c r="M71" s="88"/>
      <c r="N71" s="89"/>
      <c r="O71" s="89"/>
      <c r="Q71" s="116"/>
    </row>
    <row r="72" spans="1:17" s="55" customFormat="1" hidden="1">
      <c r="A72" s="88"/>
      <c r="G72" s="88" t="e">
        <f t="shared" si="1"/>
        <v>#DIV/0!</v>
      </c>
      <c r="K72" s="88" t="e">
        <f t="shared" si="2"/>
        <v>#DIV/0!</v>
      </c>
      <c r="L72" s="88"/>
      <c r="M72" s="88"/>
      <c r="N72" s="89"/>
      <c r="O72" s="89"/>
      <c r="Q72" s="116"/>
    </row>
    <row r="73" spans="1:17" s="55" customFormat="1" hidden="1">
      <c r="A73" s="88"/>
      <c r="G73" s="88" t="e">
        <f t="shared" si="1"/>
        <v>#DIV/0!</v>
      </c>
      <c r="K73" s="88" t="e">
        <f t="shared" si="2"/>
        <v>#DIV/0!</v>
      </c>
      <c r="L73" s="88"/>
      <c r="M73" s="88"/>
      <c r="N73" s="89"/>
      <c r="O73" s="89"/>
      <c r="Q73" s="116"/>
    </row>
    <row r="74" spans="1:17" s="55" customFormat="1" hidden="1">
      <c r="A74" s="88"/>
      <c r="G74" s="88" t="e">
        <f t="shared" si="1"/>
        <v>#DIV/0!</v>
      </c>
      <c r="K74" s="88" t="e">
        <f t="shared" si="2"/>
        <v>#DIV/0!</v>
      </c>
      <c r="L74" s="88"/>
      <c r="M74" s="88"/>
      <c r="N74" s="89"/>
      <c r="O74" s="89"/>
      <c r="Q74" s="116"/>
    </row>
    <row r="75" spans="1:17" s="55" customFormat="1" hidden="1">
      <c r="A75" s="88"/>
      <c r="G75" s="88" t="e">
        <f t="shared" si="1"/>
        <v>#DIV/0!</v>
      </c>
      <c r="K75" s="88" t="e">
        <f t="shared" si="2"/>
        <v>#DIV/0!</v>
      </c>
      <c r="L75" s="88"/>
      <c r="M75" s="88"/>
      <c r="N75" s="89"/>
      <c r="O75" s="89"/>
      <c r="Q75" s="116"/>
    </row>
    <row r="76" spans="1:17" s="55" customFormat="1" hidden="1">
      <c r="A76" s="88"/>
      <c r="G76" s="88" t="e">
        <f t="shared" si="1"/>
        <v>#DIV/0!</v>
      </c>
      <c r="K76" s="88" t="e">
        <f t="shared" si="2"/>
        <v>#DIV/0!</v>
      </c>
      <c r="L76" s="88"/>
      <c r="M76" s="88"/>
      <c r="N76" s="89"/>
      <c r="O76" s="89"/>
      <c r="Q76" s="116"/>
    </row>
    <row r="77" spans="1:17" s="55" customFormat="1" hidden="1">
      <c r="A77" s="88"/>
      <c r="G77" s="88" t="e">
        <f t="shared" si="1"/>
        <v>#DIV/0!</v>
      </c>
      <c r="K77" s="88" t="e">
        <f t="shared" si="2"/>
        <v>#DIV/0!</v>
      </c>
      <c r="L77" s="88"/>
      <c r="M77" s="88"/>
      <c r="N77" s="89"/>
      <c r="O77" s="89"/>
      <c r="Q77" s="116"/>
    </row>
    <row r="78" spans="1:17" s="55" customFormat="1" hidden="1">
      <c r="A78" s="88"/>
      <c r="G78" s="88" t="e">
        <f t="shared" si="1"/>
        <v>#DIV/0!</v>
      </c>
      <c r="K78" s="88" t="e">
        <f t="shared" si="2"/>
        <v>#DIV/0!</v>
      </c>
      <c r="L78" s="88"/>
      <c r="M78" s="88"/>
      <c r="N78" s="89"/>
      <c r="O78" s="89"/>
      <c r="Q78" s="116"/>
    </row>
    <row r="79" spans="1:17" s="55" customFormat="1" hidden="1">
      <c r="A79" s="88"/>
      <c r="G79" s="88" t="e">
        <f t="shared" si="1"/>
        <v>#DIV/0!</v>
      </c>
      <c r="K79" s="88" t="e">
        <f t="shared" si="2"/>
        <v>#DIV/0!</v>
      </c>
      <c r="L79" s="88"/>
      <c r="M79" s="88"/>
      <c r="N79" s="89"/>
      <c r="O79" s="89"/>
      <c r="Q79" s="116"/>
    </row>
    <row r="80" spans="1:17" s="55" customFormat="1" hidden="1">
      <c r="A80" s="88"/>
      <c r="G80" s="88" t="e">
        <f t="shared" si="1"/>
        <v>#DIV/0!</v>
      </c>
      <c r="K80" s="88" t="e">
        <f t="shared" si="2"/>
        <v>#DIV/0!</v>
      </c>
      <c r="L80" s="88"/>
      <c r="M80" s="88"/>
      <c r="N80" s="89"/>
      <c r="O80" s="89"/>
      <c r="Q80" s="116"/>
    </row>
    <row r="81" spans="1:17" s="55" customFormat="1" hidden="1">
      <c r="A81" s="88"/>
      <c r="G81" s="88" t="e">
        <f t="shared" si="1"/>
        <v>#DIV/0!</v>
      </c>
      <c r="K81" s="88" t="e">
        <f t="shared" si="2"/>
        <v>#DIV/0!</v>
      </c>
      <c r="L81" s="88"/>
      <c r="M81" s="88"/>
      <c r="N81" s="89"/>
      <c r="O81" s="89"/>
      <c r="Q81" s="116"/>
    </row>
    <row r="82" spans="1:17" s="55" customFormat="1">
      <c r="A82" s="88"/>
      <c r="G82" s="88"/>
      <c r="K82" s="88"/>
      <c r="L82" s="88"/>
      <c r="M82" s="88"/>
      <c r="N82" s="89"/>
      <c r="O82" s="89"/>
      <c r="Q82" s="116"/>
    </row>
  </sheetData>
  <sheetProtection algorithmName="SHA-512" hashValue="L74jTKNYF2oOQbH4ATqom/J0MoZz2wV/KBW4VocPgTDtCgUw8yPpdGs6pqkp0hDVWEiBOUPXrarghdhrUcHy+A==" saltValue="dR/nqDjC1FyU8gID1MaoyQ==" spinCount="100000" sheet="1" selectLockedCells="1"/>
  <mergeCells count="11">
    <mergeCell ref="L2:M2"/>
    <mergeCell ref="N2:O2"/>
    <mergeCell ref="P2:P3"/>
    <mergeCell ref="Q14:Q15"/>
    <mergeCell ref="C1:D1"/>
    <mergeCell ref="F1:G1"/>
    <mergeCell ref="A2:A3"/>
    <mergeCell ref="B2:B3"/>
    <mergeCell ref="C2:C3"/>
    <mergeCell ref="D2:G2"/>
    <mergeCell ref="H2:K2"/>
  </mergeCells>
  <dataValidations count="4">
    <dataValidation type="list" showInputMessage="1" showErrorMessage="1" errorTitle="ERROR" error="PILIH JAWABAN YANG SESUAI_x000a_" promptTitle="PILIH ASAL TRANSAKSI" prompt="1 PEMBELIAN_x000a_2 PEMBELIAN BON/HUTANG_x000a_3 PEMBELIAN DI BAWAH HARGA KRN SUBSIDI_x000a_4 DARI USAHA RUTA MILIK SENDIRI" sqref="F38:F42 F5:F36" xr:uid="{BA293FF6-FD8B-4BF7-8501-E99F1AA19D8E}">
      <formula1>_56MKNN</formula1>
    </dataValidation>
    <dataValidation type="list" showInputMessage="1" showErrorMessage="1" errorTitle="ERROR" error="PILIH JAWABAN YANG SESUAI_x000a_" promptTitle="PILIH ASAL TRANSAKSI" prompt="5 PEMBERIAN RUTA LAIN_x000a_6 HASIL _x000a_PERTANIAN/INDUSTRI (BUKAN USAHA)" sqref="J37" xr:uid="{626AAFFA-6186-4CD0-9B78-657E3B0CC5CA}">
      <formula1>_78MKNN</formula1>
    </dataValidation>
    <dataValidation type="list" showInputMessage="1" showErrorMessage="1" errorTitle="ERROR" error="PILIH JAWABAN YANG SESUAI_x000a_" promptTitle="PILIH ASAL TRANSAKSI" prompt="5 PEMBERIAN RUTA LAIN_x000a_6 DARI PERTANIAN/ INDUSTRI YG DIKONSUMSI SENDIRI_x000a_" sqref="J5:J36 J38:J42" xr:uid="{CEC80EB4-B25E-48B8-BF6A-144441801570}">
      <formula1>_78MKNN</formula1>
    </dataValidation>
    <dataValidation allowBlank="1" showInputMessage="1" showErrorMessage="1" promptTitle="TERISI JIKA KOLOM 6a = 3" prompt="ISIKAN NILAI RIIL YANG DIBAYAR JIKA PEMBELIAN DARI BANTUAN SOSIAL/SUBSIDI" sqref="N5:N36 N38:N42" xr:uid="{51DA33AA-8D06-49A5-BE72-EB746ABB3FCF}"/>
  </dataValidations>
  <pageMargins left="0.7" right="0.7" top="0.75" bottom="0.75" header="0.3" footer="0.3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UMBER BANTUAN" prompt="1. PEMERINTAH_x000a_2. LEMBAGA NONPROFIT" xr:uid="{8A11423B-AA7A-40EE-B555-B2E0927514BF}">
          <x14:formula1>
            <xm:f>DROWDOWN!$I$1:$I$2</xm:f>
          </x14:formula1>
          <xm:sqref>O5:O36 O38:O42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82"/>
  <sheetViews>
    <sheetView workbookViewId="0">
      <pane xSplit="1" ySplit="3" topLeftCell="B4" activePane="bottomRight" state="frozen"/>
      <selection sqref="A1:A2"/>
      <selection pane="topRight" sqref="A1:A2"/>
      <selection pane="bottomLeft" sqref="A1:A2"/>
      <selection pane="bottomRight" activeCell="D14" sqref="D14"/>
    </sheetView>
  </sheetViews>
  <sheetFormatPr defaultColWidth="0" defaultRowHeight="14.4" zeroHeight="1"/>
  <cols>
    <col min="1" max="1" width="4.77734375" style="53" customWidth="1"/>
    <col min="2" max="2" width="45.44140625" style="49" customWidth="1"/>
    <col min="3" max="3" width="6.5546875" style="49" customWidth="1"/>
    <col min="4" max="4" width="7.77734375" style="49" customWidth="1"/>
    <col min="5" max="5" width="10" style="49" customWidth="1"/>
    <col min="6" max="6" width="4.44140625" style="49" customWidth="1"/>
    <col min="7" max="7" width="8.88671875" style="53" customWidth="1"/>
    <col min="8" max="8" width="7.77734375" style="49" customWidth="1"/>
    <col min="9" max="9" width="10" style="49" customWidth="1"/>
    <col min="10" max="10" width="4.44140625" style="49" customWidth="1"/>
    <col min="11" max="11" width="8.88671875" style="53" customWidth="1"/>
    <col min="12" max="12" width="7.77734375" style="53" customWidth="1"/>
    <col min="13" max="13" width="10" style="53" customWidth="1"/>
    <col min="14" max="14" width="10.21875" style="51" customWidth="1"/>
    <col min="15" max="15" width="6.88671875" style="51" customWidth="1"/>
    <col min="16" max="16" width="17.5546875" style="49" customWidth="1"/>
    <col min="17" max="17" width="18.109375" style="103" customWidth="1"/>
    <col min="18" max="16384" width="9.109375" style="49" hidden="1"/>
  </cols>
  <sheetData>
    <row r="1" spans="1:17" ht="25.8" customHeight="1">
      <c r="A1" s="480"/>
      <c r="B1" s="484" t="s">
        <v>1136</v>
      </c>
      <c r="C1" s="634">
        <f>INPUT_AWAL!H39</f>
        <v>0</v>
      </c>
      <c r="D1" s="634"/>
      <c r="E1" s="484" t="s">
        <v>792</v>
      </c>
      <c r="F1" s="634">
        <f>INPUT_AWAL!H5</f>
        <v>0</v>
      </c>
      <c r="G1" s="634"/>
      <c r="H1" s="484" t="s">
        <v>1066</v>
      </c>
      <c r="I1" s="499">
        <f>INPUT_AWAL!H6</f>
        <v>0</v>
      </c>
      <c r="J1" s="480"/>
      <c r="K1" s="480"/>
      <c r="L1" s="480"/>
      <c r="M1" s="480"/>
      <c r="N1" s="480"/>
      <c r="O1" s="480"/>
      <c r="P1" s="480"/>
      <c r="Q1" s="480"/>
    </row>
    <row r="2" spans="1:17" s="52" customFormat="1">
      <c r="A2" s="635" t="s">
        <v>476</v>
      </c>
      <c r="B2" s="635" t="s">
        <v>660</v>
      </c>
      <c r="C2" s="635" t="s">
        <v>763</v>
      </c>
      <c r="D2" s="637" t="s">
        <v>764</v>
      </c>
      <c r="E2" s="638"/>
      <c r="F2" s="638"/>
      <c r="G2" s="639"/>
      <c r="H2" s="637" t="s">
        <v>767</v>
      </c>
      <c r="I2" s="638"/>
      <c r="J2" s="638"/>
      <c r="K2" s="639"/>
      <c r="L2" s="637" t="s">
        <v>768</v>
      </c>
      <c r="M2" s="639"/>
      <c r="N2" s="637" t="s">
        <v>769</v>
      </c>
      <c r="O2" s="639"/>
      <c r="P2" s="640" t="s">
        <v>772</v>
      </c>
      <c r="Q2" s="100"/>
    </row>
    <row r="3" spans="1:17" s="52" customFormat="1">
      <c r="A3" s="636"/>
      <c r="B3" s="636"/>
      <c r="C3" s="636"/>
      <c r="D3" s="248" t="s">
        <v>765</v>
      </c>
      <c r="E3" s="248" t="s">
        <v>522</v>
      </c>
      <c r="F3" s="248" t="s">
        <v>766</v>
      </c>
      <c r="G3" s="248" t="s">
        <v>662</v>
      </c>
      <c r="H3" s="248" t="s">
        <v>765</v>
      </c>
      <c r="I3" s="248" t="s">
        <v>522</v>
      </c>
      <c r="J3" s="248" t="s">
        <v>766</v>
      </c>
      <c r="K3" s="248" t="s">
        <v>662</v>
      </c>
      <c r="L3" s="248" t="s">
        <v>765</v>
      </c>
      <c r="M3" s="248" t="s">
        <v>522</v>
      </c>
      <c r="N3" s="248" t="s">
        <v>770</v>
      </c>
      <c r="O3" s="248" t="s">
        <v>771</v>
      </c>
      <c r="P3" s="641"/>
      <c r="Q3" s="102"/>
    </row>
    <row r="4" spans="1:17" ht="15" customHeight="1">
      <c r="A4" s="84">
        <v>187</v>
      </c>
      <c r="B4" s="85" t="s">
        <v>799</v>
      </c>
      <c r="C4" s="114"/>
      <c r="D4" s="110"/>
      <c r="E4" s="108">
        <f>SUM(E5:E36)</f>
        <v>0</v>
      </c>
      <c r="F4" s="106"/>
      <c r="G4" s="113"/>
      <c r="H4" s="110"/>
      <c r="I4" s="108">
        <f>SUM(I5:I36)</f>
        <v>0</v>
      </c>
      <c r="J4" s="106"/>
      <c r="K4" s="113"/>
      <c r="L4" s="111"/>
      <c r="M4" s="108">
        <f>SUM(M5:M36)</f>
        <v>0</v>
      </c>
      <c r="N4" s="112"/>
      <c r="O4" s="130"/>
      <c r="P4" s="107"/>
      <c r="Q4" s="101" t="s">
        <v>793</v>
      </c>
    </row>
    <row r="5" spans="1:17" ht="15" customHeight="1">
      <c r="A5" s="276">
        <v>188</v>
      </c>
      <c r="B5" s="528" t="s">
        <v>233</v>
      </c>
      <c r="C5" s="534" t="s">
        <v>234</v>
      </c>
      <c r="D5" s="93"/>
      <c r="E5" s="94"/>
      <c r="F5" s="126">
        <v>1</v>
      </c>
      <c r="G5" s="123" t="str">
        <f>IF(AND(D5=0,E5=0)," ",(IF(AND(D5&gt;0,E5=0),"ISI (6)",(IF(AND(D5=0,E5&gt;0),"ISI (5)",((IF(G44&lt;RH!$C196,"&lt;RH",IF(G44&gt;RH!$D196,"&gt;RH"," ")))))))))</f>
        <v xml:space="preserve"> </v>
      </c>
      <c r="H5" s="93"/>
      <c r="I5" s="94"/>
      <c r="J5" s="126">
        <v>5</v>
      </c>
      <c r="K5" s="123" t="str">
        <f>IF(AND(H5=0,I5=0)," ",(IF(AND(H5&gt;0,I5=0),"ISI (8)",(IF(AND(H5=0,I5&gt;0),"ISI (7)",((IF(K44&lt;RH!$C196,"&lt;RH",IF(K44&gt;RH!$D196,"&gt;RH"," ")))))))))</f>
        <v xml:space="preserve"> </v>
      </c>
      <c r="L5" s="96">
        <f>D5+H5</f>
        <v>0</v>
      </c>
      <c r="M5" s="97">
        <f>E5+I5</f>
        <v>0</v>
      </c>
      <c r="N5" s="94"/>
      <c r="O5" s="127">
        <v>1</v>
      </c>
      <c r="P5" s="123" t="str">
        <f>IF(L5=0," ",IF((L5/INPUT_AWAL!$C$5)&gt;KALORI!D191,"&gt; MAX KONSUMSI KAPITA"," "))</f>
        <v xml:space="preserve"> </v>
      </c>
      <c r="Q5" s="115">
        <f>KOMODITAS!K231</f>
        <v>0</v>
      </c>
    </row>
    <row r="6" spans="1:17" ht="15" customHeight="1">
      <c r="A6" s="276">
        <v>189</v>
      </c>
      <c r="B6" s="528" t="s">
        <v>235</v>
      </c>
      <c r="C6" s="534" t="s">
        <v>234</v>
      </c>
      <c r="D6" s="93"/>
      <c r="E6" s="94"/>
      <c r="F6" s="126">
        <v>1</v>
      </c>
      <c r="G6" s="123" t="str">
        <f>IF(AND(D6=0,E6=0)," ",(IF(AND(D6&gt;0,E6=0),"ISI (6)",(IF(AND(D6=0,E6&gt;0),"ISI (5)",((IF(G45&lt;RH!$C197,"&lt;RH",IF(G45&gt;RH!$D197,"&gt;RH"," ")))))))))</f>
        <v xml:space="preserve"> </v>
      </c>
      <c r="H6" s="93"/>
      <c r="I6" s="94"/>
      <c r="J6" s="126">
        <v>5</v>
      </c>
      <c r="K6" s="123" t="str">
        <f>IF(AND(H6=0,I6=0)," ",(IF(AND(H6&gt;0,I6=0),"ISI (8)",(IF(AND(H6=0,I6&gt;0),"ISI (7)",((IF(K45&lt;RH!$C197,"&lt;RH",IF(K45&gt;RH!$D197,"&gt;RH"," ")))))))))</f>
        <v xml:space="preserve"> </v>
      </c>
      <c r="L6" s="96">
        <f t="shared" ref="L6:M42" si="0">D6+H6</f>
        <v>0</v>
      </c>
      <c r="M6" s="97">
        <f t="shared" si="0"/>
        <v>0</v>
      </c>
      <c r="N6" s="94"/>
      <c r="O6" s="127">
        <v>1</v>
      </c>
      <c r="P6" s="123" t="str">
        <f>IF(L6=0," ",IF((L6/INPUT_AWAL!$C$5)&gt;KALORI!D192,"&gt; MAX KONSUMSI KAPITA"," "))</f>
        <v xml:space="preserve"> </v>
      </c>
      <c r="Q6" s="116"/>
    </row>
    <row r="7" spans="1:17" ht="15" customHeight="1">
      <c r="A7" s="276">
        <v>190</v>
      </c>
      <c r="B7" s="528" t="s">
        <v>237</v>
      </c>
      <c r="C7" s="534" t="s">
        <v>74</v>
      </c>
      <c r="D7" s="93"/>
      <c r="E7" s="94"/>
      <c r="F7" s="126">
        <v>1</v>
      </c>
      <c r="G7" s="123" t="str">
        <f>IF(AND(D7=0,E7=0)," ",(IF(AND(D7&gt;0,E7=0),"ISI (6)",(IF(AND(D7=0,E7&gt;0),"ISI (5)",((IF(G46&lt;RH!$C198,"&lt;RH",IF(G46&gt;RH!$D198,"&gt;RH"," ")))))))))</f>
        <v xml:space="preserve"> </v>
      </c>
      <c r="H7" s="93"/>
      <c r="I7" s="94"/>
      <c r="J7" s="126">
        <v>5</v>
      </c>
      <c r="K7" s="123" t="str">
        <f>IF(AND(H7=0,I7=0)," ",(IF(AND(H7&gt;0,I7=0),"ISI (8)",(IF(AND(H7=0,I7&gt;0),"ISI (7)",((IF(K46&lt;RH!$C198,"&lt;RH",IF(K46&gt;RH!$D198,"&gt;RH"," ")))))))))</f>
        <v xml:space="preserve"> </v>
      </c>
      <c r="L7" s="96">
        <f>D7+H7</f>
        <v>0</v>
      </c>
      <c r="M7" s="97">
        <f t="shared" si="0"/>
        <v>0</v>
      </c>
      <c r="N7" s="94"/>
      <c r="O7" s="127">
        <v>1</v>
      </c>
      <c r="P7" s="123" t="str">
        <f>IF(L7=0," ",IF((L7/INPUT_AWAL!$C$5)&gt;KALORI!D193,"&gt; MAX KONSUMSI KAPITA"," "))</f>
        <v xml:space="preserve"> </v>
      </c>
      <c r="Q7" s="99"/>
    </row>
    <row r="8" spans="1:17" ht="15" customHeight="1">
      <c r="A8" s="276">
        <v>191</v>
      </c>
      <c r="B8" s="528" t="s">
        <v>239</v>
      </c>
      <c r="C8" s="534" t="s">
        <v>241</v>
      </c>
      <c r="D8" s="93"/>
      <c r="E8" s="94"/>
      <c r="F8" s="126">
        <v>1</v>
      </c>
      <c r="G8" s="123" t="str">
        <f>IF(AND(D8=0,E8=0)," ",(IF(AND(D8&gt;0,E8=0),"ISI (6)",(IF(AND(D8=0,E8&gt;0),"ISI (5)",((IF(G47&lt;RH!$C199,"&lt;RH",IF(G47&gt;RH!$D199,"&gt;RH"," ")))))))))</f>
        <v xml:space="preserve"> </v>
      </c>
      <c r="H8" s="93"/>
      <c r="I8" s="94"/>
      <c r="J8" s="126">
        <v>5</v>
      </c>
      <c r="K8" s="123" t="str">
        <f>IF(AND(H8=0,I8=0)," ",(IF(AND(H8&gt;0,I8=0),"ISI (8)",(IF(AND(H8=0,I8&gt;0),"ISI (7)",((IF(K47&lt;RH!$C199,"&lt;RH",IF(K47&gt;RH!$D199,"&gt;RH"," ")))))))))</f>
        <v xml:space="preserve"> </v>
      </c>
      <c r="L8" s="96">
        <f t="shared" si="0"/>
        <v>0</v>
      </c>
      <c r="M8" s="97">
        <f t="shared" si="0"/>
        <v>0</v>
      </c>
      <c r="N8" s="94"/>
      <c r="O8" s="127">
        <v>1</v>
      </c>
      <c r="P8" s="123" t="str">
        <f>IF(L8=0," ",IF((L8/INPUT_AWAL!$C$5)&gt;KALORI!D194,"&gt; MAX KONSUMSI KAPITA"," "))</f>
        <v xml:space="preserve"> </v>
      </c>
      <c r="Q8" s="99"/>
    </row>
    <row r="9" spans="1:17" ht="15" customHeight="1">
      <c r="A9" s="276">
        <v>192</v>
      </c>
      <c r="B9" s="528" t="s">
        <v>657</v>
      </c>
      <c r="C9" s="534" t="s">
        <v>234</v>
      </c>
      <c r="D9" s="93"/>
      <c r="E9" s="94"/>
      <c r="F9" s="126">
        <v>1</v>
      </c>
      <c r="G9" s="123" t="str">
        <f>IF(AND(D9=0,E9=0)," ",(IF(AND(D9&gt;0,E9=0),"ISI (6)",(IF(AND(D9=0,E9&gt;0),"ISI (5)",((IF(G48&lt;RH!$C200,"&lt;RH",IF(G48&gt;RH!$D200,"&gt;RH"," ")))))))))</f>
        <v xml:space="preserve"> </v>
      </c>
      <c r="H9" s="93"/>
      <c r="I9" s="94"/>
      <c r="J9" s="126">
        <v>5</v>
      </c>
      <c r="K9" s="123" t="str">
        <f>IF(AND(H9=0,I9=0)," ",(IF(AND(H9&gt;0,I9=0),"ISI (8)",(IF(AND(H9=0,I9&gt;0),"ISI (7)",((IF(K48&lt;RH!$C200,"&lt;RH",IF(K48&gt;RH!$D200,"&gt;RH"," ")))))))))</f>
        <v xml:space="preserve"> </v>
      </c>
      <c r="L9" s="96">
        <f t="shared" si="0"/>
        <v>0</v>
      </c>
      <c r="M9" s="97">
        <f t="shared" si="0"/>
        <v>0</v>
      </c>
      <c r="N9" s="94"/>
      <c r="O9" s="127">
        <v>1</v>
      </c>
      <c r="P9" s="123" t="str">
        <f>IF(L9=0," ",IF((L9/INPUT_AWAL!$C$5)&gt;KALORI!D195,"&gt; MAX KONSUMSI KAPITA"," "))</f>
        <v xml:space="preserve"> </v>
      </c>
      <c r="Q9" s="99"/>
    </row>
    <row r="10" spans="1:17" ht="15" customHeight="1">
      <c r="A10" s="276">
        <v>193</v>
      </c>
      <c r="B10" s="528" t="s">
        <v>658</v>
      </c>
      <c r="C10" s="534" t="s">
        <v>234</v>
      </c>
      <c r="D10" s="93"/>
      <c r="E10" s="94"/>
      <c r="F10" s="126">
        <v>1</v>
      </c>
      <c r="G10" s="123" t="str">
        <f>IF(AND(D10=0,E10=0)," ",(IF(AND(D10&gt;0,E10=0),"ISI (6)",(IF(AND(D10=0,E10&gt;0),"ISI (5)",((IF(G49&lt;RH!$C201,"&lt;RH",IF(G49&gt;RH!$D201,"&gt;RH"," ")))))))))</f>
        <v xml:space="preserve"> </v>
      </c>
      <c r="H10" s="93"/>
      <c r="I10" s="94"/>
      <c r="J10" s="126">
        <v>5</v>
      </c>
      <c r="K10" s="123" t="str">
        <f>IF(AND(H10=0,I10=0)," ",(IF(AND(H10&gt;0,I10=0),"ISI (8)",(IF(AND(H10=0,I10&gt;0),"ISI (7)",((IF(K49&lt;RH!$C201,"&lt;RH",IF(K49&gt;RH!$D201,"&gt;RH"," ")))))))))</f>
        <v xml:space="preserve"> </v>
      </c>
      <c r="L10" s="96">
        <f t="shared" si="0"/>
        <v>0</v>
      </c>
      <c r="M10" s="97">
        <f t="shared" si="0"/>
        <v>0</v>
      </c>
      <c r="N10" s="94"/>
      <c r="O10" s="127">
        <v>1</v>
      </c>
      <c r="P10" s="123" t="str">
        <f>IF(L10=0," ",IF((L10/INPUT_AWAL!$C$5)&gt;KALORI!D196,"&gt; MAX KONSUMSI KAPITA"," "))</f>
        <v xml:space="preserve"> </v>
      </c>
      <c r="Q10" s="99"/>
    </row>
    <row r="11" spans="1:17" ht="15" customHeight="1">
      <c r="A11" s="276">
        <v>194</v>
      </c>
      <c r="B11" s="528" t="s">
        <v>243</v>
      </c>
      <c r="C11" s="534" t="s">
        <v>244</v>
      </c>
      <c r="D11" s="93"/>
      <c r="E11" s="94"/>
      <c r="F11" s="126">
        <v>1</v>
      </c>
      <c r="G11" s="123" t="str">
        <f>IF(AND(D11=0,E11=0)," ",(IF(AND(D11&gt;0,E11=0),"ISI (6)",(IF(AND(D11=0,E11&gt;0),"ISI (5)",((IF(G50&lt;RH!$C202,"&lt;RH",IF(G50&gt;RH!$D202,"&gt;RH"," ")))))))))</f>
        <v xml:space="preserve"> </v>
      </c>
      <c r="H11" s="93"/>
      <c r="I11" s="94"/>
      <c r="J11" s="126">
        <v>5</v>
      </c>
      <c r="K11" s="123" t="str">
        <f>IF(AND(H11=0,I11=0)," ",(IF(AND(H11&gt;0,I11=0),"ISI (8)",(IF(AND(H11=0,I11&gt;0),"ISI (7)",((IF(K50&lt;RH!$C202,"&lt;RH",IF(K50&gt;RH!$D202,"&gt;RH"," ")))))))))</f>
        <v xml:space="preserve"> </v>
      </c>
      <c r="L11" s="96">
        <f t="shared" si="0"/>
        <v>0</v>
      </c>
      <c r="M11" s="97">
        <f t="shared" si="0"/>
        <v>0</v>
      </c>
      <c r="N11" s="94"/>
      <c r="O11" s="127">
        <v>1</v>
      </c>
      <c r="P11" s="123" t="str">
        <f>IF(L11=0," ",IF((L11/INPUT_AWAL!$C$5)&gt;KALORI!D197,"&gt; MAX KONSUMSI KAPITA"," "))</f>
        <v xml:space="preserve"> </v>
      </c>
      <c r="Q11" s="99"/>
    </row>
    <row r="12" spans="1:17" ht="15" customHeight="1">
      <c r="A12" s="276">
        <v>195</v>
      </c>
      <c r="B12" s="528" t="s">
        <v>245</v>
      </c>
      <c r="C12" s="534" t="s">
        <v>244</v>
      </c>
      <c r="D12" s="93"/>
      <c r="E12" s="94"/>
      <c r="F12" s="126">
        <v>1</v>
      </c>
      <c r="G12" s="123" t="str">
        <f>IF(AND(D12=0,E12=0)," ",(IF(AND(D12&gt;0,E12=0),"ISI (6)",(IF(AND(D12=0,E12&gt;0),"ISI (5)",((IF(G51&lt;RH!$C203,"&lt;RH",IF(G51&gt;RH!$D203,"&gt;RH"," ")))))))))</f>
        <v xml:space="preserve"> </v>
      </c>
      <c r="H12" s="93"/>
      <c r="I12" s="94"/>
      <c r="J12" s="126">
        <v>5</v>
      </c>
      <c r="K12" s="123" t="str">
        <f>IF(AND(H12=0,I12=0)," ",(IF(AND(H12&gt;0,I12=0),"ISI (8)",(IF(AND(H12=0,I12&gt;0),"ISI (7)",((IF(K51&lt;RH!$C203,"&lt;RH",IF(K51&gt;RH!$D203,"&gt;RH"," ")))))))))</f>
        <v xml:space="preserve"> </v>
      </c>
      <c r="L12" s="96">
        <f t="shared" si="0"/>
        <v>0</v>
      </c>
      <c r="M12" s="97">
        <f t="shared" si="0"/>
        <v>0</v>
      </c>
      <c r="N12" s="94"/>
      <c r="O12" s="127">
        <v>1</v>
      </c>
      <c r="P12" s="123" t="str">
        <f>IF(L12=0," ",IF((L12/INPUT_AWAL!$C$5)&gt;KALORI!D198,"&gt; MAX KONSUMSI KAPITA"," "))</f>
        <v xml:space="preserve"> </v>
      </c>
      <c r="Q12" s="99"/>
    </row>
    <row r="13" spans="1:17" ht="15" customHeight="1">
      <c r="A13" s="276">
        <v>196</v>
      </c>
      <c r="B13" s="528" t="s">
        <v>247</v>
      </c>
      <c r="C13" s="534" t="s">
        <v>244</v>
      </c>
      <c r="D13" s="93"/>
      <c r="E13" s="94"/>
      <c r="F13" s="126">
        <v>1</v>
      </c>
      <c r="G13" s="123" t="str">
        <f>IF(AND(D13=0,E13=0)," ",(IF(AND(D13&gt;0,E13=0),"ISI (6)",(IF(AND(D13=0,E13&gt;0),"ISI (5)",((IF(G52&lt;RH!$C204,"&lt;RH",IF(G52&gt;RH!$D204,"&gt;RH"," ")))))))))</f>
        <v xml:space="preserve"> </v>
      </c>
      <c r="H13" s="93"/>
      <c r="I13" s="94"/>
      <c r="J13" s="126">
        <v>5</v>
      </c>
      <c r="K13" s="123" t="str">
        <f>IF(AND(H13=0,I13=0)," ",(IF(AND(H13&gt;0,I13=0),"ISI (8)",(IF(AND(H13=0,I13&gt;0),"ISI (7)",((IF(K52&lt;RH!$C204,"&lt;RH",IF(K52&gt;RH!$D204,"&gt;RH"," ")))))))))</f>
        <v xml:space="preserve"> </v>
      </c>
      <c r="L13" s="96">
        <f t="shared" si="0"/>
        <v>0</v>
      </c>
      <c r="M13" s="97">
        <f t="shared" si="0"/>
        <v>0</v>
      </c>
      <c r="N13" s="94"/>
      <c r="O13" s="127">
        <v>1</v>
      </c>
      <c r="P13" s="123" t="str">
        <f>IF(L13=0," ",IF((L13/INPUT_AWAL!$C$5)&gt;KALORI!D199,"&gt; MAX KONSUMSI KAPITA"," "))</f>
        <v xml:space="preserve"> </v>
      </c>
      <c r="Q13" s="99"/>
    </row>
    <row r="14" spans="1:17" ht="15" customHeight="1">
      <c r="A14" s="276">
        <v>197</v>
      </c>
      <c r="B14" s="528" t="s">
        <v>248</v>
      </c>
      <c r="C14" s="534" t="s">
        <v>244</v>
      </c>
      <c r="D14" s="93"/>
      <c r="E14" s="94"/>
      <c r="F14" s="126">
        <v>1</v>
      </c>
      <c r="G14" s="123" t="str">
        <f>IF(AND(D14=0,E14=0)," ",(IF(AND(D14&gt;0,E14=0),"ISI (6)",(IF(AND(D14=0,E14&gt;0),"ISI (5)",((IF(G53&lt;RH!$C205,"&lt;RH",IF(G53&gt;RH!$D205,"&gt;RH"," ")))))))))</f>
        <v xml:space="preserve"> </v>
      </c>
      <c r="H14" s="93"/>
      <c r="I14" s="94"/>
      <c r="J14" s="126">
        <v>5</v>
      </c>
      <c r="K14" s="123" t="str">
        <f>IF(AND(H14=0,I14=0)," ",(IF(AND(H14&gt;0,I14=0),"ISI (8)",(IF(AND(H14=0,I14&gt;0),"ISI (7)",((IF(K53&lt;RH!$C205,"&lt;RH",IF(K53&gt;RH!$D205,"&gt;RH"," ")))))))))</f>
        <v xml:space="preserve"> </v>
      </c>
      <c r="L14" s="96">
        <f t="shared" si="0"/>
        <v>0</v>
      </c>
      <c r="M14" s="97">
        <f t="shared" si="0"/>
        <v>0</v>
      </c>
      <c r="N14" s="94"/>
      <c r="O14" s="127">
        <v>1</v>
      </c>
      <c r="P14" s="123" t="str">
        <f>IF(L14=0," ",IF((L14/INPUT_AWAL!$C$5)&gt;KALORI!D200,"&gt; MAX KONSUMSI KAPITA"," "))</f>
        <v xml:space="preserve"> </v>
      </c>
      <c r="Q14" s="642" t="s">
        <v>804</v>
      </c>
    </row>
    <row r="15" spans="1:17" ht="15" customHeight="1">
      <c r="A15" s="276">
        <v>198</v>
      </c>
      <c r="B15" s="528" t="s">
        <v>249</v>
      </c>
      <c r="C15" s="534" t="s">
        <v>244</v>
      </c>
      <c r="D15" s="93"/>
      <c r="E15" s="94"/>
      <c r="F15" s="126">
        <v>1</v>
      </c>
      <c r="G15" s="123" t="str">
        <f>IF(AND(D15=0,E15=0)," ",(IF(AND(D15&gt;0,E15=0),"ISI (6)",(IF(AND(D15=0,E15&gt;0),"ISI (5)",((IF(G54&lt;RH!$C206,"&lt;RH",IF(G54&gt;RH!$D206,"&gt;RH"," ")))))))))</f>
        <v xml:space="preserve"> </v>
      </c>
      <c r="H15" s="93"/>
      <c r="I15" s="94"/>
      <c r="J15" s="126">
        <v>5</v>
      </c>
      <c r="K15" s="123" t="str">
        <f>IF(AND(H15=0,I15=0)," ",(IF(AND(H15&gt;0,I15=0),"ISI (8)",(IF(AND(H15=0,I15&gt;0),"ISI (7)",((IF(K54&lt;RH!$C206,"&lt;RH",IF(K54&gt;RH!$D206,"&gt;RH"," ")))))))))</f>
        <v xml:space="preserve"> </v>
      </c>
      <c r="L15" s="96">
        <f t="shared" si="0"/>
        <v>0</v>
      </c>
      <c r="M15" s="97">
        <f t="shared" si="0"/>
        <v>0</v>
      </c>
      <c r="N15" s="94"/>
      <c r="O15" s="127">
        <v>1</v>
      </c>
      <c r="P15" s="123" t="str">
        <f>IF(L15=0," ",IF((L15/INPUT_AWAL!$C$5)&gt;KALORI!D201,"&gt; MAX KONSUMSI KAPITA"," "))</f>
        <v xml:space="preserve"> </v>
      </c>
      <c r="Q15" s="642"/>
    </row>
    <row r="16" spans="1:17">
      <c r="A16" s="276">
        <v>199</v>
      </c>
      <c r="B16" s="528" t="s">
        <v>250</v>
      </c>
      <c r="C16" s="534" t="s">
        <v>244</v>
      </c>
      <c r="D16" s="93"/>
      <c r="E16" s="94"/>
      <c r="F16" s="126">
        <v>1</v>
      </c>
      <c r="G16" s="123" t="str">
        <f>IF(AND(D16=0,E16=0)," ",(IF(AND(D16&gt;0,E16=0),"ISI (6)",(IF(AND(D16=0,E16&gt;0),"ISI (5)",((IF(G55&lt;RH!$C207,"&lt;RH",IF(G55&gt;RH!$D207,"&gt;RH"," ")))))))))</f>
        <v xml:space="preserve"> </v>
      </c>
      <c r="H16" s="93"/>
      <c r="I16" s="94"/>
      <c r="J16" s="126">
        <v>5</v>
      </c>
      <c r="K16" s="123" t="str">
        <f>IF(AND(H16=0,I16=0)," ",(IF(AND(H16&gt;0,I16=0),"ISI (8)",(IF(AND(H16=0,I16&gt;0),"ISI (7)",((IF(K55&lt;RH!$C207,"&lt;RH",IF(K55&gt;RH!$D207,"&gt;RH"," ")))))))))</f>
        <v xml:space="preserve"> </v>
      </c>
      <c r="L16" s="96">
        <f t="shared" si="0"/>
        <v>0</v>
      </c>
      <c r="M16" s="97">
        <f t="shared" si="0"/>
        <v>0</v>
      </c>
      <c r="N16" s="94"/>
      <c r="O16" s="127">
        <v>1</v>
      </c>
      <c r="P16" s="123" t="str">
        <f>IF(L16=0," ",IF((L16/INPUT_AWAL!$C$5)&gt;KALORI!D202,"&gt; MAX KONSUMSI KAPITA"," "))</f>
        <v xml:space="preserve"> </v>
      </c>
      <c r="Q16" s="120">
        <v>10</v>
      </c>
    </row>
    <row r="17" spans="1:17">
      <c r="A17" s="276">
        <v>200</v>
      </c>
      <c r="B17" s="528" t="s">
        <v>251</v>
      </c>
      <c r="C17" s="534" t="s">
        <v>244</v>
      </c>
      <c r="D17" s="93"/>
      <c r="E17" s="94"/>
      <c r="F17" s="126">
        <v>1</v>
      </c>
      <c r="G17" s="123" t="str">
        <f>IF(AND(D17=0,E17=0)," ",(IF(AND(D17&gt;0,E17=0),"ISI (6)",(IF(AND(D17=0,E17&gt;0),"ISI (5)",((IF(G56&lt;RH!$C208,"&lt;RH",IF(G56&gt;RH!$D208,"&gt;RH"," ")))))))))</f>
        <v xml:space="preserve"> </v>
      </c>
      <c r="H17" s="93"/>
      <c r="I17" s="94"/>
      <c r="J17" s="126">
        <v>5</v>
      </c>
      <c r="K17" s="123" t="str">
        <f>IF(AND(H17=0,I17=0)," ",(IF(AND(H17&gt;0,I17=0),"ISI (8)",(IF(AND(H17=0,I17&gt;0),"ISI (7)",((IF(K56&lt;RH!$C208,"&lt;RH",IF(K56&gt;RH!$D208,"&gt;RH"," ")))))))))</f>
        <v xml:space="preserve"> </v>
      </c>
      <c r="L17" s="96">
        <f t="shared" si="0"/>
        <v>0</v>
      </c>
      <c r="M17" s="97">
        <f t="shared" si="0"/>
        <v>0</v>
      </c>
      <c r="N17" s="94"/>
      <c r="O17" s="127">
        <v>1</v>
      </c>
      <c r="P17" s="123" t="str">
        <f>IF(L17=0," ",IF((L17/INPUT_AWAL!$C$5)&gt;KALORI!D203,"&gt; MAX KONSUMSI KAPITA"," "))</f>
        <v xml:space="preserve"> </v>
      </c>
      <c r="Q17" s="99"/>
    </row>
    <row r="18" spans="1:17" ht="15" customHeight="1">
      <c r="A18" s="276">
        <v>201</v>
      </c>
      <c r="B18" s="528" t="s">
        <v>253</v>
      </c>
      <c r="C18" s="534" t="s">
        <v>244</v>
      </c>
      <c r="D18" s="93"/>
      <c r="E18" s="94"/>
      <c r="F18" s="126">
        <v>1</v>
      </c>
      <c r="G18" s="123" t="str">
        <f>IF(AND(D18=0,E18=0)," ",(IF(AND(D18&gt;0,E18=0),"ISI (6)",(IF(AND(D18=0,E18&gt;0),"ISI (5)",((IF(G57&lt;RH!$C209,"&lt;RH",IF(G57&gt;RH!$D209,"&gt;RH"," ")))))))))</f>
        <v xml:space="preserve"> </v>
      </c>
      <c r="H18" s="93"/>
      <c r="I18" s="94"/>
      <c r="J18" s="126">
        <v>5</v>
      </c>
      <c r="K18" s="123" t="str">
        <f>IF(AND(H18=0,I18=0)," ",(IF(AND(H18&gt;0,I18=0),"ISI (8)",(IF(AND(H18=0,I18&gt;0),"ISI (7)",((IF(K57&lt;RH!$C209,"&lt;RH",IF(K57&gt;RH!$D209,"&gt;RH"," ")))))))))</f>
        <v xml:space="preserve"> </v>
      </c>
      <c r="L18" s="96">
        <f t="shared" si="0"/>
        <v>0</v>
      </c>
      <c r="M18" s="97">
        <f t="shared" si="0"/>
        <v>0</v>
      </c>
      <c r="N18" s="94"/>
      <c r="O18" s="127">
        <v>1</v>
      </c>
      <c r="P18" s="123" t="str">
        <f>IF(L18=0," ",IF((L18/INPUT_AWAL!$C$5)&gt;KALORI!D204,"&gt; MAX KONSUMSI KAPITA"," "))</f>
        <v xml:space="preserve"> </v>
      </c>
      <c r="Q18" s="99"/>
    </row>
    <row r="19" spans="1:17" ht="24.6" customHeight="1">
      <c r="A19" s="276">
        <v>202</v>
      </c>
      <c r="B19" s="528" t="s">
        <v>255</v>
      </c>
      <c r="C19" s="530" t="s">
        <v>355</v>
      </c>
      <c r="D19" s="93"/>
      <c r="E19" s="94"/>
      <c r="F19" s="126">
        <v>1</v>
      </c>
      <c r="G19" s="123" t="str">
        <f>IF(AND(D19=0,E19=0)," ",(IF(AND(D19&gt;0,E19=0),"ISI (6)",(IF(AND(D19=0,E19&gt;0),"ISI (5)",((IF(G58&lt;RH!$C210,"&lt;RH",IF(G58&gt;RH!$D210,"&gt;RH"," ")))))))))</f>
        <v xml:space="preserve"> </v>
      </c>
      <c r="H19" s="93"/>
      <c r="I19" s="94"/>
      <c r="J19" s="126">
        <v>5</v>
      </c>
      <c r="K19" s="123" t="str">
        <f>IF(AND(H19=0,I19=0)," ",(IF(AND(H19&gt;0,I19=0),"ISI (8)",(IF(AND(H19=0,I19&gt;0),"ISI (7)",((IF(K58&lt;RH!$C210,"&lt;RH",IF(K58&gt;RH!$D210,"&gt;RH"," ")))))))))</f>
        <v xml:space="preserve"> </v>
      </c>
      <c r="L19" s="96">
        <f t="shared" si="0"/>
        <v>0</v>
      </c>
      <c r="M19" s="97">
        <f t="shared" si="0"/>
        <v>0</v>
      </c>
      <c r="N19" s="94"/>
      <c r="O19" s="127">
        <v>1</v>
      </c>
      <c r="P19" s="123" t="str">
        <f>IF(L19=0," ",IF((L19/INPUT_AWAL!$C$5)&gt;KALORI!D205,"&gt; MAX KONSUMSI KAPITA"," "))</f>
        <v xml:space="preserve"> </v>
      </c>
      <c r="Q19" s="99"/>
    </row>
    <row r="20" spans="1:17" ht="15" customHeight="1">
      <c r="A20" s="276">
        <v>203</v>
      </c>
      <c r="B20" s="528" t="s">
        <v>257</v>
      </c>
      <c r="C20" s="534" t="s">
        <v>244</v>
      </c>
      <c r="D20" s="93"/>
      <c r="E20" s="94"/>
      <c r="F20" s="126">
        <v>1</v>
      </c>
      <c r="G20" s="123" t="str">
        <f>IF(AND(D20=0,E20=0)," ",(IF(AND(D20&gt;0,E20=0),"ISI (6)",(IF(AND(D20=0,E20&gt;0),"ISI (5)",((IF(G59&lt;RH!$C211,"&lt;RH",IF(G59&gt;RH!$D211,"&gt;RH"," ")))))))))</f>
        <v xml:space="preserve"> </v>
      </c>
      <c r="H20" s="93"/>
      <c r="I20" s="94"/>
      <c r="J20" s="126">
        <v>5</v>
      </c>
      <c r="K20" s="123" t="str">
        <f>IF(AND(H20=0,I20=0)," ",(IF(AND(H20&gt;0,I20=0),"ISI (8)",(IF(AND(H20=0,I20&gt;0),"ISI (7)",((IF(K59&lt;RH!$C211,"&lt;RH",IF(K59&gt;RH!$D211,"&gt;RH"," ")))))))))</f>
        <v xml:space="preserve"> </v>
      </c>
      <c r="L20" s="96">
        <f t="shared" si="0"/>
        <v>0</v>
      </c>
      <c r="M20" s="97">
        <f t="shared" si="0"/>
        <v>0</v>
      </c>
      <c r="N20" s="94"/>
      <c r="O20" s="127">
        <v>1</v>
      </c>
      <c r="P20" s="123" t="str">
        <f>IF(L20=0," ",IF((L20/INPUT_AWAL!$C$5)&gt;KALORI!D206,"&gt; MAX KONSUMSI KAPITA"," "))</f>
        <v xml:space="preserve"> </v>
      </c>
      <c r="Q20" s="99"/>
    </row>
    <row r="21" spans="1:17">
      <c r="A21" s="276">
        <v>204</v>
      </c>
      <c r="B21" s="528" t="s">
        <v>226</v>
      </c>
      <c r="C21" s="534" t="s">
        <v>244</v>
      </c>
      <c r="D21" s="93"/>
      <c r="E21" s="94"/>
      <c r="F21" s="126">
        <v>1</v>
      </c>
      <c r="G21" s="123" t="str">
        <f>IF(AND(D21=0,E21=0)," ",(IF(AND(D21&gt;0,E21=0),"ISI (6)",(IF(AND(D21=0,E21&gt;0),"ISI (5)",((IF(G60&lt;RH!$C212,"&lt;RH",IF(G60&gt;RH!$D212,"&gt;RH"," ")))))))))</f>
        <v xml:space="preserve"> </v>
      </c>
      <c r="H21" s="93"/>
      <c r="I21" s="94"/>
      <c r="J21" s="126">
        <v>5</v>
      </c>
      <c r="K21" s="123" t="str">
        <f>IF(AND(H21=0,I21=0)," ",(IF(AND(H21&gt;0,I21=0),"ISI (8)",(IF(AND(H21=0,I21&gt;0),"ISI (7)",((IF(K60&lt;RH!$C212,"&lt;RH",IF(K60&gt;RH!$D212,"&gt;RH"," ")))))))))</f>
        <v xml:space="preserve"> </v>
      </c>
      <c r="L21" s="96">
        <f t="shared" si="0"/>
        <v>0</v>
      </c>
      <c r="M21" s="97">
        <f t="shared" si="0"/>
        <v>0</v>
      </c>
      <c r="N21" s="94"/>
      <c r="O21" s="127">
        <v>1</v>
      </c>
      <c r="P21" s="123" t="str">
        <f>IF(L21=0," ",IF((L21/INPUT_AWAL!$C$5)&gt;KALORI!D207,"&gt; MAX KONSUMSI KAPITA"," "))</f>
        <v xml:space="preserve"> </v>
      </c>
      <c r="Q21" s="99"/>
    </row>
    <row r="22" spans="1:17">
      <c r="A22" s="276">
        <v>205</v>
      </c>
      <c r="B22" s="528" t="s">
        <v>259</v>
      </c>
      <c r="C22" s="534" t="s">
        <v>74</v>
      </c>
      <c r="D22" s="93"/>
      <c r="E22" s="94"/>
      <c r="F22" s="126">
        <v>1</v>
      </c>
      <c r="G22" s="123" t="str">
        <f>IF(AND(D22=0,E22=0)," ",(IF(AND(D22&gt;0,E22=0),"ISI (6)",(IF(AND(D22=0,E22&gt;0),"ISI (5)",((IF(G61&lt;RH!$C213,"&lt;RH",IF(G61&gt;RH!$D213,"&gt;RH"," ")))))))))</f>
        <v xml:space="preserve"> </v>
      </c>
      <c r="H22" s="93"/>
      <c r="I22" s="94"/>
      <c r="J22" s="126">
        <v>5</v>
      </c>
      <c r="K22" s="123" t="str">
        <f>IF(AND(H22=0,I22=0)," ",(IF(AND(H22&gt;0,I22=0),"ISI (8)",(IF(AND(H22=0,I22&gt;0),"ISI (7)",((IF(K61&lt;RH!$C213,"&lt;RH",IF(K61&gt;RH!$D213,"&gt;RH"," ")))))))))</f>
        <v xml:space="preserve"> </v>
      </c>
      <c r="L22" s="96">
        <f t="shared" si="0"/>
        <v>0</v>
      </c>
      <c r="M22" s="97">
        <f t="shared" si="0"/>
        <v>0</v>
      </c>
      <c r="N22" s="94"/>
      <c r="O22" s="127">
        <v>1</v>
      </c>
      <c r="P22" s="123" t="str">
        <f>IF(L22=0," ",IF((L22/INPUT_AWAL!$C$5)&gt;KALORI!D208,"&gt; MAX KONSUMSI KAPITA"," "))</f>
        <v xml:space="preserve"> </v>
      </c>
      <c r="Q22" s="99"/>
    </row>
    <row r="23" spans="1:17">
      <c r="A23" s="276">
        <v>206</v>
      </c>
      <c r="B23" s="528" t="s">
        <v>261</v>
      </c>
      <c r="C23" s="534" t="s">
        <v>234</v>
      </c>
      <c r="D23" s="93"/>
      <c r="E23" s="94"/>
      <c r="F23" s="126">
        <v>1</v>
      </c>
      <c r="G23" s="123" t="str">
        <f>IF(AND(D23=0,E23=0)," ",(IF(AND(D23&gt;0,E23=0),"ISI (6)",(IF(AND(D23=0,E23&gt;0),"ISI (5)",((IF(G62&lt;RH!$C214,"&lt;RH",IF(G62&gt;RH!$D214,"&gt;RH"," ")))))))))</f>
        <v xml:space="preserve"> </v>
      </c>
      <c r="H23" s="93"/>
      <c r="I23" s="94"/>
      <c r="J23" s="126">
        <v>5</v>
      </c>
      <c r="K23" s="123" t="str">
        <f>IF(AND(H23=0,I23=0)," ",(IF(AND(H23&gt;0,I23=0),"ISI (8)",(IF(AND(H23=0,I23&gt;0),"ISI (7)",((IF(K62&lt;RH!$C214,"&lt;RH",IF(K62&gt;RH!$D214,"&gt;RH"," ")))))))))</f>
        <v xml:space="preserve"> </v>
      </c>
      <c r="L23" s="96">
        <f t="shared" si="0"/>
        <v>0</v>
      </c>
      <c r="M23" s="97">
        <f t="shared" si="0"/>
        <v>0</v>
      </c>
      <c r="N23" s="94"/>
      <c r="O23" s="127">
        <v>1</v>
      </c>
      <c r="P23" s="123" t="str">
        <f>IF(L23=0," ",IF((L23/INPUT_AWAL!$C$5)&gt;KALORI!D209,"&gt; MAX KONSUMSI KAPITA"," "))</f>
        <v xml:space="preserve"> </v>
      </c>
      <c r="Q23" s="121"/>
    </row>
    <row r="24" spans="1:17">
      <c r="A24" s="276">
        <v>207</v>
      </c>
      <c r="B24" s="528" t="s">
        <v>262</v>
      </c>
      <c r="C24" s="534" t="s">
        <v>234</v>
      </c>
      <c r="D24" s="93"/>
      <c r="E24" s="94"/>
      <c r="F24" s="126">
        <v>1</v>
      </c>
      <c r="G24" s="123" t="str">
        <f>IF(AND(D24=0,E24=0)," ",(IF(AND(D24&gt;0,E24=0),"ISI (6)",(IF(AND(D24=0,E24&gt;0),"ISI (5)",((IF(G63&lt;RH!$C215,"&lt;RH",IF(G63&gt;RH!$D215,"&gt;RH"," ")))))))))</f>
        <v xml:space="preserve"> </v>
      </c>
      <c r="H24" s="93"/>
      <c r="I24" s="94"/>
      <c r="J24" s="126">
        <v>5</v>
      </c>
      <c r="K24" s="123" t="str">
        <f>IF(AND(H24=0,I24=0)," ",(IF(AND(H24&gt;0,I24=0),"ISI (8)",(IF(AND(H24=0,I24&gt;0),"ISI (7)",((IF(K63&lt;RH!$C215,"&lt;RH",IF(K63&gt;RH!$D215,"&gt;RH"," ")))))))))</f>
        <v xml:space="preserve"> </v>
      </c>
      <c r="L24" s="96">
        <f t="shared" si="0"/>
        <v>0</v>
      </c>
      <c r="M24" s="97">
        <f t="shared" si="0"/>
        <v>0</v>
      </c>
      <c r="N24" s="94"/>
      <c r="O24" s="127">
        <v>1</v>
      </c>
      <c r="P24" s="123" t="str">
        <f>IF(L24=0," ",IF((L24/INPUT_AWAL!$C$5)&gt;KALORI!D210,"&gt; MAX KONSUMSI KAPITA"," "))</f>
        <v xml:space="preserve"> </v>
      </c>
      <c r="Q24" s="99"/>
    </row>
    <row r="25" spans="1:17">
      <c r="A25" s="276">
        <v>208</v>
      </c>
      <c r="B25" s="528" t="s">
        <v>264</v>
      </c>
      <c r="C25" s="534" t="s">
        <v>234</v>
      </c>
      <c r="D25" s="93"/>
      <c r="E25" s="94"/>
      <c r="F25" s="126">
        <v>1</v>
      </c>
      <c r="G25" s="123" t="str">
        <f>IF(AND(D25=0,E25=0)," ",(IF(AND(D25&gt;0,E25=0),"ISI (6)",(IF(AND(D25=0,E25&gt;0),"ISI (5)",((IF(G64&lt;RH!$C216,"&lt;RH",IF(G64&gt;RH!$D216,"&gt;RH"," ")))))))))</f>
        <v xml:space="preserve"> </v>
      </c>
      <c r="H25" s="93"/>
      <c r="I25" s="94"/>
      <c r="J25" s="126">
        <v>5</v>
      </c>
      <c r="K25" s="123" t="str">
        <f>IF(AND(H25=0,I25=0)," ",(IF(AND(H25&gt;0,I25=0),"ISI (8)",(IF(AND(H25=0,I25&gt;0),"ISI (7)",((IF(K64&lt;RH!$C216,"&lt;RH",IF(K64&gt;RH!$D216,"&gt;RH"," ")))))))))</f>
        <v xml:space="preserve"> </v>
      </c>
      <c r="L25" s="96">
        <f t="shared" si="0"/>
        <v>0</v>
      </c>
      <c r="M25" s="97">
        <f t="shared" si="0"/>
        <v>0</v>
      </c>
      <c r="N25" s="94"/>
      <c r="O25" s="127">
        <v>1</v>
      </c>
      <c r="P25" s="123" t="str">
        <f>IF(L25=0," ",IF((L25/INPUT_AWAL!$C$5)&gt;KALORI!D211,"&gt; MAX KONSUMSI KAPITA"," "))</f>
        <v xml:space="preserve"> </v>
      </c>
      <c r="Q25" s="122"/>
    </row>
    <row r="26" spans="1:17">
      <c r="A26" s="276">
        <v>209</v>
      </c>
      <c r="B26" s="528" t="s">
        <v>266</v>
      </c>
      <c r="C26" s="534" t="s">
        <v>244</v>
      </c>
      <c r="D26" s="93"/>
      <c r="E26" s="94"/>
      <c r="F26" s="126">
        <v>1</v>
      </c>
      <c r="G26" s="123" t="str">
        <f>IF(AND(D26=0,E26=0)," ",(IF(AND(D26&gt;0,E26=0),"ISI (6)",(IF(AND(D26=0,E26&gt;0),"ISI (5)",((IF(G65&lt;RH!$C217,"&lt;RH",IF(G65&gt;RH!$D217,"&gt;RH"," ")))))))))</f>
        <v xml:space="preserve"> </v>
      </c>
      <c r="H26" s="93"/>
      <c r="I26" s="94"/>
      <c r="J26" s="126">
        <v>5</v>
      </c>
      <c r="K26" s="123" t="str">
        <f>IF(AND(H26=0,I26=0)," ",(IF(AND(H26&gt;0,I26=0),"ISI (8)",(IF(AND(H26=0,I26&gt;0),"ISI (7)",((IF(K65&lt;RH!$C217,"&lt;RH",IF(K65&gt;RH!$D217,"&gt;RH"," ")))))))))</f>
        <v xml:space="preserve"> </v>
      </c>
      <c r="L26" s="96">
        <f t="shared" si="0"/>
        <v>0</v>
      </c>
      <c r="M26" s="97">
        <f t="shared" si="0"/>
        <v>0</v>
      </c>
      <c r="N26" s="94"/>
      <c r="O26" s="127">
        <v>1</v>
      </c>
      <c r="P26" s="123" t="str">
        <f>IF(L26=0," ",IF((L26/INPUT_AWAL!$C$5)&gt;KALORI!D212,"&gt; MAX KONSUMSI KAPITA"," "))</f>
        <v xml:space="preserve"> </v>
      </c>
      <c r="Q26" s="99"/>
    </row>
    <row r="27" spans="1:17" ht="22.8">
      <c r="A27" s="276">
        <v>210</v>
      </c>
      <c r="B27" s="528" t="s">
        <v>267</v>
      </c>
      <c r="C27" s="530" t="s">
        <v>800</v>
      </c>
      <c r="D27" s="93"/>
      <c r="E27" s="94"/>
      <c r="F27" s="126">
        <v>1</v>
      </c>
      <c r="G27" s="123" t="str">
        <f>IF(AND(D27=0,E27=0)," ",(IF(AND(D27&gt;0,E27=0),"ISI (6)",(IF(AND(D27=0,E27&gt;0),"ISI (5)",((IF(G66&lt;RH!$C218,"&lt;RH",IF(G66&gt;RH!$D218,"&gt;RH"," ")))))))))</f>
        <v xml:space="preserve"> </v>
      </c>
      <c r="H27" s="93"/>
      <c r="I27" s="94"/>
      <c r="J27" s="126">
        <v>5</v>
      </c>
      <c r="K27" s="123" t="str">
        <f>IF(AND(H27=0,I27=0)," ",(IF(AND(H27&gt;0,I27=0),"ISI (8)",(IF(AND(H27=0,I27&gt;0),"ISI (7)",((IF(K66&lt;RH!$C218,"&lt;RH",IF(K66&gt;RH!$D218,"&gt;RH"," ")))))))))</f>
        <v xml:space="preserve"> </v>
      </c>
      <c r="L27" s="96">
        <f t="shared" si="0"/>
        <v>0</v>
      </c>
      <c r="M27" s="97">
        <f t="shared" si="0"/>
        <v>0</v>
      </c>
      <c r="N27" s="94"/>
      <c r="O27" s="127">
        <v>1</v>
      </c>
      <c r="P27" s="123" t="str">
        <f>IF(L27=0," ",IF((L27/INPUT_AWAL!$C$5)&gt;KALORI!D213,"&gt; MAX KONSUMSI KAPITA"," "))</f>
        <v xml:space="preserve"> </v>
      </c>
      <c r="Q27" s="99"/>
    </row>
    <row r="28" spans="1:17">
      <c r="A28" s="276">
        <v>211</v>
      </c>
      <c r="B28" s="528" t="s">
        <v>269</v>
      </c>
      <c r="C28" s="534" t="s">
        <v>801</v>
      </c>
      <c r="D28" s="93"/>
      <c r="E28" s="94"/>
      <c r="F28" s="126">
        <v>1</v>
      </c>
      <c r="G28" s="123" t="str">
        <f>IF(AND(D28=0,E28=0)," ",(IF(AND(D28&gt;0,E28=0),"ISI (6)",(IF(AND(D28=0,E28&gt;0),"ISI (5)",((IF(G67&lt;RH!$C219,"&lt;RH",IF(G67&gt;RH!$D219,"&gt;RH"," ")))))))))</f>
        <v xml:space="preserve"> </v>
      </c>
      <c r="H28" s="93"/>
      <c r="I28" s="94"/>
      <c r="J28" s="126">
        <v>5</v>
      </c>
      <c r="K28" s="123" t="str">
        <f>IF(AND(H28=0,I28=0)," ",(IF(AND(H28&gt;0,I28=0),"ISI (8)",(IF(AND(H28=0,I28&gt;0),"ISI (7)",((IF(K67&lt;RH!$C219,"&lt;RH",IF(K67&gt;RH!$D219,"&gt;RH"," ")))))))))</f>
        <v xml:space="preserve"> </v>
      </c>
      <c r="L28" s="96">
        <f t="shared" si="0"/>
        <v>0</v>
      </c>
      <c r="M28" s="97">
        <f t="shared" si="0"/>
        <v>0</v>
      </c>
      <c r="N28" s="94"/>
      <c r="O28" s="127">
        <v>1</v>
      </c>
      <c r="P28" s="123" t="str">
        <f>IF(L28=0," ",IF((L28/INPUT_AWAL!$C$5)&gt;KALORI!D214,"&gt; MAX KONSUMSI KAPITA"," "))</f>
        <v xml:space="preserve"> </v>
      </c>
      <c r="Q28" s="99"/>
    </row>
    <row r="29" spans="1:17">
      <c r="A29" s="276">
        <v>212</v>
      </c>
      <c r="B29" s="528" t="s">
        <v>270</v>
      </c>
      <c r="C29" s="534" t="s">
        <v>186</v>
      </c>
      <c r="D29" s="93"/>
      <c r="E29" s="94"/>
      <c r="F29" s="126">
        <v>1</v>
      </c>
      <c r="G29" s="123" t="str">
        <f>IF(AND(D29=0,E29=0)," ",(IF(AND(D29&gt;0,E29=0),"ISI (6)",(IF(AND(D29=0,E29&gt;0),"ISI (5)",((IF(G68&lt;RH!$C220,"&lt;RH",IF(G68&gt;RH!$D220,"&gt;RH"," ")))))))))</f>
        <v xml:space="preserve"> </v>
      </c>
      <c r="H29" s="93"/>
      <c r="I29" s="94"/>
      <c r="J29" s="126">
        <v>5</v>
      </c>
      <c r="K29" s="123" t="str">
        <f>IF(AND(H29=0,I29=0)," ",(IF(AND(H29&gt;0,I29=0),"ISI (8)",(IF(AND(H29=0,I29&gt;0),"ISI (7)",((IF(K68&lt;RH!$C220,"&lt;RH",IF(K68&gt;RH!$D220,"&gt;RH"," ")))))))))</f>
        <v xml:space="preserve"> </v>
      </c>
      <c r="L29" s="96">
        <f t="shared" si="0"/>
        <v>0</v>
      </c>
      <c r="M29" s="97">
        <f t="shared" si="0"/>
        <v>0</v>
      </c>
      <c r="N29" s="94"/>
      <c r="O29" s="127">
        <v>1</v>
      </c>
      <c r="P29" s="123" t="str">
        <f>IF(L29=0," ",IF((L29/INPUT_AWAL!$C$5)&gt;KALORI!D215,"&gt; MAX KONSUMSI KAPITA"," "))</f>
        <v xml:space="preserve"> </v>
      </c>
      <c r="Q29" s="99"/>
    </row>
    <row r="30" spans="1:17">
      <c r="A30" s="276">
        <v>213</v>
      </c>
      <c r="B30" s="528" t="s">
        <v>271</v>
      </c>
      <c r="C30" s="534" t="s">
        <v>272</v>
      </c>
      <c r="D30" s="93"/>
      <c r="E30" s="94"/>
      <c r="F30" s="126">
        <v>1</v>
      </c>
      <c r="G30" s="123" t="str">
        <f>IF(AND(D30=0,E30=0)," ",(IF(AND(D30&gt;0,E30=0),"ISI (6)",(IF(AND(D30=0,E30&gt;0),"ISI (5)",((IF(G69&lt;RH!$C221,"&lt;RH",IF(G69&gt;RH!$D221,"&gt;RH"," ")))))))))</f>
        <v xml:space="preserve"> </v>
      </c>
      <c r="H30" s="93"/>
      <c r="I30" s="94"/>
      <c r="J30" s="126">
        <v>5</v>
      </c>
      <c r="K30" s="123" t="str">
        <f>IF(AND(H30=0,I30=0)," ",(IF(AND(H30&gt;0,I30=0),"ISI (8)",(IF(AND(H30=0,I30&gt;0),"ISI (7)",((IF(K69&lt;RH!$C221,"&lt;RH",IF(K69&gt;RH!$D221,"&gt;RH"," ")))))))))</f>
        <v xml:space="preserve"> </v>
      </c>
      <c r="L30" s="96">
        <f t="shared" si="0"/>
        <v>0</v>
      </c>
      <c r="M30" s="97">
        <f t="shared" si="0"/>
        <v>0</v>
      </c>
      <c r="N30" s="94"/>
      <c r="O30" s="127">
        <v>1</v>
      </c>
      <c r="P30" s="123" t="str">
        <f>IF(L30=0," ",IF((L30/INPUT_AWAL!$C$5)&gt;KALORI!D216,"&gt; MAX KONSUMSI KAPITA"," "))</f>
        <v xml:space="preserve"> </v>
      </c>
      <c r="Q30" s="99"/>
    </row>
    <row r="31" spans="1:17">
      <c r="A31" s="276">
        <v>214</v>
      </c>
      <c r="B31" s="528" t="s">
        <v>273</v>
      </c>
      <c r="C31" s="535" t="s">
        <v>802</v>
      </c>
      <c r="D31" s="93"/>
      <c r="E31" s="94"/>
      <c r="F31" s="126">
        <v>1</v>
      </c>
      <c r="G31" s="123" t="str">
        <f>IF(AND(D31=0,E31=0)," ",(IF(AND(D31&gt;0,E31=0),"ISI (6)",(IF(AND(D31=0,E31&gt;0),"ISI (5)",((IF(G70&lt;RH!$C222,"&lt;RH",IF(G70&gt;RH!$D222,"&gt;RH"," ")))))))))</f>
        <v xml:space="preserve"> </v>
      </c>
      <c r="H31" s="93"/>
      <c r="I31" s="94"/>
      <c r="J31" s="126">
        <v>5</v>
      </c>
      <c r="K31" s="123" t="str">
        <f>IF(AND(H31=0,I31=0)," ",(IF(AND(H31&gt;0,I31=0),"ISI (8)",(IF(AND(H31=0,I31&gt;0),"ISI (7)",((IF(K70&lt;RH!$C222,"&lt;RH",IF(K70&gt;RH!$D222,"&gt;RH"," ")))))))))</f>
        <v xml:space="preserve"> </v>
      </c>
      <c r="L31" s="96">
        <f t="shared" si="0"/>
        <v>0</v>
      </c>
      <c r="M31" s="97">
        <f t="shared" si="0"/>
        <v>0</v>
      </c>
      <c r="N31" s="94"/>
      <c r="O31" s="127">
        <v>1</v>
      </c>
      <c r="P31" s="123" t="str">
        <f>IF(L31=0," ",IF((L31/INPUT_AWAL!$C$5)&gt;KALORI!D217,"&gt; MAX KONSUMSI KAPITA"," "))</f>
        <v xml:space="preserve"> </v>
      </c>
      <c r="Q31" s="99"/>
    </row>
    <row r="32" spans="1:17">
      <c r="A32" s="276">
        <v>215</v>
      </c>
      <c r="B32" s="528" t="s">
        <v>276</v>
      </c>
      <c r="C32" s="535" t="s">
        <v>803</v>
      </c>
      <c r="D32" s="93"/>
      <c r="E32" s="94"/>
      <c r="F32" s="126">
        <v>1</v>
      </c>
      <c r="G32" s="123" t="str">
        <f>IF(AND(D32=0,E32=0)," ",(IF(AND(D32&gt;0,E32=0),"ISI (6)",(IF(AND(D32=0,E32&gt;0),"ISI (5)",((IF(G71&lt;RH!$C223,"&lt;RH",IF(G71&gt;RH!$D223,"&gt;RH"," ")))))))))</f>
        <v xml:space="preserve"> </v>
      </c>
      <c r="H32" s="93"/>
      <c r="I32" s="94"/>
      <c r="J32" s="126">
        <v>5</v>
      </c>
      <c r="K32" s="123" t="str">
        <f>IF(AND(H32=0,I32=0)," ",(IF(AND(H32&gt;0,I32=0),"ISI (8)",(IF(AND(H32=0,I32&gt;0),"ISI (7)",((IF(K71&lt;RH!$C223,"&lt;RH",IF(K71&gt;RH!$D223,"&gt;RH"," ")))))))))</f>
        <v xml:space="preserve"> </v>
      </c>
      <c r="L32" s="96">
        <f t="shared" si="0"/>
        <v>0</v>
      </c>
      <c r="M32" s="97">
        <f t="shared" si="0"/>
        <v>0</v>
      </c>
      <c r="N32" s="94"/>
      <c r="O32" s="127">
        <v>1</v>
      </c>
      <c r="P32" s="123" t="str">
        <f>IF(L32=0," ",IF((L32/INPUT_AWAL!$C$5)&gt;KALORI!D218,"&gt; MAX KONSUMSI KAPITA"," "))</f>
        <v xml:space="preserve"> </v>
      </c>
      <c r="Q32" s="121"/>
    </row>
    <row r="33" spans="1:17">
      <c r="A33" s="276">
        <v>216</v>
      </c>
      <c r="B33" s="528" t="s">
        <v>279</v>
      </c>
      <c r="C33" s="534" t="s">
        <v>281</v>
      </c>
      <c r="D33" s="93"/>
      <c r="E33" s="94"/>
      <c r="F33" s="126">
        <v>1</v>
      </c>
      <c r="G33" s="123" t="str">
        <f>IF(AND(D33=0,E33=0)," ",(IF(AND(D33&gt;0,E33=0),"ISI (6)",(IF(AND(D33=0,E33&gt;0),"ISI (5)",((IF(G72&lt;RH!$C224,"&lt;RH",IF(G72&gt;RH!$D224,"&gt;RH"," ")))))))))</f>
        <v xml:space="preserve"> </v>
      </c>
      <c r="H33" s="93"/>
      <c r="I33" s="94"/>
      <c r="J33" s="126">
        <v>5</v>
      </c>
      <c r="K33" s="123" t="str">
        <f>IF(AND(H33=0,I33=0)," ",(IF(AND(H33&gt;0,I33=0),"ISI (8)",(IF(AND(H33=0,I33&gt;0),"ISI (7)",((IF(K72&lt;RH!$C224,"&lt;RH",IF(K72&gt;RH!$D224,"&gt;RH"," ")))))))))</f>
        <v xml:space="preserve"> </v>
      </c>
      <c r="L33" s="96">
        <f t="shared" si="0"/>
        <v>0</v>
      </c>
      <c r="M33" s="97">
        <f t="shared" si="0"/>
        <v>0</v>
      </c>
      <c r="N33" s="94"/>
      <c r="O33" s="127">
        <v>1</v>
      </c>
      <c r="P33" s="123" t="str">
        <f>IF(L33=0," ",IF((L33/INPUT_AWAL!$C$5)&gt;KALORI!D219,"&gt; MAX KONSUMSI KAPITA"," "))</f>
        <v xml:space="preserve"> </v>
      </c>
      <c r="Q33" s="99"/>
    </row>
    <row r="34" spans="1:17" ht="22.8">
      <c r="A34" s="276">
        <v>217</v>
      </c>
      <c r="B34" s="528" t="s">
        <v>282</v>
      </c>
      <c r="C34" s="530" t="s">
        <v>356</v>
      </c>
      <c r="D34" s="93"/>
      <c r="E34" s="94"/>
      <c r="F34" s="126">
        <v>1</v>
      </c>
      <c r="G34" s="123" t="str">
        <f>IF(AND(D34=0,E34=0)," ",(IF(AND(D34&gt;0,E34=0),"ISI (6)",(IF(AND(D34=0,E34&gt;0),"ISI (5)",((IF(G73&lt;RH!$C225,"&lt;RH",IF(G73&gt;RH!$D225,"&gt;RH"," ")))))))))</f>
        <v xml:space="preserve"> </v>
      </c>
      <c r="H34" s="93"/>
      <c r="I34" s="94"/>
      <c r="J34" s="126">
        <v>5</v>
      </c>
      <c r="K34" s="123" t="str">
        <f>IF(AND(H34=0,I34=0)," ",(IF(AND(H34&gt;0,I34=0),"ISI (8)",(IF(AND(H34=0,I34&gt;0),"ISI (7)",((IF(K73&lt;RH!$C225,"&lt;RH",IF(K73&gt;RH!$D225,"&gt;RH"," ")))))))))</f>
        <v xml:space="preserve"> </v>
      </c>
      <c r="L34" s="96">
        <f t="shared" si="0"/>
        <v>0</v>
      </c>
      <c r="M34" s="97">
        <f t="shared" si="0"/>
        <v>0</v>
      </c>
      <c r="N34" s="94"/>
      <c r="O34" s="127">
        <v>1</v>
      </c>
      <c r="P34" s="123" t="str">
        <f>IF(L34=0," ",IF((L34/INPUT_AWAL!$C$5)&gt;KALORI!D220,"&gt; MAX KONSUMSI KAPITA"," "))</f>
        <v xml:space="preserve"> </v>
      </c>
      <c r="Q34" s="99"/>
    </row>
    <row r="35" spans="1:17" ht="15" customHeight="1">
      <c r="A35" s="276">
        <v>218</v>
      </c>
      <c r="B35" s="528" t="s">
        <v>284</v>
      </c>
      <c r="C35" s="534" t="s">
        <v>244</v>
      </c>
      <c r="D35" s="93"/>
      <c r="E35" s="94"/>
      <c r="F35" s="126">
        <v>1</v>
      </c>
      <c r="G35" s="123" t="str">
        <f>IF(AND(D35=0,E35=0)," ",(IF(AND(D35&gt;0,E35=0),"ISI (6)",(IF(AND(D35=0,E35&gt;0),"ISI (5)",((IF(G74&lt;RH!$C226,"&lt;RH",IF(G74&gt;RH!$D226,"&gt;RH"," ")))))))))</f>
        <v xml:space="preserve"> </v>
      </c>
      <c r="H35" s="93"/>
      <c r="I35" s="94"/>
      <c r="J35" s="126">
        <v>5</v>
      </c>
      <c r="K35" s="123" t="str">
        <f>IF(AND(H35=0,I35=0)," ",(IF(AND(H35&gt;0,I35=0),"ISI (8)",(IF(AND(H35=0,I35&gt;0),"ISI (7)",((IF(K74&lt;RH!$C226,"&lt;RH",IF(K74&gt;RH!$D226,"&gt;RH"," ")))))))))</f>
        <v xml:space="preserve"> </v>
      </c>
      <c r="L35" s="96">
        <f t="shared" si="0"/>
        <v>0</v>
      </c>
      <c r="M35" s="97">
        <f t="shared" si="0"/>
        <v>0</v>
      </c>
      <c r="N35" s="94"/>
      <c r="O35" s="127">
        <v>1</v>
      </c>
      <c r="P35" s="123" t="str">
        <f>IF(L35=0," ",IF((L35/INPUT_AWAL!$C$5)&gt;KALORI!D221,"&gt; MAX KONSUMSI KAPITA"," "))</f>
        <v xml:space="preserve"> </v>
      </c>
      <c r="Q35" s="99"/>
    </row>
    <row r="36" spans="1:17">
      <c r="A36" s="276">
        <v>219</v>
      </c>
      <c r="B36" s="528" t="s">
        <v>285</v>
      </c>
      <c r="C36" s="529" t="s">
        <v>186</v>
      </c>
      <c r="D36" s="93"/>
      <c r="E36" s="94"/>
      <c r="F36" s="126">
        <v>1</v>
      </c>
      <c r="G36" s="123" t="str">
        <f>IF(AND(D36=0,E36=0)," ",(IF(AND(D36&gt;0,E36=0),"ISI (6)",(IF(AND(D36=0,E36&gt;0),"ISI (5)",((IF(G75&lt;RH!$C227,"&lt;RH",IF(G75&gt;RH!$D227,"&gt;RH"," ")))))))))</f>
        <v xml:space="preserve"> </v>
      </c>
      <c r="H36" s="93"/>
      <c r="I36" s="94"/>
      <c r="J36" s="126">
        <v>5</v>
      </c>
      <c r="K36" s="123" t="str">
        <f>IF(AND(H36=0,I36=0)," ",(IF(AND(H36&gt;0,I36=0),"ISI (8)",(IF(AND(H36=0,I36&gt;0),"ISI (7)",((IF(K75&lt;RH!$C227,"&lt;RH",IF(K75&gt;RH!$D227,"&gt;RH"," ")))))))))</f>
        <v xml:space="preserve"> </v>
      </c>
      <c r="L36" s="96">
        <f t="shared" si="0"/>
        <v>0</v>
      </c>
      <c r="M36" s="97">
        <f t="shared" si="0"/>
        <v>0</v>
      </c>
      <c r="N36" s="94"/>
      <c r="O36" s="127">
        <v>1</v>
      </c>
      <c r="P36" s="123" t="str">
        <f>IF(L36=0," ",IF((L36/INPUT_AWAL!$C$5)&gt;KALORI!D222,"&gt; MAX KONSUMSI KAPITA"," "))</f>
        <v xml:space="preserve"> </v>
      </c>
      <c r="Q36" s="99"/>
    </row>
    <row r="37" spans="1:17">
      <c r="A37" s="266">
        <v>220</v>
      </c>
      <c r="B37" s="109" t="s">
        <v>798</v>
      </c>
      <c r="C37" s="114"/>
      <c r="D37" s="110"/>
      <c r="E37" s="108">
        <f>SUM(E38:E42)</f>
        <v>0</v>
      </c>
      <c r="F37" s="106"/>
      <c r="G37" s="107"/>
      <c r="H37" s="110"/>
      <c r="I37" s="108">
        <f>SUM(I38:I42)</f>
        <v>0</v>
      </c>
      <c r="J37" s="106"/>
      <c r="K37" s="107"/>
      <c r="L37" s="111"/>
      <c r="M37" s="108">
        <f>SUM(M38:M42)</f>
        <v>0</v>
      </c>
      <c r="N37" s="113" t="str">
        <f>IF(J37=0," ",IF((J37/INPUT_AWAL!$C$5)&gt;KALORI!B223,"&gt; MAX KONSUMSI KAPITA"," "))</f>
        <v xml:space="preserve"> </v>
      </c>
      <c r="O37" s="128"/>
      <c r="P37" s="113" t="str">
        <f>IF(L37=0," ",IF((L37/INPUT_AWAL!$C$5)&gt;KALORI!D223,"&gt; MAX KONSUMSI KAPITA"," "))</f>
        <v xml:space="preserve"> </v>
      </c>
      <c r="Q37" s="99"/>
    </row>
    <row r="38" spans="1:17" ht="15" customHeight="1">
      <c r="A38" s="276">
        <v>221</v>
      </c>
      <c r="B38" s="528" t="s">
        <v>289</v>
      </c>
      <c r="C38" s="529" t="s">
        <v>290</v>
      </c>
      <c r="D38" s="93"/>
      <c r="E38" s="94"/>
      <c r="F38" s="126">
        <v>1</v>
      </c>
      <c r="G38" s="123" t="str">
        <f>IF(AND(D38=0,E38=0)," ",(IF(AND(D38&gt;0,E38=0),"ISI (6)",(IF(AND(D38=0,E38&gt;0),"ISI (5)",((IF(G77&lt;RH!$C229,"&lt;RH",IF(G77&gt;RH!$D229,"&gt;RH"," ")))))))))</f>
        <v xml:space="preserve"> </v>
      </c>
      <c r="H38" s="93"/>
      <c r="I38" s="94"/>
      <c r="J38" s="126">
        <v>5</v>
      </c>
      <c r="K38" s="123" t="str">
        <f>IF(AND(H38=0,I38=0)," ",(IF(AND(H38&gt;0,I38=0),"ISI (8)",(IF(AND(H38=0,I38&gt;0),"ISI (7)",((IF(K77&lt;RH!$C229,"&lt;RH",IF(K77&gt;RH!$D229,"&gt;RH"," ")))))))))</f>
        <v xml:space="preserve"> </v>
      </c>
      <c r="L38" s="96">
        <f t="shared" si="0"/>
        <v>0</v>
      </c>
      <c r="M38" s="97">
        <f t="shared" si="0"/>
        <v>0</v>
      </c>
      <c r="N38" s="94"/>
      <c r="O38" s="127">
        <v>1</v>
      </c>
      <c r="P38" s="123" t="str">
        <f>IF(L38=0," ",IF((L38/INPUT_AWAL!$C$5)&gt;KALORI!D224,"&gt; MAX KONSUMSI KAPITA"," "))</f>
        <v xml:space="preserve"> </v>
      </c>
      <c r="Q38" s="121"/>
    </row>
    <row r="39" spans="1:17" ht="15" customHeight="1">
      <c r="A39" s="276">
        <v>222</v>
      </c>
      <c r="B39" s="528" t="s">
        <v>291</v>
      </c>
      <c r="C39" s="529" t="s">
        <v>290</v>
      </c>
      <c r="D39" s="93"/>
      <c r="E39" s="94"/>
      <c r="F39" s="126">
        <v>1</v>
      </c>
      <c r="G39" s="123" t="str">
        <f>IF(AND(D39=0,E39=0)," ",(IF(AND(D39&gt;0,E39=0),"ISI (6)",(IF(AND(D39=0,E39&gt;0),"ISI (5)",((IF(G78&lt;RH!$C230,"&lt;RH",IF(G78&gt;RH!$D230,"&gt;RH"," ")))))))))</f>
        <v xml:space="preserve"> </v>
      </c>
      <c r="H39" s="93"/>
      <c r="I39" s="94"/>
      <c r="J39" s="126">
        <v>5</v>
      </c>
      <c r="K39" s="123" t="str">
        <f>IF(AND(H39=0,I39=0)," ",(IF(AND(H39&gt;0,I39=0),"ISI (8)",(IF(AND(H39=0,I39&gt;0),"ISI (7)",((IF(K78&lt;RH!$C230,"&lt;RH",IF(K78&gt;RH!$D230,"&gt;RH"," ")))))))))</f>
        <v xml:space="preserve"> </v>
      </c>
      <c r="L39" s="96">
        <f t="shared" si="0"/>
        <v>0</v>
      </c>
      <c r="M39" s="97">
        <f t="shared" si="0"/>
        <v>0</v>
      </c>
      <c r="N39" s="94"/>
      <c r="O39" s="127">
        <v>1</v>
      </c>
      <c r="P39" s="123" t="str">
        <f>IF(L39=0," ",IF((L39/INPUT_AWAL!$C$5)&gt;KALORI!D225,"&gt; MAX KONSUMSI KAPITA"," "))</f>
        <v xml:space="preserve"> </v>
      </c>
      <c r="Q39" s="116"/>
    </row>
    <row r="40" spans="1:17" ht="15" customHeight="1">
      <c r="A40" s="276">
        <v>223</v>
      </c>
      <c r="B40" s="528" t="s">
        <v>292</v>
      </c>
      <c r="C40" s="529" t="s">
        <v>290</v>
      </c>
      <c r="D40" s="93"/>
      <c r="E40" s="94"/>
      <c r="F40" s="126">
        <v>1</v>
      </c>
      <c r="G40" s="123" t="str">
        <f>IF(AND(D40=0,E40=0)," ",(IF(AND(D40&gt;0,E40=0),"ISI (6)",(IF(AND(D40=0,E40&gt;0),"ISI (5)",((IF(G79&lt;RH!$C231,"&lt;RH",IF(G79&gt;RH!$D231,"&gt;RH"," ")))))))))</f>
        <v xml:space="preserve"> </v>
      </c>
      <c r="H40" s="93"/>
      <c r="I40" s="94"/>
      <c r="J40" s="126">
        <v>5</v>
      </c>
      <c r="K40" s="123" t="str">
        <f>IF(AND(H40=0,I40=0)," ",(IF(AND(H40&gt;0,I40=0),"ISI (8)",(IF(AND(H40=0,I40&gt;0),"ISI (7)",((IF(K79&lt;RH!$C231,"&lt;RH",IF(K79&gt;RH!$D231,"&gt;RH"," ")))))))))</f>
        <v xml:space="preserve"> </v>
      </c>
      <c r="L40" s="96">
        <f t="shared" si="0"/>
        <v>0</v>
      </c>
      <c r="M40" s="97">
        <f t="shared" si="0"/>
        <v>0</v>
      </c>
      <c r="N40" s="94"/>
      <c r="O40" s="127">
        <v>1</v>
      </c>
      <c r="P40" s="123" t="str">
        <f>IF(L40=0," ",IF((L40/INPUT_AWAL!$C$5)&gt;KALORI!D226,"&gt; MAX KONSUMSI KAPITA"," "))</f>
        <v xml:space="preserve"> </v>
      </c>
      <c r="Q40" s="116"/>
    </row>
    <row r="41" spans="1:17" ht="15" customHeight="1">
      <c r="A41" s="276">
        <v>224</v>
      </c>
      <c r="B41" s="528" t="s">
        <v>293</v>
      </c>
      <c r="C41" s="529" t="s">
        <v>74</v>
      </c>
      <c r="D41" s="93"/>
      <c r="E41" s="94"/>
      <c r="F41" s="126">
        <v>1</v>
      </c>
      <c r="G41" s="123" t="str">
        <f>IF(AND(D41=0,E41=0)," ",(IF(AND(D41&gt;0,E41=0),"ISI (6)",(IF(AND(D41=0,E41&gt;0),"ISI (5)",((IF(G80&lt;RH!$C232,"&lt;RH",IF(G80&gt;RH!$D232,"&gt;RH"," ")))))))))</f>
        <v xml:space="preserve"> </v>
      </c>
      <c r="H41" s="93"/>
      <c r="I41" s="94"/>
      <c r="J41" s="126">
        <v>5</v>
      </c>
      <c r="K41" s="123" t="str">
        <f>IF(AND(H41=0,I41=0)," ",(IF(AND(H41&gt;0,I41=0),"ISI (8)",(IF(AND(H41=0,I41&gt;0),"ISI (7)",((IF(K80&lt;RH!$C232,"&lt;RH",IF(K80&gt;RH!$D232,"&gt;RH"," ")))))))))</f>
        <v xml:space="preserve"> </v>
      </c>
      <c r="L41" s="96">
        <f t="shared" si="0"/>
        <v>0</v>
      </c>
      <c r="M41" s="97">
        <f t="shared" si="0"/>
        <v>0</v>
      </c>
      <c r="N41" s="94"/>
      <c r="O41" s="127">
        <v>1</v>
      </c>
      <c r="P41" s="123" t="str">
        <f>IF(L41=0," ",IF((L41/INPUT_AWAL!$C$5)&gt;KALORI!D227,"&gt; MAX KONSUMSI KAPITA"," "))</f>
        <v xml:space="preserve"> </v>
      </c>
      <c r="Q41" s="116"/>
    </row>
    <row r="42" spans="1:17" ht="15" customHeight="1">
      <c r="A42" s="276">
        <v>225</v>
      </c>
      <c r="B42" s="528" t="s">
        <v>294</v>
      </c>
      <c r="C42" s="529" t="s">
        <v>351</v>
      </c>
      <c r="D42" s="93"/>
      <c r="E42" s="94"/>
      <c r="F42" s="126">
        <v>1</v>
      </c>
      <c r="G42" s="123" t="str">
        <f>IF(AND(D42=0,E42=0)," ",(IF(AND(D42&gt;0,E42=0),"ISI (6)",(IF(AND(D42=0,E42&gt;0),"ISI (5)",((IF(G82&lt;RH!$C233,"&lt;RH",IF(G82&gt;RH!$D233,"&gt;RH"," ")))))))))</f>
        <v xml:space="preserve"> </v>
      </c>
      <c r="H42" s="93"/>
      <c r="I42" s="94"/>
      <c r="J42" s="126">
        <v>5</v>
      </c>
      <c r="K42" s="123" t="str">
        <f>IF(AND(H42=0,I42=0)," ",(IF(AND(H42&gt;0,I42=0),"ISI (8)",(IF(AND(H42=0,I42&gt;0),"ISI (7)",((IF(K82&lt;RH!$C233,"&lt;RH",IF(K82&gt;RH!$D233,"&gt;RH"," ")))))))))</f>
        <v xml:space="preserve"> </v>
      </c>
      <c r="L42" s="96">
        <f t="shared" si="0"/>
        <v>0</v>
      </c>
      <c r="M42" s="97">
        <f t="shared" si="0"/>
        <v>0</v>
      </c>
      <c r="N42" s="94"/>
      <c r="O42" s="127">
        <v>1</v>
      </c>
      <c r="P42" s="123" t="str">
        <f>IF(L42=0," ",IF((L42/INPUT_AWAL!$C$5)&gt;KALORI!D228,"&gt; MAX KONSUMSI KAPITA"," "))</f>
        <v xml:space="preserve"> </v>
      </c>
      <c r="Q42" s="116"/>
    </row>
    <row r="43" spans="1:17" s="55" customFormat="1">
      <c r="A43" s="88"/>
      <c r="G43" s="88"/>
      <c r="K43" s="88"/>
      <c r="L43" s="88"/>
      <c r="M43" s="88"/>
      <c r="N43" s="89"/>
      <c r="O43" s="89"/>
      <c r="Q43" s="116"/>
    </row>
    <row r="44" spans="1:17" s="55" customFormat="1" hidden="1">
      <c r="A44" s="88"/>
      <c r="G44" s="88" t="e">
        <f>E5/D5</f>
        <v>#DIV/0!</v>
      </c>
      <c r="K44" s="88" t="e">
        <f>I5/H5</f>
        <v>#DIV/0!</v>
      </c>
      <c r="L44" s="88"/>
      <c r="M44" s="88"/>
      <c r="N44" s="89"/>
      <c r="O44" s="89"/>
      <c r="Q44" s="116"/>
    </row>
    <row r="45" spans="1:17" s="55" customFormat="1" hidden="1">
      <c r="A45" s="88"/>
      <c r="G45" s="88" t="e">
        <f t="shared" ref="G45:G81" si="1">E6/D6</f>
        <v>#DIV/0!</v>
      </c>
      <c r="K45" s="88" t="e">
        <f t="shared" ref="K45:K81" si="2">I6/H6</f>
        <v>#DIV/0!</v>
      </c>
      <c r="L45" s="88"/>
      <c r="M45" s="88"/>
      <c r="N45" s="89"/>
      <c r="O45" s="89"/>
      <c r="Q45" s="116"/>
    </row>
    <row r="46" spans="1:17" s="55" customFormat="1" hidden="1">
      <c r="A46" s="88"/>
      <c r="G46" s="88" t="e">
        <f t="shared" si="1"/>
        <v>#DIV/0!</v>
      </c>
      <c r="K46" s="88" t="e">
        <f t="shared" si="2"/>
        <v>#DIV/0!</v>
      </c>
      <c r="L46" s="88"/>
      <c r="M46" s="88"/>
      <c r="N46" s="89"/>
      <c r="O46" s="89"/>
      <c r="Q46" s="116"/>
    </row>
    <row r="47" spans="1:17" s="55" customFormat="1" hidden="1">
      <c r="A47" s="88"/>
      <c r="G47" s="88" t="e">
        <f t="shared" si="1"/>
        <v>#DIV/0!</v>
      </c>
      <c r="K47" s="88" t="e">
        <f t="shared" si="2"/>
        <v>#DIV/0!</v>
      </c>
      <c r="L47" s="88"/>
      <c r="M47" s="88"/>
      <c r="N47" s="89"/>
      <c r="O47" s="89"/>
      <c r="Q47" s="116"/>
    </row>
    <row r="48" spans="1:17" s="55" customFormat="1" hidden="1">
      <c r="A48" s="88"/>
      <c r="G48" s="88" t="e">
        <f t="shared" si="1"/>
        <v>#DIV/0!</v>
      </c>
      <c r="K48" s="88" t="e">
        <f t="shared" si="2"/>
        <v>#DIV/0!</v>
      </c>
      <c r="L48" s="88"/>
      <c r="M48" s="88"/>
      <c r="N48" s="89"/>
      <c r="O48" s="89"/>
      <c r="Q48" s="116"/>
    </row>
    <row r="49" spans="1:17" s="55" customFormat="1" hidden="1">
      <c r="A49" s="88"/>
      <c r="G49" s="88" t="e">
        <f t="shared" si="1"/>
        <v>#DIV/0!</v>
      </c>
      <c r="K49" s="88" t="e">
        <f t="shared" si="2"/>
        <v>#DIV/0!</v>
      </c>
      <c r="L49" s="88"/>
      <c r="M49" s="88"/>
      <c r="N49" s="89"/>
      <c r="O49" s="89"/>
      <c r="Q49" s="116"/>
    </row>
    <row r="50" spans="1:17" s="55" customFormat="1" hidden="1">
      <c r="A50" s="88"/>
      <c r="G50" s="88" t="e">
        <f t="shared" si="1"/>
        <v>#DIV/0!</v>
      </c>
      <c r="K50" s="88" t="e">
        <f t="shared" si="2"/>
        <v>#DIV/0!</v>
      </c>
      <c r="L50" s="88"/>
      <c r="M50" s="88"/>
      <c r="N50" s="89"/>
      <c r="O50" s="89"/>
      <c r="Q50" s="116"/>
    </row>
    <row r="51" spans="1:17" s="55" customFormat="1" hidden="1">
      <c r="A51" s="88"/>
      <c r="G51" s="88" t="e">
        <f t="shared" si="1"/>
        <v>#DIV/0!</v>
      </c>
      <c r="K51" s="88" t="e">
        <f t="shared" si="2"/>
        <v>#DIV/0!</v>
      </c>
      <c r="L51" s="88"/>
      <c r="M51" s="88"/>
      <c r="N51" s="89"/>
      <c r="O51" s="89"/>
      <c r="Q51" s="116"/>
    </row>
    <row r="52" spans="1:17" s="55" customFormat="1" hidden="1">
      <c r="A52" s="88"/>
      <c r="G52" s="88" t="e">
        <f t="shared" si="1"/>
        <v>#DIV/0!</v>
      </c>
      <c r="K52" s="88" t="e">
        <f t="shared" si="2"/>
        <v>#DIV/0!</v>
      </c>
      <c r="L52" s="88"/>
      <c r="M52" s="88"/>
      <c r="N52" s="89"/>
      <c r="O52" s="89"/>
      <c r="Q52" s="116"/>
    </row>
    <row r="53" spans="1:17" s="55" customFormat="1" hidden="1">
      <c r="A53" s="88"/>
      <c r="G53" s="88" t="e">
        <f t="shared" si="1"/>
        <v>#DIV/0!</v>
      </c>
      <c r="K53" s="88" t="e">
        <f t="shared" si="2"/>
        <v>#DIV/0!</v>
      </c>
      <c r="L53" s="88"/>
      <c r="M53" s="88"/>
      <c r="N53" s="89"/>
      <c r="O53" s="89"/>
      <c r="Q53" s="116"/>
    </row>
    <row r="54" spans="1:17" s="55" customFormat="1" hidden="1">
      <c r="A54" s="88"/>
      <c r="G54" s="88" t="e">
        <f t="shared" si="1"/>
        <v>#DIV/0!</v>
      </c>
      <c r="K54" s="88" t="e">
        <f t="shared" si="2"/>
        <v>#DIV/0!</v>
      </c>
      <c r="L54" s="88"/>
      <c r="M54" s="88"/>
      <c r="N54" s="89"/>
      <c r="O54" s="89"/>
      <c r="Q54" s="116"/>
    </row>
    <row r="55" spans="1:17" s="55" customFormat="1" hidden="1">
      <c r="A55" s="88"/>
      <c r="G55" s="88" t="e">
        <f t="shared" si="1"/>
        <v>#DIV/0!</v>
      </c>
      <c r="K55" s="88" t="e">
        <f t="shared" si="2"/>
        <v>#DIV/0!</v>
      </c>
      <c r="L55" s="88"/>
      <c r="M55" s="88"/>
      <c r="N55" s="89"/>
      <c r="O55" s="89"/>
      <c r="Q55" s="116"/>
    </row>
    <row r="56" spans="1:17" s="55" customFormat="1" hidden="1">
      <c r="A56" s="88"/>
      <c r="G56" s="88" t="e">
        <f t="shared" si="1"/>
        <v>#DIV/0!</v>
      </c>
      <c r="K56" s="88" t="e">
        <f t="shared" si="2"/>
        <v>#DIV/0!</v>
      </c>
      <c r="L56" s="88"/>
      <c r="M56" s="88"/>
      <c r="N56" s="89"/>
      <c r="O56" s="89"/>
      <c r="Q56" s="116"/>
    </row>
    <row r="57" spans="1:17" s="55" customFormat="1" hidden="1">
      <c r="A57" s="88"/>
      <c r="G57" s="88" t="e">
        <f t="shared" si="1"/>
        <v>#DIV/0!</v>
      </c>
      <c r="K57" s="88" t="e">
        <f t="shared" si="2"/>
        <v>#DIV/0!</v>
      </c>
      <c r="L57" s="88"/>
      <c r="M57" s="88"/>
      <c r="N57" s="89"/>
      <c r="O57" s="89"/>
      <c r="Q57" s="116"/>
    </row>
    <row r="58" spans="1:17" s="55" customFormat="1" hidden="1">
      <c r="A58" s="88"/>
      <c r="G58" s="88" t="e">
        <f t="shared" si="1"/>
        <v>#DIV/0!</v>
      </c>
      <c r="K58" s="88" t="e">
        <f t="shared" si="2"/>
        <v>#DIV/0!</v>
      </c>
      <c r="L58" s="88"/>
      <c r="M58" s="88"/>
      <c r="N58" s="89"/>
      <c r="O58" s="89"/>
      <c r="Q58" s="116"/>
    </row>
    <row r="59" spans="1:17" s="55" customFormat="1" hidden="1">
      <c r="A59" s="88"/>
      <c r="G59" s="88" t="e">
        <f t="shared" si="1"/>
        <v>#DIV/0!</v>
      </c>
      <c r="K59" s="88" t="e">
        <f t="shared" si="2"/>
        <v>#DIV/0!</v>
      </c>
      <c r="L59" s="88"/>
      <c r="M59" s="88"/>
      <c r="N59" s="89"/>
      <c r="O59" s="89"/>
      <c r="Q59" s="116"/>
    </row>
    <row r="60" spans="1:17" s="55" customFormat="1" hidden="1">
      <c r="A60" s="88"/>
      <c r="G60" s="88" t="e">
        <f t="shared" si="1"/>
        <v>#DIV/0!</v>
      </c>
      <c r="K60" s="88" t="e">
        <f t="shared" si="2"/>
        <v>#DIV/0!</v>
      </c>
      <c r="L60" s="88"/>
      <c r="M60" s="88"/>
      <c r="N60" s="89"/>
      <c r="O60" s="89"/>
      <c r="Q60" s="116"/>
    </row>
    <row r="61" spans="1:17" s="55" customFormat="1" hidden="1">
      <c r="A61" s="88"/>
      <c r="G61" s="88" t="e">
        <f t="shared" si="1"/>
        <v>#DIV/0!</v>
      </c>
      <c r="K61" s="88" t="e">
        <f t="shared" si="2"/>
        <v>#DIV/0!</v>
      </c>
      <c r="L61" s="88"/>
      <c r="M61" s="88"/>
      <c r="N61" s="89"/>
      <c r="O61" s="89"/>
      <c r="Q61" s="116"/>
    </row>
    <row r="62" spans="1:17" s="55" customFormat="1" hidden="1">
      <c r="A62" s="88"/>
      <c r="G62" s="88" t="e">
        <f t="shared" si="1"/>
        <v>#DIV/0!</v>
      </c>
      <c r="K62" s="88" t="e">
        <f t="shared" si="2"/>
        <v>#DIV/0!</v>
      </c>
      <c r="L62" s="88"/>
      <c r="M62" s="88"/>
      <c r="N62" s="89"/>
      <c r="O62" s="89"/>
      <c r="Q62" s="116"/>
    </row>
    <row r="63" spans="1:17" s="55" customFormat="1" hidden="1">
      <c r="A63" s="88"/>
      <c r="G63" s="88" t="e">
        <f t="shared" si="1"/>
        <v>#DIV/0!</v>
      </c>
      <c r="K63" s="88" t="e">
        <f t="shared" si="2"/>
        <v>#DIV/0!</v>
      </c>
      <c r="L63" s="88"/>
      <c r="M63" s="88"/>
      <c r="N63" s="89"/>
      <c r="O63" s="89"/>
      <c r="Q63" s="116"/>
    </row>
    <row r="64" spans="1:17" s="55" customFormat="1" hidden="1">
      <c r="A64" s="88"/>
      <c r="G64" s="88" t="e">
        <f t="shared" si="1"/>
        <v>#DIV/0!</v>
      </c>
      <c r="K64" s="88" t="e">
        <f t="shared" si="2"/>
        <v>#DIV/0!</v>
      </c>
      <c r="L64" s="88"/>
      <c r="M64" s="88"/>
      <c r="N64" s="89"/>
      <c r="O64" s="89"/>
      <c r="Q64" s="116"/>
    </row>
    <row r="65" spans="1:17" s="55" customFormat="1" hidden="1">
      <c r="A65" s="88"/>
      <c r="G65" s="88" t="e">
        <f t="shared" si="1"/>
        <v>#DIV/0!</v>
      </c>
      <c r="K65" s="88" t="e">
        <f t="shared" si="2"/>
        <v>#DIV/0!</v>
      </c>
      <c r="L65" s="88"/>
      <c r="M65" s="88"/>
      <c r="N65" s="89"/>
      <c r="O65" s="89"/>
      <c r="Q65" s="116"/>
    </row>
    <row r="66" spans="1:17" s="55" customFormat="1" hidden="1">
      <c r="A66" s="88"/>
      <c r="G66" s="88" t="e">
        <f t="shared" si="1"/>
        <v>#DIV/0!</v>
      </c>
      <c r="K66" s="88" t="e">
        <f t="shared" si="2"/>
        <v>#DIV/0!</v>
      </c>
      <c r="L66" s="88"/>
      <c r="M66" s="88"/>
      <c r="N66" s="89"/>
      <c r="O66" s="89"/>
      <c r="Q66" s="116"/>
    </row>
    <row r="67" spans="1:17" s="55" customFormat="1" hidden="1">
      <c r="A67" s="88"/>
      <c r="G67" s="88" t="e">
        <f t="shared" si="1"/>
        <v>#DIV/0!</v>
      </c>
      <c r="K67" s="88" t="e">
        <f t="shared" si="2"/>
        <v>#DIV/0!</v>
      </c>
      <c r="L67" s="88"/>
      <c r="M67" s="88"/>
      <c r="N67" s="89"/>
      <c r="O67" s="89"/>
      <c r="Q67" s="116"/>
    </row>
    <row r="68" spans="1:17" s="55" customFormat="1" hidden="1">
      <c r="A68" s="88"/>
      <c r="G68" s="88" t="e">
        <f t="shared" si="1"/>
        <v>#DIV/0!</v>
      </c>
      <c r="K68" s="88" t="e">
        <f t="shared" si="2"/>
        <v>#DIV/0!</v>
      </c>
      <c r="L68" s="88"/>
      <c r="M68" s="88"/>
      <c r="N68" s="89"/>
      <c r="O68" s="89"/>
      <c r="Q68" s="116"/>
    </row>
    <row r="69" spans="1:17" s="55" customFormat="1" hidden="1">
      <c r="A69" s="88"/>
      <c r="G69" s="88" t="e">
        <f t="shared" si="1"/>
        <v>#DIV/0!</v>
      </c>
      <c r="K69" s="88" t="e">
        <f t="shared" si="2"/>
        <v>#DIV/0!</v>
      </c>
      <c r="L69" s="88"/>
      <c r="M69" s="88"/>
      <c r="N69" s="89"/>
      <c r="O69" s="89"/>
      <c r="Q69" s="116"/>
    </row>
    <row r="70" spans="1:17" s="55" customFormat="1" hidden="1">
      <c r="A70" s="88"/>
      <c r="G70" s="88" t="e">
        <f t="shared" si="1"/>
        <v>#DIV/0!</v>
      </c>
      <c r="K70" s="88" t="e">
        <f t="shared" si="2"/>
        <v>#DIV/0!</v>
      </c>
      <c r="L70" s="88"/>
      <c r="M70" s="88"/>
      <c r="N70" s="89"/>
      <c r="O70" s="89"/>
      <c r="Q70" s="116"/>
    </row>
    <row r="71" spans="1:17" s="55" customFormat="1" hidden="1">
      <c r="A71" s="88"/>
      <c r="G71" s="88" t="e">
        <f t="shared" si="1"/>
        <v>#DIV/0!</v>
      </c>
      <c r="K71" s="88" t="e">
        <f t="shared" si="2"/>
        <v>#DIV/0!</v>
      </c>
      <c r="L71" s="88"/>
      <c r="M71" s="88"/>
      <c r="N71" s="89"/>
      <c r="O71" s="89"/>
      <c r="Q71" s="116"/>
    </row>
    <row r="72" spans="1:17" s="55" customFormat="1" hidden="1">
      <c r="A72" s="88"/>
      <c r="G72" s="88" t="e">
        <f t="shared" si="1"/>
        <v>#DIV/0!</v>
      </c>
      <c r="K72" s="88" t="e">
        <f t="shared" si="2"/>
        <v>#DIV/0!</v>
      </c>
      <c r="L72" s="88"/>
      <c r="M72" s="88"/>
      <c r="N72" s="89"/>
      <c r="O72" s="89"/>
      <c r="Q72" s="116"/>
    </row>
    <row r="73" spans="1:17" s="55" customFormat="1" hidden="1">
      <c r="A73" s="88"/>
      <c r="G73" s="88" t="e">
        <f t="shared" si="1"/>
        <v>#DIV/0!</v>
      </c>
      <c r="K73" s="88" t="e">
        <f t="shared" si="2"/>
        <v>#DIV/0!</v>
      </c>
      <c r="L73" s="88"/>
      <c r="M73" s="88"/>
      <c r="N73" s="89"/>
      <c r="O73" s="89"/>
      <c r="Q73" s="116"/>
    </row>
    <row r="74" spans="1:17" s="55" customFormat="1" hidden="1">
      <c r="A74" s="88"/>
      <c r="G74" s="88" t="e">
        <f t="shared" si="1"/>
        <v>#DIV/0!</v>
      </c>
      <c r="K74" s="88" t="e">
        <f t="shared" si="2"/>
        <v>#DIV/0!</v>
      </c>
      <c r="L74" s="88"/>
      <c r="M74" s="88"/>
      <c r="N74" s="89"/>
      <c r="O74" s="89"/>
      <c r="Q74" s="116"/>
    </row>
    <row r="75" spans="1:17" s="55" customFormat="1" hidden="1">
      <c r="A75" s="88"/>
      <c r="G75" s="88" t="e">
        <f t="shared" si="1"/>
        <v>#DIV/0!</v>
      </c>
      <c r="K75" s="88" t="e">
        <f t="shared" si="2"/>
        <v>#DIV/0!</v>
      </c>
      <c r="L75" s="88"/>
      <c r="M75" s="88"/>
      <c r="N75" s="89"/>
      <c r="O75" s="89"/>
      <c r="Q75" s="116"/>
    </row>
    <row r="76" spans="1:17" s="55" customFormat="1" hidden="1">
      <c r="A76" s="88"/>
      <c r="G76" s="88" t="e">
        <f t="shared" si="1"/>
        <v>#DIV/0!</v>
      </c>
      <c r="K76" s="88" t="e">
        <f t="shared" si="2"/>
        <v>#DIV/0!</v>
      </c>
      <c r="L76" s="88"/>
      <c r="M76" s="88"/>
      <c r="N76" s="89"/>
      <c r="O76" s="89"/>
      <c r="Q76" s="116"/>
    </row>
    <row r="77" spans="1:17" s="55" customFormat="1" hidden="1">
      <c r="A77" s="88"/>
      <c r="G77" s="88" t="e">
        <f t="shared" si="1"/>
        <v>#DIV/0!</v>
      </c>
      <c r="K77" s="88" t="e">
        <f t="shared" si="2"/>
        <v>#DIV/0!</v>
      </c>
      <c r="L77" s="88"/>
      <c r="M77" s="88"/>
      <c r="N77" s="89"/>
      <c r="O77" s="89"/>
      <c r="Q77" s="116"/>
    </row>
    <row r="78" spans="1:17" s="55" customFormat="1" hidden="1">
      <c r="A78" s="88"/>
      <c r="G78" s="88" t="e">
        <f t="shared" si="1"/>
        <v>#DIV/0!</v>
      </c>
      <c r="K78" s="88" t="e">
        <f t="shared" si="2"/>
        <v>#DIV/0!</v>
      </c>
      <c r="L78" s="88"/>
      <c r="M78" s="88"/>
      <c r="N78" s="89"/>
      <c r="O78" s="89"/>
      <c r="Q78" s="116"/>
    </row>
    <row r="79" spans="1:17" s="55" customFormat="1" hidden="1">
      <c r="A79" s="88"/>
      <c r="G79" s="88" t="e">
        <f t="shared" si="1"/>
        <v>#DIV/0!</v>
      </c>
      <c r="K79" s="88" t="e">
        <f t="shared" si="2"/>
        <v>#DIV/0!</v>
      </c>
      <c r="L79" s="88"/>
      <c r="M79" s="88"/>
      <c r="N79" s="89"/>
      <c r="O79" s="89"/>
      <c r="Q79" s="116"/>
    </row>
    <row r="80" spans="1:17" s="55" customFormat="1" hidden="1">
      <c r="A80" s="88"/>
      <c r="G80" s="88" t="e">
        <f t="shared" si="1"/>
        <v>#DIV/0!</v>
      </c>
      <c r="K80" s="88" t="e">
        <f t="shared" si="2"/>
        <v>#DIV/0!</v>
      </c>
      <c r="L80" s="88"/>
      <c r="M80" s="88"/>
      <c r="N80" s="89"/>
      <c r="O80" s="89"/>
      <c r="Q80" s="116"/>
    </row>
    <row r="81" spans="1:17" s="55" customFormat="1" hidden="1">
      <c r="A81" s="88"/>
      <c r="G81" s="88" t="e">
        <f t="shared" si="1"/>
        <v>#DIV/0!</v>
      </c>
      <c r="K81" s="88" t="e">
        <f t="shared" si="2"/>
        <v>#DIV/0!</v>
      </c>
      <c r="L81" s="88"/>
      <c r="M81" s="88"/>
      <c r="N81" s="89"/>
      <c r="O81" s="89"/>
      <c r="Q81" s="116"/>
    </row>
    <row r="82" spans="1:17" s="55" customFormat="1">
      <c r="A82" s="88"/>
      <c r="G82" s="88"/>
      <c r="K82" s="88"/>
      <c r="L82" s="88"/>
      <c r="M82" s="88"/>
      <c r="N82" s="89"/>
      <c r="O82" s="89"/>
      <c r="Q82" s="116"/>
    </row>
  </sheetData>
  <sheetProtection algorithmName="SHA-512" hashValue="HaCq9XoBHZCiWGMWe1MBzewvZWulhMPVMOUAuGG+9e1ozIcY6Nox8sTKMtUrn3NLdTZmjOzEEl6UNjG9olk6wQ==" saltValue="UXylMA5y2nYJn9oz78Hr4Q==" spinCount="100000" sheet="1" selectLockedCells="1"/>
  <mergeCells count="11">
    <mergeCell ref="L2:M2"/>
    <mergeCell ref="N2:O2"/>
    <mergeCell ref="P2:P3"/>
    <mergeCell ref="Q14:Q15"/>
    <mergeCell ref="C1:D1"/>
    <mergeCell ref="F1:G1"/>
    <mergeCell ref="A2:A3"/>
    <mergeCell ref="B2:B3"/>
    <mergeCell ref="C2:C3"/>
    <mergeCell ref="D2:G2"/>
    <mergeCell ref="H2:K2"/>
  </mergeCells>
  <dataValidations count="4">
    <dataValidation type="list" showInputMessage="1" showErrorMessage="1" errorTitle="ERROR" error="PILIH JAWABAN YANG SESUAI_x000a_" promptTitle="PILIH ASAL TRANSAKSI" prompt="1 PEMBELIAN_x000a_2 PEMBELIAN BON/HUTANG_x000a_3 PEMBELIAN DI BAWAH HARGA KRN SUBSIDI_x000a_4 DARI USAHA RUTA MILIK SENDIRI" sqref="F38:F42 F5:F36" xr:uid="{1B150150-0C68-4B97-BC99-27B18801BD54}">
      <formula1>_56MKNN</formula1>
    </dataValidation>
    <dataValidation type="list" showInputMessage="1" showErrorMessage="1" errorTitle="ERROR" error="PILIH JAWABAN YANG SESUAI_x000a_" promptTitle="PILIH ASAL TRANSAKSI" prompt="5 PEMBERIAN RUTA LAIN_x000a_6 HASIL _x000a_PERTANIAN/INDUSTRI (BUKAN USAHA)" sqref="J37" xr:uid="{F5C091D3-EADB-41B9-A8A4-F0ECDDD01629}">
      <formula1>_78MKNN</formula1>
    </dataValidation>
    <dataValidation type="list" showInputMessage="1" showErrorMessage="1" errorTitle="ERROR" error="PILIH JAWABAN YANG SESUAI_x000a_" promptTitle="PILIH ASAL TRANSAKSI" prompt="5 PEMBERIAN RUTA LAIN_x000a_6 DARI PERTANIAN/ INDUSTRI YG DIKONSUMSI SENDIRI_x000a_" sqref="J5:J36 J38:J42" xr:uid="{A66FCA98-E87B-4CCF-9D70-BEC0B21C7EB6}">
      <formula1>_78MKNN</formula1>
    </dataValidation>
    <dataValidation allowBlank="1" showInputMessage="1" showErrorMessage="1" promptTitle="TERISI JIKA KOLOM 6a = 3" prompt="ISIKAN NILAI RIIL YANG DIBAYAR JIKA PEMBELIAN DARI BANTUAN SOSIAL/SUBSIDI" sqref="N5:N36 N38:N42" xr:uid="{43E36AA0-41E2-41A7-8A24-9998A09676C2}"/>
  </dataValidations>
  <pageMargins left="0.7" right="0.7" top="0.75" bottom="0.75" header="0.3" footer="0.3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UMBER BANTUAN" prompt="1. PEMERINTAH_x000a_2. LEMBAGA NONPROFIT" xr:uid="{FA30F408-1EA3-4639-9D62-57506C0B09C7}">
          <x14:formula1>
            <xm:f>DROWDOWN!$I$1:$I$2</xm:f>
          </x14:formula1>
          <xm:sqref>O5:O36 O38:O42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82"/>
  <sheetViews>
    <sheetView workbookViewId="0">
      <pane xSplit="1" ySplit="3" topLeftCell="B4" activePane="bottomRight" state="frozen"/>
      <selection sqref="A1:A2"/>
      <selection pane="topRight" sqref="A1:A2"/>
      <selection pane="bottomLeft" sqref="A1:A2"/>
      <selection pane="bottomRight" activeCell="D5" sqref="D5"/>
    </sheetView>
  </sheetViews>
  <sheetFormatPr defaultColWidth="0" defaultRowHeight="14.4" zeroHeight="1"/>
  <cols>
    <col min="1" max="1" width="4.77734375" style="53" customWidth="1"/>
    <col min="2" max="2" width="45.44140625" style="49" customWidth="1"/>
    <col min="3" max="3" width="6.5546875" style="49" customWidth="1"/>
    <col min="4" max="4" width="7.77734375" style="49" customWidth="1"/>
    <col min="5" max="5" width="10" style="49" customWidth="1"/>
    <col min="6" max="6" width="4.44140625" style="49" customWidth="1"/>
    <col min="7" max="7" width="8.88671875" style="53" customWidth="1"/>
    <col min="8" max="8" width="7.77734375" style="49" customWidth="1"/>
    <col min="9" max="9" width="10" style="49" customWidth="1"/>
    <col min="10" max="10" width="4.44140625" style="49" customWidth="1"/>
    <col min="11" max="11" width="8.88671875" style="53" customWidth="1"/>
    <col min="12" max="12" width="7.77734375" style="53" customWidth="1"/>
    <col min="13" max="13" width="10" style="53" customWidth="1"/>
    <col min="14" max="14" width="10.21875" style="51" customWidth="1"/>
    <col min="15" max="15" width="6.88671875" style="51" customWidth="1"/>
    <col min="16" max="16" width="17.5546875" style="49" customWidth="1"/>
    <col min="17" max="17" width="18.109375" style="103" customWidth="1"/>
    <col min="18" max="16384" width="9.109375" style="49" hidden="1"/>
  </cols>
  <sheetData>
    <row r="1" spans="1:17" ht="25.8" customHeight="1">
      <c r="A1" s="480"/>
      <c r="B1" s="484" t="s">
        <v>1137</v>
      </c>
      <c r="C1" s="634">
        <f>INPUT_AWAL!H40</f>
        <v>0</v>
      </c>
      <c r="D1" s="634"/>
      <c r="E1" s="484" t="s">
        <v>792</v>
      </c>
      <c r="F1" s="634">
        <f>INPUT_AWAL!H5</f>
        <v>0</v>
      </c>
      <c r="G1" s="634"/>
      <c r="H1" s="484" t="s">
        <v>1066</v>
      </c>
      <c r="I1" s="499">
        <f>INPUT_AWAL!H6</f>
        <v>0</v>
      </c>
      <c r="J1" s="480"/>
      <c r="K1" s="480"/>
      <c r="L1" s="480"/>
      <c r="M1" s="480"/>
      <c r="N1" s="480"/>
      <c r="O1" s="480"/>
      <c r="P1" s="480"/>
      <c r="Q1" s="480"/>
    </row>
    <row r="2" spans="1:17" s="52" customFormat="1">
      <c r="A2" s="635" t="s">
        <v>476</v>
      </c>
      <c r="B2" s="635" t="s">
        <v>660</v>
      </c>
      <c r="C2" s="635" t="s">
        <v>763</v>
      </c>
      <c r="D2" s="637" t="s">
        <v>764</v>
      </c>
      <c r="E2" s="638"/>
      <c r="F2" s="638"/>
      <c r="G2" s="639"/>
      <c r="H2" s="637" t="s">
        <v>767</v>
      </c>
      <c r="I2" s="638"/>
      <c r="J2" s="638"/>
      <c r="K2" s="639"/>
      <c r="L2" s="637" t="s">
        <v>768</v>
      </c>
      <c r="M2" s="639"/>
      <c r="N2" s="637" t="s">
        <v>769</v>
      </c>
      <c r="O2" s="639"/>
      <c r="P2" s="640" t="s">
        <v>772</v>
      </c>
      <c r="Q2" s="100"/>
    </row>
    <row r="3" spans="1:17" s="52" customFormat="1">
      <c r="A3" s="636"/>
      <c r="B3" s="636"/>
      <c r="C3" s="636"/>
      <c r="D3" s="248" t="s">
        <v>765</v>
      </c>
      <c r="E3" s="248" t="s">
        <v>522</v>
      </c>
      <c r="F3" s="248" t="s">
        <v>766</v>
      </c>
      <c r="G3" s="248" t="s">
        <v>662</v>
      </c>
      <c r="H3" s="248" t="s">
        <v>765</v>
      </c>
      <c r="I3" s="248" t="s">
        <v>522</v>
      </c>
      <c r="J3" s="248" t="s">
        <v>766</v>
      </c>
      <c r="K3" s="248" t="s">
        <v>662</v>
      </c>
      <c r="L3" s="248" t="s">
        <v>765</v>
      </c>
      <c r="M3" s="248" t="s">
        <v>522</v>
      </c>
      <c r="N3" s="248" t="s">
        <v>770</v>
      </c>
      <c r="O3" s="248" t="s">
        <v>771</v>
      </c>
      <c r="P3" s="641"/>
      <c r="Q3" s="102"/>
    </row>
    <row r="4" spans="1:17" ht="15" customHeight="1">
      <c r="A4" s="84">
        <v>187</v>
      </c>
      <c r="B4" s="85" t="s">
        <v>799</v>
      </c>
      <c r="C4" s="114"/>
      <c r="D4" s="110"/>
      <c r="E4" s="108">
        <f>SUM(E5:E36)</f>
        <v>0</v>
      </c>
      <c r="F4" s="106"/>
      <c r="G4" s="113"/>
      <c r="H4" s="110"/>
      <c r="I4" s="108">
        <f>SUM(I5:I36)</f>
        <v>0</v>
      </c>
      <c r="J4" s="106"/>
      <c r="K4" s="113"/>
      <c r="L4" s="111"/>
      <c r="M4" s="108">
        <f>SUM(M5:M36)</f>
        <v>0</v>
      </c>
      <c r="N4" s="112"/>
      <c r="O4" s="130"/>
      <c r="P4" s="107"/>
      <c r="Q4" s="101" t="s">
        <v>793</v>
      </c>
    </row>
    <row r="5" spans="1:17" ht="15" customHeight="1">
      <c r="A5" s="276">
        <v>188</v>
      </c>
      <c r="B5" s="528" t="s">
        <v>233</v>
      </c>
      <c r="C5" s="534" t="s">
        <v>234</v>
      </c>
      <c r="D5" s="93"/>
      <c r="E5" s="94"/>
      <c r="F5" s="126">
        <v>1</v>
      </c>
      <c r="G5" s="123" t="str">
        <f>IF(AND(D5=0,E5=0)," ",(IF(AND(D5&gt;0,E5=0),"ISI (6)",(IF(AND(D5=0,E5&gt;0),"ISI (5)",((IF(G44&lt;RH!$C196,"&lt;RH",IF(G44&gt;RH!$D196,"&gt;RH"," ")))))))))</f>
        <v xml:space="preserve"> </v>
      </c>
      <c r="H5" s="93"/>
      <c r="I5" s="94"/>
      <c r="J5" s="126">
        <v>5</v>
      </c>
      <c r="K5" s="123" t="str">
        <f>IF(AND(H5=0,I5=0)," ",(IF(AND(H5&gt;0,I5=0),"ISI (8)",(IF(AND(H5=0,I5&gt;0),"ISI (7)",((IF(K44&lt;RH!$C196,"&lt;RH",IF(K44&gt;RH!$D196,"&gt;RH"," ")))))))))</f>
        <v xml:space="preserve"> </v>
      </c>
      <c r="L5" s="96">
        <f>D5+H5</f>
        <v>0</v>
      </c>
      <c r="M5" s="97">
        <f>E5+I5</f>
        <v>0</v>
      </c>
      <c r="N5" s="94"/>
      <c r="O5" s="127">
        <v>1</v>
      </c>
      <c r="P5" s="123" t="str">
        <f>IF(L5=0," ",IF((L5/INPUT_AWAL!$C$5)&gt;KALORI!D191,"&gt; MAX KONSUMSI KAPITA"," "))</f>
        <v xml:space="preserve"> </v>
      </c>
      <c r="Q5" s="115">
        <f>KOMODITAS!L231</f>
        <v>0</v>
      </c>
    </row>
    <row r="6" spans="1:17" ht="15" customHeight="1">
      <c r="A6" s="276">
        <v>189</v>
      </c>
      <c r="B6" s="528" t="s">
        <v>235</v>
      </c>
      <c r="C6" s="534" t="s">
        <v>234</v>
      </c>
      <c r="D6" s="93"/>
      <c r="E6" s="94"/>
      <c r="F6" s="126">
        <v>1</v>
      </c>
      <c r="G6" s="123" t="str">
        <f>IF(AND(D6=0,E6=0)," ",(IF(AND(D6&gt;0,E6=0),"ISI (6)",(IF(AND(D6=0,E6&gt;0),"ISI (5)",((IF(G45&lt;RH!$C197,"&lt;RH",IF(G45&gt;RH!$D197,"&gt;RH"," ")))))))))</f>
        <v xml:space="preserve"> </v>
      </c>
      <c r="H6" s="93"/>
      <c r="I6" s="94"/>
      <c r="J6" s="126">
        <v>5</v>
      </c>
      <c r="K6" s="123" t="str">
        <f>IF(AND(H6=0,I6=0)," ",(IF(AND(H6&gt;0,I6=0),"ISI (8)",(IF(AND(H6=0,I6&gt;0),"ISI (7)",((IF(K45&lt;RH!$C197,"&lt;RH",IF(K45&gt;RH!$D197,"&gt;RH"," ")))))))))</f>
        <v xml:space="preserve"> </v>
      </c>
      <c r="L6" s="96">
        <f t="shared" ref="L6:M42" si="0">D6+H6</f>
        <v>0</v>
      </c>
      <c r="M6" s="97">
        <f t="shared" si="0"/>
        <v>0</v>
      </c>
      <c r="N6" s="94"/>
      <c r="O6" s="127">
        <v>1</v>
      </c>
      <c r="P6" s="123" t="str">
        <f>IF(L6=0," ",IF((L6/INPUT_AWAL!$C$5)&gt;KALORI!D192,"&gt; MAX KONSUMSI KAPITA"," "))</f>
        <v xml:space="preserve"> </v>
      </c>
      <c r="Q6" s="116"/>
    </row>
    <row r="7" spans="1:17" ht="15" customHeight="1">
      <c r="A7" s="276">
        <v>190</v>
      </c>
      <c r="B7" s="528" t="s">
        <v>237</v>
      </c>
      <c r="C7" s="534" t="s">
        <v>74</v>
      </c>
      <c r="D7" s="93"/>
      <c r="E7" s="94"/>
      <c r="F7" s="126">
        <v>1</v>
      </c>
      <c r="G7" s="123" t="str">
        <f>IF(AND(D7=0,E7=0)," ",(IF(AND(D7&gt;0,E7=0),"ISI (6)",(IF(AND(D7=0,E7&gt;0),"ISI (5)",((IF(G46&lt;RH!$C198,"&lt;RH",IF(G46&gt;RH!$D198,"&gt;RH"," ")))))))))</f>
        <v xml:space="preserve"> </v>
      </c>
      <c r="H7" s="93"/>
      <c r="I7" s="94"/>
      <c r="J7" s="126">
        <v>5</v>
      </c>
      <c r="K7" s="123" t="str">
        <f>IF(AND(H7=0,I7=0)," ",(IF(AND(H7&gt;0,I7=0),"ISI (8)",(IF(AND(H7=0,I7&gt;0),"ISI (7)",((IF(K46&lt;RH!$C198,"&lt;RH",IF(K46&gt;RH!$D198,"&gt;RH"," ")))))))))</f>
        <v xml:space="preserve"> </v>
      </c>
      <c r="L7" s="96">
        <f>D7+H7</f>
        <v>0</v>
      </c>
      <c r="M7" s="97">
        <f t="shared" si="0"/>
        <v>0</v>
      </c>
      <c r="N7" s="94"/>
      <c r="O7" s="127">
        <v>1</v>
      </c>
      <c r="P7" s="123" t="str">
        <f>IF(L7=0," ",IF((L7/INPUT_AWAL!$C$5)&gt;KALORI!D193,"&gt; MAX KONSUMSI KAPITA"," "))</f>
        <v xml:space="preserve"> </v>
      </c>
      <c r="Q7" s="99"/>
    </row>
    <row r="8" spans="1:17" ht="15" customHeight="1">
      <c r="A8" s="276">
        <v>191</v>
      </c>
      <c r="B8" s="528" t="s">
        <v>239</v>
      </c>
      <c r="C8" s="534" t="s">
        <v>241</v>
      </c>
      <c r="D8" s="93"/>
      <c r="E8" s="94"/>
      <c r="F8" s="126">
        <v>1</v>
      </c>
      <c r="G8" s="123" t="str">
        <f>IF(AND(D8=0,E8=0)," ",(IF(AND(D8&gt;0,E8=0),"ISI (6)",(IF(AND(D8=0,E8&gt;0),"ISI (5)",((IF(G47&lt;RH!$C199,"&lt;RH",IF(G47&gt;RH!$D199,"&gt;RH"," ")))))))))</f>
        <v xml:space="preserve"> </v>
      </c>
      <c r="H8" s="93"/>
      <c r="I8" s="94"/>
      <c r="J8" s="126">
        <v>5</v>
      </c>
      <c r="K8" s="123" t="str">
        <f>IF(AND(H8=0,I8=0)," ",(IF(AND(H8&gt;0,I8=0),"ISI (8)",(IF(AND(H8=0,I8&gt;0),"ISI (7)",((IF(K47&lt;RH!$C199,"&lt;RH",IF(K47&gt;RH!$D199,"&gt;RH"," ")))))))))</f>
        <v xml:space="preserve"> </v>
      </c>
      <c r="L8" s="96">
        <f t="shared" si="0"/>
        <v>0</v>
      </c>
      <c r="M8" s="97">
        <f t="shared" si="0"/>
        <v>0</v>
      </c>
      <c r="N8" s="94"/>
      <c r="O8" s="127">
        <v>1</v>
      </c>
      <c r="P8" s="123" t="str">
        <f>IF(L8=0," ",IF((L8/INPUT_AWAL!$C$5)&gt;KALORI!D194,"&gt; MAX KONSUMSI KAPITA"," "))</f>
        <v xml:space="preserve"> </v>
      </c>
      <c r="Q8" s="99"/>
    </row>
    <row r="9" spans="1:17" ht="15" customHeight="1">
      <c r="A9" s="276">
        <v>192</v>
      </c>
      <c r="B9" s="528" t="s">
        <v>657</v>
      </c>
      <c r="C9" s="534" t="s">
        <v>234</v>
      </c>
      <c r="D9" s="93"/>
      <c r="E9" s="94"/>
      <c r="F9" s="126">
        <v>1</v>
      </c>
      <c r="G9" s="123" t="str">
        <f>IF(AND(D9=0,E9=0)," ",(IF(AND(D9&gt;0,E9=0),"ISI (6)",(IF(AND(D9=0,E9&gt;0),"ISI (5)",((IF(G48&lt;RH!$C200,"&lt;RH",IF(G48&gt;RH!$D200,"&gt;RH"," ")))))))))</f>
        <v xml:space="preserve"> </v>
      </c>
      <c r="H9" s="93"/>
      <c r="I9" s="94"/>
      <c r="J9" s="126">
        <v>5</v>
      </c>
      <c r="K9" s="123" t="str">
        <f>IF(AND(H9=0,I9=0)," ",(IF(AND(H9&gt;0,I9=0),"ISI (8)",(IF(AND(H9=0,I9&gt;0),"ISI (7)",((IF(K48&lt;RH!$C200,"&lt;RH",IF(K48&gt;RH!$D200,"&gt;RH"," ")))))))))</f>
        <v xml:space="preserve"> </v>
      </c>
      <c r="L9" s="96">
        <f t="shared" si="0"/>
        <v>0</v>
      </c>
      <c r="M9" s="97">
        <f t="shared" si="0"/>
        <v>0</v>
      </c>
      <c r="N9" s="94"/>
      <c r="O9" s="127">
        <v>1</v>
      </c>
      <c r="P9" s="123" t="str">
        <f>IF(L9=0," ",IF((L9/INPUT_AWAL!$C$5)&gt;KALORI!D195,"&gt; MAX KONSUMSI KAPITA"," "))</f>
        <v xml:space="preserve"> </v>
      </c>
      <c r="Q9" s="99"/>
    </row>
    <row r="10" spans="1:17" ht="15" customHeight="1">
      <c r="A10" s="276">
        <v>193</v>
      </c>
      <c r="B10" s="528" t="s">
        <v>658</v>
      </c>
      <c r="C10" s="534" t="s">
        <v>234</v>
      </c>
      <c r="D10" s="93"/>
      <c r="E10" s="94"/>
      <c r="F10" s="126">
        <v>1</v>
      </c>
      <c r="G10" s="123" t="str">
        <f>IF(AND(D10=0,E10=0)," ",(IF(AND(D10&gt;0,E10=0),"ISI (6)",(IF(AND(D10=0,E10&gt;0),"ISI (5)",((IF(G49&lt;RH!$C201,"&lt;RH",IF(G49&gt;RH!$D201,"&gt;RH"," ")))))))))</f>
        <v xml:space="preserve"> </v>
      </c>
      <c r="H10" s="93"/>
      <c r="I10" s="94"/>
      <c r="J10" s="126">
        <v>5</v>
      </c>
      <c r="K10" s="123" t="str">
        <f>IF(AND(H10=0,I10=0)," ",(IF(AND(H10&gt;0,I10=0),"ISI (8)",(IF(AND(H10=0,I10&gt;0),"ISI (7)",((IF(K49&lt;RH!$C201,"&lt;RH",IF(K49&gt;RH!$D201,"&gt;RH"," ")))))))))</f>
        <v xml:space="preserve"> </v>
      </c>
      <c r="L10" s="96">
        <f t="shared" si="0"/>
        <v>0</v>
      </c>
      <c r="M10" s="97">
        <f t="shared" si="0"/>
        <v>0</v>
      </c>
      <c r="N10" s="94"/>
      <c r="O10" s="127">
        <v>1</v>
      </c>
      <c r="P10" s="123" t="str">
        <f>IF(L10=0," ",IF((L10/INPUT_AWAL!$C$5)&gt;KALORI!D196,"&gt; MAX KONSUMSI KAPITA"," "))</f>
        <v xml:space="preserve"> </v>
      </c>
      <c r="Q10" s="99"/>
    </row>
    <row r="11" spans="1:17" ht="15" customHeight="1">
      <c r="A11" s="276">
        <v>194</v>
      </c>
      <c r="B11" s="528" t="s">
        <v>243</v>
      </c>
      <c r="C11" s="534" t="s">
        <v>244</v>
      </c>
      <c r="D11" s="93"/>
      <c r="E11" s="94"/>
      <c r="F11" s="126">
        <v>1</v>
      </c>
      <c r="G11" s="123" t="str">
        <f>IF(AND(D11=0,E11=0)," ",(IF(AND(D11&gt;0,E11=0),"ISI (6)",(IF(AND(D11=0,E11&gt;0),"ISI (5)",((IF(G50&lt;RH!$C202,"&lt;RH",IF(G50&gt;RH!$D202,"&gt;RH"," ")))))))))</f>
        <v xml:space="preserve"> </v>
      </c>
      <c r="H11" s="93"/>
      <c r="I11" s="94"/>
      <c r="J11" s="126">
        <v>5</v>
      </c>
      <c r="K11" s="123" t="str">
        <f>IF(AND(H11=0,I11=0)," ",(IF(AND(H11&gt;0,I11=0),"ISI (8)",(IF(AND(H11=0,I11&gt;0),"ISI (7)",((IF(K50&lt;RH!$C202,"&lt;RH",IF(K50&gt;RH!$D202,"&gt;RH"," ")))))))))</f>
        <v xml:space="preserve"> </v>
      </c>
      <c r="L11" s="96">
        <f t="shared" si="0"/>
        <v>0</v>
      </c>
      <c r="M11" s="97">
        <f t="shared" si="0"/>
        <v>0</v>
      </c>
      <c r="N11" s="94"/>
      <c r="O11" s="127">
        <v>1</v>
      </c>
      <c r="P11" s="123" t="str">
        <f>IF(L11=0," ",IF((L11/INPUT_AWAL!$C$5)&gt;KALORI!D197,"&gt; MAX KONSUMSI KAPITA"," "))</f>
        <v xml:space="preserve"> </v>
      </c>
      <c r="Q11" s="99"/>
    </row>
    <row r="12" spans="1:17" ht="15" customHeight="1">
      <c r="A12" s="276">
        <v>195</v>
      </c>
      <c r="B12" s="528" t="s">
        <v>245</v>
      </c>
      <c r="C12" s="534" t="s">
        <v>244</v>
      </c>
      <c r="D12" s="93"/>
      <c r="E12" s="94"/>
      <c r="F12" s="126">
        <v>1</v>
      </c>
      <c r="G12" s="123" t="str">
        <f>IF(AND(D12=0,E12=0)," ",(IF(AND(D12&gt;0,E12=0),"ISI (6)",(IF(AND(D12=0,E12&gt;0),"ISI (5)",((IF(G51&lt;RH!$C203,"&lt;RH",IF(G51&gt;RH!$D203,"&gt;RH"," ")))))))))</f>
        <v xml:space="preserve"> </v>
      </c>
      <c r="H12" s="93"/>
      <c r="I12" s="94"/>
      <c r="J12" s="126">
        <v>5</v>
      </c>
      <c r="K12" s="123" t="str">
        <f>IF(AND(H12=0,I12=0)," ",(IF(AND(H12&gt;0,I12=0),"ISI (8)",(IF(AND(H12=0,I12&gt;0),"ISI (7)",((IF(K51&lt;RH!$C203,"&lt;RH",IF(K51&gt;RH!$D203,"&gt;RH"," ")))))))))</f>
        <v xml:space="preserve"> </v>
      </c>
      <c r="L12" s="96">
        <f t="shared" si="0"/>
        <v>0</v>
      </c>
      <c r="M12" s="97">
        <f t="shared" si="0"/>
        <v>0</v>
      </c>
      <c r="N12" s="94"/>
      <c r="O12" s="127">
        <v>1</v>
      </c>
      <c r="P12" s="123" t="str">
        <f>IF(L12=0," ",IF((L12/INPUT_AWAL!$C$5)&gt;KALORI!D198,"&gt; MAX KONSUMSI KAPITA"," "))</f>
        <v xml:space="preserve"> </v>
      </c>
      <c r="Q12" s="99"/>
    </row>
    <row r="13" spans="1:17" ht="15" customHeight="1">
      <c r="A13" s="276">
        <v>196</v>
      </c>
      <c r="B13" s="528" t="s">
        <v>247</v>
      </c>
      <c r="C13" s="534" t="s">
        <v>244</v>
      </c>
      <c r="D13" s="93"/>
      <c r="E13" s="94"/>
      <c r="F13" s="126">
        <v>1</v>
      </c>
      <c r="G13" s="123" t="str">
        <f>IF(AND(D13=0,E13=0)," ",(IF(AND(D13&gt;0,E13=0),"ISI (6)",(IF(AND(D13=0,E13&gt;0),"ISI (5)",((IF(G52&lt;RH!$C204,"&lt;RH",IF(G52&gt;RH!$D204,"&gt;RH"," ")))))))))</f>
        <v xml:space="preserve"> </v>
      </c>
      <c r="H13" s="93"/>
      <c r="I13" s="94"/>
      <c r="J13" s="126">
        <v>5</v>
      </c>
      <c r="K13" s="123" t="str">
        <f>IF(AND(H13=0,I13=0)," ",(IF(AND(H13&gt;0,I13=0),"ISI (8)",(IF(AND(H13=0,I13&gt;0),"ISI (7)",((IF(K52&lt;RH!$C204,"&lt;RH",IF(K52&gt;RH!$D204,"&gt;RH"," ")))))))))</f>
        <v xml:space="preserve"> </v>
      </c>
      <c r="L13" s="96">
        <f t="shared" si="0"/>
        <v>0</v>
      </c>
      <c r="M13" s="97">
        <f t="shared" si="0"/>
        <v>0</v>
      </c>
      <c r="N13" s="94"/>
      <c r="O13" s="127">
        <v>1</v>
      </c>
      <c r="P13" s="123" t="str">
        <f>IF(L13=0," ",IF((L13/INPUT_AWAL!$C$5)&gt;KALORI!D199,"&gt; MAX KONSUMSI KAPITA"," "))</f>
        <v xml:space="preserve"> </v>
      </c>
      <c r="Q13" s="99"/>
    </row>
    <row r="14" spans="1:17" ht="15" customHeight="1">
      <c r="A14" s="276">
        <v>197</v>
      </c>
      <c r="B14" s="528" t="s">
        <v>248</v>
      </c>
      <c r="C14" s="534" t="s">
        <v>244</v>
      </c>
      <c r="D14" s="93"/>
      <c r="E14" s="94"/>
      <c r="F14" s="126">
        <v>1</v>
      </c>
      <c r="G14" s="123" t="str">
        <f>IF(AND(D14=0,E14=0)," ",(IF(AND(D14&gt;0,E14=0),"ISI (6)",(IF(AND(D14=0,E14&gt;0),"ISI (5)",((IF(G53&lt;RH!$C205,"&lt;RH",IF(G53&gt;RH!$D205,"&gt;RH"," ")))))))))</f>
        <v xml:space="preserve"> </v>
      </c>
      <c r="H14" s="93"/>
      <c r="I14" s="94"/>
      <c r="J14" s="126">
        <v>5</v>
      </c>
      <c r="K14" s="123" t="str">
        <f>IF(AND(H14=0,I14=0)," ",(IF(AND(H14&gt;0,I14=0),"ISI (8)",(IF(AND(H14=0,I14&gt;0),"ISI (7)",((IF(K53&lt;RH!$C205,"&lt;RH",IF(K53&gt;RH!$D205,"&gt;RH"," ")))))))))</f>
        <v xml:space="preserve"> </v>
      </c>
      <c r="L14" s="96">
        <f t="shared" si="0"/>
        <v>0</v>
      </c>
      <c r="M14" s="97">
        <f t="shared" si="0"/>
        <v>0</v>
      </c>
      <c r="N14" s="94"/>
      <c r="O14" s="127">
        <v>1</v>
      </c>
      <c r="P14" s="123" t="str">
        <f>IF(L14=0," ",IF((L14/INPUT_AWAL!$C$5)&gt;KALORI!D200,"&gt; MAX KONSUMSI KAPITA"," "))</f>
        <v xml:space="preserve"> </v>
      </c>
      <c r="Q14" s="642" t="s">
        <v>804</v>
      </c>
    </row>
    <row r="15" spans="1:17" ht="15" customHeight="1">
      <c r="A15" s="276">
        <v>198</v>
      </c>
      <c r="B15" s="528" t="s">
        <v>249</v>
      </c>
      <c r="C15" s="534" t="s">
        <v>244</v>
      </c>
      <c r="D15" s="93"/>
      <c r="E15" s="94"/>
      <c r="F15" s="126">
        <v>1</v>
      </c>
      <c r="G15" s="123" t="str">
        <f>IF(AND(D15=0,E15=0)," ",(IF(AND(D15&gt;0,E15=0),"ISI (6)",(IF(AND(D15=0,E15&gt;0),"ISI (5)",((IF(G54&lt;RH!$C206,"&lt;RH",IF(G54&gt;RH!$D206,"&gt;RH"," ")))))))))</f>
        <v xml:space="preserve"> </v>
      </c>
      <c r="H15" s="93"/>
      <c r="I15" s="94"/>
      <c r="J15" s="126">
        <v>5</v>
      </c>
      <c r="K15" s="123" t="str">
        <f>IF(AND(H15=0,I15=0)," ",(IF(AND(H15&gt;0,I15=0),"ISI (8)",(IF(AND(H15=0,I15&gt;0),"ISI (7)",((IF(K54&lt;RH!$C206,"&lt;RH",IF(K54&gt;RH!$D206,"&gt;RH"," ")))))))))</f>
        <v xml:space="preserve"> </v>
      </c>
      <c r="L15" s="96">
        <f t="shared" si="0"/>
        <v>0</v>
      </c>
      <c r="M15" s="97">
        <f t="shared" si="0"/>
        <v>0</v>
      </c>
      <c r="N15" s="94"/>
      <c r="O15" s="127">
        <v>1</v>
      </c>
      <c r="P15" s="123" t="str">
        <f>IF(L15=0," ",IF((L15/INPUT_AWAL!$C$5)&gt;KALORI!D201,"&gt; MAX KONSUMSI KAPITA"," "))</f>
        <v xml:space="preserve"> </v>
      </c>
      <c r="Q15" s="642"/>
    </row>
    <row r="16" spans="1:17">
      <c r="A16" s="276">
        <v>199</v>
      </c>
      <c r="B16" s="528" t="s">
        <v>250</v>
      </c>
      <c r="C16" s="534" t="s">
        <v>244</v>
      </c>
      <c r="D16" s="93"/>
      <c r="E16" s="94"/>
      <c r="F16" s="126">
        <v>1</v>
      </c>
      <c r="G16" s="123" t="str">
        <f>IF(AND(D16=0,E16=0)," ",(IF(AND(D16&gt;0,E16=0),"ISI (6)",(IF(AND(D16=0,E16&gt;0),"ISI (5)",((IF(G55&lt;RH!$C207,"&lt;RH",IF(G55&gt;RH!$D207,"&gt;RH"," ")))))))))</f>
        <v xml:space="preserve"> </v>
      </c>
      <c r="H16" s="93"/>
      <c r="I16" s="94"/>
      <c r="J16" s="126">
        <v>5</v>
      </c>
      <c r="K16" s="123" t="str">
        <f>IF(AND(H16=0,I16=0)," ",(IF(AND(H16&gt;0,I16=0),"ISI (8)",(IF(AND(H16=0,I16&gt;0),"ISI (7)",((IF(K55&lt;RH!$C207,"&lt;RH",IF(K55&gt;RH!$D207,"&gt;RH"," ")))))))))</f>
        <v xml:space="preserve"> </v>
      </c>
      <c r="L16" s="96">
        <f t="shared" si="0"/>
        <v>0</v>
      </c>
      <c r="M16" s="97">
        <f t="shared" si="0"/>
        <v>0</v>
      </c>
      <c r="N16" s="94"/>
      <c r="O16" s="127">
        <v>1</v>
      </c>
      <c r="P16" s="123" t="str">
        <f>IF(L16=0," ",IF((L16/INPUT_AWAL!$C$5)&gt;KALORI!D202,"&gt; MAX KONSUMSI KAPITA"," "))</f>
        <v xml:space="preserve"> </v>
      </c>
      <c r="Q16" s="120">
        <v>11</v>
      </c>
    </row>
    <row r="17" spans="1:17">
      <c r="A17" s="276">
        <v>200</v>
      </c>
      <c r="B17" s="528" t="s">
        <v>251</v>
      </c>
      <c r="C17" s="534" t="s">
        <v>244</v>
      </c>
      <c r="D17" s="93"/>
      <c r="E17" s="94"/>
      <c r="F17" s="126">
        <v>1</v>
      </c>
      <c r="G17" s="123" t="str">
        <f>IF(AND(D17=0,E17=0)," ",(IF(AND(D17&gt;0,E17=0),"ISI (6)",(IF(AND(D17=0,E17&gt;0),"ISI (5)",((IF(G56&lt;RH!$C208,"&lt;RH",IF(G56&gt;RH!$D208,"&gt;RH"," ")))))))))</f>
        <v xml:space="preserve"> </v>
      </c>
      <c r="H17" s="93"/>
      <c r="I17" s="94"/>
      <c r="J17" s="126">
        <v>5</v>
      </c>
      <c r="K17" s="123" t="str">
        <f>IF(AND(H17=0,I17=0)," ",(IF(AND(H17&gt;0,I17=0),"ISI (8)",(IF(AND(H17=0,I17&gt;0),"ISI (7)",((IF(K56&lt;RH!$C208,"&lt;RH",IF(K56&gt;RH!$D208,"&gt;RH"," ")))))))))</f>
        <v xml:space="preserve"> </v>
      </c>
      <c r="L17" s="96">
        <f t="shared" si="0"/>
        <v>0</v>
      </c>
      <c r="M17" s="97">
        <f t="shared" si="0"/>
        <v>0</v>
      </c>
      <c r="N17" s="94"/>
      <c r="O17" s="127">
        <v>1</v>
      </c>
      <c r="P17" s="123" t="str">
        <f>IF(L17=0," ",IF((L17/INPUT_AWAL!$C$5)&gt;KALORI!D203,"&gt; MAX KONSUMSI KAPITA"," "))</f>
        <v xml:space="preserve"> </v>
      </c>
      <c r="Q17" s="99"/>
    </row>
    <row r="18" spans="1:17" ht="15" customHeight="1">
      <c r="A18" s="276">
        <v>201</v>
      </c>
      <c r="B18" s="528" t="s">
        <v>253</v>
      </c>
      <c r="C18" s="534" t="s">
        <v>244</v>
      </c>
      <c r="D18" s="93"/>
      <c r="E18" s="94"/>
      <c r="F18" s="126">
        <v>1</v>
      </c>
      <c r="G18" s="123" t="str">
        <f>IF(AND(D18=0,E18=0)," ",(IF(AND(D18&gt;0,E18=0),"ISI (6)",(IF(AND(D18=0,E18&gt;0),"ISI (5)",((IF(G57&lt;RH!$C209,"&lt;RH",IF(G57&gt;RH!$D209,"&gt;RH"," ")))))))))</f>
        <v xml:space="preserve"> </v>
      </c>
      <c r="H18" s="93"/>
      <c r="I18" s="94"/>
      <c r="J18" s="126">
        <v>5</v>
      </c>
      <c r="K18" s="123" t="str">
        <f>IF(AND(H18=0,I18=0)," ",(IF(AND(H18&gt;0,I18=0),"ISI (8)",(IF(AND(H18=0,I18&gt;0),"ISI (7)",((IF(K57&lt;RH!$C209,"&lt;RH",IF(K57&gt;RH!$D209,"&gt;RH"," ")))))))))</f>
        <v xml:space="preserve"> </v>
      </c>
      <c r="L18" s="96">
        <f t="shared" si="0"/>
        <v>0</v>
      </c>
      <c r="M18" s="97">
        <f t="shared" si="0"/>
        <v>0</v>
      </c>
      <c r="N18" s="94"/>
      <c r="O18" s="127">
        <v>1</v>
      </c>
      <c r="P18" s="123" t="str">
        <f>IF(L18=0," ",IF((L18/INPUT_AWAL!$C$5)&gt;KALORI!D204,"&gt; MAX KONSUMSI KAPITA"," "))</f>
        <v xml:space="preserve"> </v>
      </c>
      <c r="Q18" s="99"/>
    </row>
    <row r="19" spans="1:17" ht="24.6" customHeight="1">
      <c r="A19" s="276">
        <v>202</v>
      </c>
      <c r="B19" s="528" t="s">
        <v>255</v>
      </c>
      <c r="C19" s="530" t="s">
        <v>355</v>
      </c>
      <c r="D19" s="93"/>
      <c r="E19" s="94"/>
      <c r="F19" s="126">
        <v>1</v>
      </c>
      <c r="G19" s="123" t="str">
        <f>IF(AND(D19=0,E19=0)," ",(IF(AND(D19&gt;0,E19=0),"ISI (6)",(IF(AND(D19=0,E19&gt;0),"ISI (5)",((IF(G58&lt;RH!$C210,"&lt;RH",IF(G58&gt;RH!$D210,"&gt;RH"," ")))))))))</f>
        <v xml:space="preserve"> </v>
      </c>
      <c r="H19" s="93"/>
      <c r="I19" s="94"/>
      <c r="J19" s="126">
        <v>5</v>
      </c>
      <c r="K19" s="123" t="str">
        <f>IF(AND(H19=0,I19=0)," ",(IF(AND(H19&gt;0,I19=0),"ISI (8)",(IF(AND(H19=0,I19&gt;0),"ISI (7)",((IF(K58&lt;RH!$C210,"&lt;RH",IF(K58&gt;RH!$D210,"&gt;RH"," ")))))))))</f>
        <v xml:space="preserve"> </v>
      </c>
      <c r="L19" s="96">
        <f t="shared" si="0"/>
        <v>0</v>
      </c>
      <c r="M19" s="97">
        <f t="shared" si="0"/>
        <v>0</v>
      </c>
      <c r="N19" s="94"/>
      <c r="O19" s="127">
        <v>1</v>
      </c>
      <c r="P19" s="123" t="str">
        <f>IF(L19=0," ",IF((L19/INPUT_AWAL!$C$5)&gt;KALORI!D205,"&gt; MAX KONSUMSI KAPITA"," "))</f>
        <v xml:space="preserve"> </v>
      </c>
      <c r="Q19" s="99"/>
    </row>
    <row r="20" spans="1:17" ht="15" customHeight="1">
      <c r="A20" s="276">
        <v>203</v>
      </c>
      <c r="B20" s="528" t="s">
        <v>257</v>
      </c>
      <c r="C20" s="534" t="s">
        <v>244</v>
      </c>
      <c r="D20" s="93"/>
      <c r="E20" s="94"/>
      <c r="F20" s="126">
        <v>1</v>
      </c>
      <c r="G20" s="123" t="str">
        <f>IF(AND(D20=0,E20=0)," ",(IF(AND(D20&gt;0,E20=0),"ISI (6)",(IF(AND(D20=0,E20&gt;0),"ISI (5)",((IF(G59&lt;RH!$C211,"&lt;RH",IF(G59&gt;RH!$D211,"&gt;RH"," ")))))))))</f>
        <v xml:space="preserve"> </v>
      </c>
      <c r="H20" s="93"/>
      <c r="I20" s="94"/>
      <c r="J20" s="126">
        <v>5</v>
      </c>
      <c r="K20" s="123" t="str">
        <f>IF(AND(H20=0,I20=0)," ",(IF(AND(H20&gt;0,I20=0),"ISI (8)",(IF(AND(H20=0,I20&gt;0),"ISI (7)",((IF(K59&lt;RH!$C211,"&lt;RH",IF(K59&gt;RH!$D211,"&gt;RH"," ")))))))))</f>
        <v xml:space="preserve"> </v>
      </c>
      <c r="L20" s="96">
        <f t="shared" si="0"/>
        <v>0</v>
      </c>
      <c r="M20" s="97">
        <f t="shared" si="0"/>
        <v>0</v>
      </c>
      <c r="N20" s="94"/>
      <c r="O20" s="127">
        <v>1</v>
      </c>
      <c r="P20" s="123" t="str">
        <f>IF(L20=0," ",IF((L20/INPUT_AWAL!$C$5)&gt;KALORI!D206,"&gt; MAX KONSUMSI KAPITA"," "))</f>
        <v xml:space="preserve"> </v>
      </c>
      <c r="Q20" s="99"/>
    </row>
    <row r="21" spans="1:17">
      <c r="A21" s="276">
        <v>204</v>
      </c>
      <c r="B21" s="528" t="s">
        <v>226</v>
      </c>
      <c r="C21" s="534" t="s">
        <v>244</v>
      </c>
      <c r="D21" s="93"/>
      <c r="E21" s="94"/>
      <c r="F21" s="126">
        <v>1</v>
      </c>
      <c r="G21" s="123" t="str">
        <f>IF(AND(D21=0,E21=0)," ",(IF(AND(D21&gt;0,E21=0),"ISI (6)",(IF(AND(D21=0,E21&gt;0),"ISI (5)",((IF(G60&lt;RH!$C212,"&lt;RH",IF(G60&gt;RH!$D212,"&gt;RH"," ")))))))))</f>
        <v xml:space="preserve"> </v>
      </c>
      <c r="H21" s="93"/>
      <c r="I21" s="94"/>
      <c r="J21" s="126">
        <v>5</v>
      </c>
      <c r="K21" s="123" t="str">
        <f>IF(AND(H21=0,I21=0)," ",(IF(AND(H21&gt;0,I21=0),"ISI (8)",(IF(AND(H21=0,I21&gt;0),"ISI (7)",((IF(K60&lt;RH!$C212,"&lt;RH",IF(K60&gt;RH!$D212,"&gt;RH"," ")))))))))</f>
        <v xml:space="preserve"> </v>
      </c>
      <c r="L21" s="96">
        <f t="shared" si="0"/>
        <v>0</v>
      </c>
      <c r="M21" s="97">
        <f t="shared" si="0"/>
        <v>0</v>
      </c>
      <c r="N21" s="94"/>
      <c r="O21" s="127">
        <v>1</v>
      </c>
      <c r="P21" s="123" t="str">
        <f>IF(L21=0," ",IF((L21/INPUT_AWAL!$C$5)&gt;KALORI!D207,"&gt; MAX KONSUMSI KAPITA"," "))</f>
        <v xml:space="preserve"> </v>
      </c>
      <c r="Q21" s="99"/>
    </row>
    <row r="22" spans="1:17">
      <c r="A22" s="276">
        <v>205</v>
      </c>
      <c r="B22" s="528" t="s">
        <v>259</v>
      </c>
      <c r="C22" s="534" t="s">
        <v>74</v>
      </c>
      <c r="D22" s="93"/>
      <c r="E22" s="94"/>
      <c r="F22" s="126">
        <v>1</v>
      </c>
      <c r="G22" s="123" t="str">
        <f>IF(AND(D22=0,E22=0)," ",(IF(AND(D22&gt;0,E22=0),"ISI (6)",(IF(AND(D22=0,E22&gt;0),"ISI (5)",((IF(G61&lt;RH!$C213,"&lt;RH",IF(G61&gt;RH!$D213,"&gt;RH"," ")))))))))</f>
        <v xml:space="preserve"> </v>
      </c>
      <c r="H22" s="93"/>
      <c r="I22" s="94"/>
      <c r="J22" s="126">
        <v>5</v>
      </c>
      <c r="K22" s="123" t="str">
        <f>IF(AND(H22=0,I22=0)," ",(IF(AND(H22&gt;0,I22=0),"ISI (8)",(IF(AND(H22=0,I22&gt;0),"ISI (7)",((IF(K61&lt;RH!$C213,"&lt;RH",IF(K61&gt;RH!$D213,"&gt;RH"," ")))))))))</f>
        <v xml:space="preserve"> </v>
      </c>
      <c r="L22" s="96">
        <f t="shared" si="0"/>
        <v>0</v>
      </c>
      <c r="M22" s="97">
        <f t="shared" si="0"/>
        <v>0</v>
      </c>
      <c r="N22" s="94"/>
      <c r="O22" s="127">
        <v>1</v>
      </c>
      <c r="P22" s="123" t="str">
        <f>IF(L22=0," ",IF((L22/INPUT_AWAL!$C$5)&gt;KALORI!D208,"&gt; MAX KONSUMSI KAPITA"," "))</f>
        <v xml:space="preserve"> </v>
      </c>
      <c r="Q22" s="99"/>
    </row>
    <row r="23" spans="1:17">
      <c r="A23" s="276">
        <v>206</v>
      </c>
      <c r="B23" s="528" t="s">
        <v>261</v>
      </c>
      <c r="C23" s="534" t="s">
        <v>234</v>
      </c>
      <c r="D23" s="93"/>
      <c r="E23" s="94"/>
      <c r="F23" s="126">
        <v>1</v>
      </c>
      <c r="G23" s="123" t="str">
        <f>IF(AND(D23=0,E23=0)," ",(IF(AND(D23&gt;0,E23=0),"ISI (6)",(IF(AND(D23=0,E23&gt;0),"ISI (5)",((IF(G62&lt;RH!$C214,"&lt;RH",IF(G62&gt;RH!$D214,"&gt;RH"," ")))))))))</f>
        <v xml:space="preserve"> </v>
      </c>
      <c r="H23" s="93"/>
      <c r="I23" s="94"/>
      <c r="J23" s="126">
        <v>5</v>
      </c>
      <c r="K23" s="123" t="str">
        <f>IF(AND(H23=0,I23=0)," ",(IF(AND(H23&gt;0,I23=0),"ISI (8)",(IF(AND(H23=0,I23&gt;0),"ISI (7)",((IF(K62&lt;RH!$C214,"&lt;RH",IF(K62&gt;RH!$D214,"&gt;RH"," ")))))))))</f>
        <v xml:space="preserve"> </v>
      </c>
      <c r="L23" s="96">
        <f t="shared" si="0"/>
        <v>0</v>
      </c>
      <c r="M23" s="97">
        <f t="shared" si="0"/>
        <v>0</v>
      </c>
      <c r="N23" s="94"/>
      <c r="O23" s="127">
        <v>1</v>
      </c>
      <c r="P23" s="123" t="str">
        <f>IF(L23=0," ",IF((L23/INPUT_AWAL!$C$5)&gt;KALORI!D209,"&gt; MAX KONSUMSI KAPITA"," "))</f>
        <v xml:space="preserve"> </v>
      </c>
      <c r="Q23" s="121"/>
    </row>
    <row r="24" spans="1:17">
      <c r="A24" s="276">
        <v>207</v>
      </c>
      <c r="B24" s="528" t="s">
        <v>262</v>
      </c>
      <c r="C24" s="534" t="s">
        <v>234</v>
      </c>
      <c r="D24" s="93"/>
      <c r="E24" s="94"/>
      <c r="F24" s="126">
        <v>1</v>
      </c>
      <c r="G24" s="123" t="str">
        <f>IF(AND(D24=0,E24=0)," ",(IF(AND(D24&gt;0,E24=0),"ISI (6)",(IF(AND(D24=0,E24&gt;0),"ISI (5)",((IF(G63&lt;RH!$C215,"&lt;RH",IF(G63&gt;RH!$D215,"&gt;RH"," ")))))))))</f>
        <v xml:space="preserve"> </v>
      </c>
      <c r="H24" s="93"/>
      <c r="I24" s="94"/>
      <c r="J24" s="126">
        <v>5</v>
      </c>
      <c r="K24" s="123" t="str">
        <f>IF(AND(H24=0,I24=0)," ",(IF(AND(H24&gt;0,I24=0),"ISI (8)",(IF(AND(H24=0,I24&gt;0),"ISI (7)",((IF(K63&lt;RH!$C215,"&lt;RH",IF(K63&gt;RH!$D215,"&gt;RH"," ")))))))))</f>
        <v xml:space="preserve"> </v>
      </c>
      <c r="L24" s="96">
        <f t="shared" si="0"/>
        <v>0</v>
      </c>
      <c r="M24" s="97">
        <f t="shared" si="0"/>
        <v>0</v>
      </c>
      <c r="N24" s="94"/>
      <c r="O24" s="127">
        <v>1</v>
      </c>
      <c r="P24" s="123" t="str">
        <f>IF(L24=0," ",IF((L24/INPUT_AWAL!$C$5)&gt;KALORI!D210,"&gt; MAX KONSUMSI KAPITA"," "))</f>
        <v xml:space="preserve"> </v>
      </c>
      <c r="Q24" s="99"/>
    </row>
    <row r="25" spans="1:17">
      <c r="A25" s="276">
        <v>208</v>
      </c>
      <c r="B25" s="528" t="s">
        <v>264</v>
      </c>
      <c r="C25" s="534" t="s">
        <v>234</v>
      </c>
      <c r="D25" s="93"/>
      <c r="E25" s="94"/>
      <c r="F25" s="126">
        <v>1</v>
      </c>
      <c r="G25" s="123" t="str">
        <f>IF(AND(D25=0,E25=0)," ",(IF(AND(D25&gt;0,E25=0),"ISI (6)",(IF(AND(D25=0,E25&gt;0),"ISI (5)",((IF(G64&lt;RH!$C216,"&lt;RH",IF(G64&gt;RH!$D216,"&gt;RH"," ")))))))))</f>
        <v xml:space="preserve"> </v>
      </c>
      <c r="H25" s="93"/>
      <c r="I25" s="94"/>
      <c r="J25" s="126">
        <v>5</v>
      </c>
      <c r="K25" s="123" t="str">
        <f>IF(AND(H25=0,I25=0)," ",(IF(AND(H25&gt;0,I25=0),"ISI (8)",(IF(AND(H25=0,I25&gt;0),"ISI (7)",((IF(K64&lt;RH!$C216,"&lt;RH",IF(K64&gt;RH!$D216,"&gt;RH"," ")))))))))</f>
        <v xml:space="preserve"> </v>
      </c>
      <c r="L25" s="96">
        <f t="shared" si="0"/>
        <v>0</v>
      </c>
      <c r="M25" s="97">
        <f t="shared" si="0"/>
        <v>0</v>
      </c>
      <c r="N25" s="94"/>
      <c r="O25" s="127">
        <v>1</v>
      </c>
      <c r="P25" s="123" t="str">
        <f>IF(L25=0," ",IF((L25/INPUT_AWAL!$C$5)&gt;KALORI!D211,"&gt; MAX KONSUMSI KAPITA"," "))</f>
        <v xml:space="preserve"> </v>
      </c>
      <c r="Q25" s="122"/>
    </row>
    <row r="26" spans="1:17">
      <c r="A26" s="276">
        <v>209</v>
      </c>
      <c r="B26" s="528" t="s">
        <v>266</v>
      </c>
      <c r="C26" s="534" t="s">
        <v>244</v>
      </c>
      <c r="D26" s="93"/>
      <c r="E26" s="94"/>
      <c r="F26" s="126">
        <v>1</v>
      </c>
      <c r="G26" s="123" t="str">
        <f>IF(AND(D26=0,E26=0)," ",(IF(AND(D26&gt;0,E26=0),"ISI (6)",(IF(AND(D26=0,E26&gt;0),"ISI (5)",((IF(G65&lt;RH!$C217,"&lt;RH",IF(G65&gt;RH!$D217,"&gt;RH"," ")))))))))</f>
        <v xml:space="preserve"> </v>
      </c>
      <c r="H26" s="93"/>
      <c r="I26" s="94"/>
      <c r="J26" s="126">
        <v>5</v>
      </c>
      <c r="K26" s="123" t="str">
        <f>IF(AND(H26=0,I26=0)," ",(IF(AND(H26&gt;0,I26=0),"ISI (8)",(IF(AND(H26=0,I26&gt;0),"ISI (7)",((IF(K65&lt;RH!$C217,"&lt;RH",IF(K65&gt;RH!$D217,"&gt;RH"," ")))))))))</f>
        <v xml:space="preserve"> </v>
      </c>
      <c r="L26" s="96">
        <f t="shared" si="0"/>
        <v>0</v>
      </c>
      <c r="M26" s="97">
        <f t="shared" si="0"/>
        <v>0</v>
      </c>
      <c r="N26" s="94"/>
      <c r="O26" s="127">
        <v>1</v>
      </c>
      <c r="P26" s="123" t="str">
        <f>IF(L26=0," ",IF((L26/INPUT_AWAL!$C$5)&gt;KALORI!D212,"&gt; MAX KONSUMSI KAPITA"," "))</f>
        <v xml:space="preserve"> </v>
      </c>
      <c r="Q26" s="99"/>
    </row>
    <row r="27" spans="1:17" ht="22.8">
      <c r="A27" s="276">
        <v>210</v>
      </c>
      <c r="B27" s="528" t="s">
        <v>267</v>
      </c>
      <c r="C27" s="530" t="s">
        <v>800</v>
      </c>
      <c r="D27" s="93"/>
      <c r="E27" s="94"/>
      <c r="F27" s="126">
        <v>1</v>
      </c>
      <c r="G27" s="123" t="str">
        <f>IF(AND(D27=0,E27=0)," ",(IF(AND(D27&gt;0,E27=0),"ISI (6)",(IF(AND(D27=0,E27&gt;0),"ISI (5)",((IF(G66&lt;RH!$C218,"&lt;RH",IF(G66&gt;RH!$D218,"&gt;RH"," ")))))))))</f>
        <v xml:space="preserve"> </v>
      </c>
      <c r="H27" s="93"/>
      <c r="I27" s="94"/>
      <c r="J27" s="126">
        <v>5</v>
      </c>
      <c r="K27" s="123" t="str">
        <f>IF(AND(H27=0,I27=0)," ",(IF(AND(H27&gt;0,I27=0),"ISI (8)",(IF(AND(H27=0,I27&gt;0),"ISI (7)",((IF(K66&lt;RH!$C218,"&lt;RH",IF(K66&gt;RH!$D218,"&gt;RH"," ")))))))))</f>
        <v xml:space="preserve"> </v>
      </c>
      <c r="L27" s="96">
        <f t="shared" si="0"/>
        <v>0</v>
      </c>
      <c r="M27" s="97">
        <f t="shared" si="0"/>
        <v>0</v>
      </c>
      <c r="N27" s="94"/>
      <c r="O27" s="127">
        <v>1</v>
      </c>
      <c r="P27" s="123" t="str">
        <f>IF(L27=0," ",IF((L27/INPUT_AWAL!$C$5)&gt;KALORI!D213,"&gt; MAX KONSUMSI KAPITA"," "))</f>
        <v xml:space="preserve"> </v>
      </c>
      <c r="Q27" s="99"/>
    </row>
    <row r="28" spans="1:17">
      <c r="A28" s="276">
        <v>211</v>
      </c>
      <c r="B28" s="528" t="s">
        <v>269</v>
      </c>
      <c r="C28" s="534" t="s">
        <v>801</v>
      </c>
      <c r="D28" s="93"/>
      <c r="E28" s="94"/>
      <c r="F28" s="126">
        <v>1</v>
      </c>
      <c r="G28" s="123" t="str">
        <f>IF(AND(D28=0,E28=0)," ",(IF(AND(D28&gt;0,E28=0),"ISI (6)",(IF(AND(D28=0,E28&gt;0),"ISI (5)",((IF(G67&lt;RH!$C219,"&lt;RH",IF(G67&gt;RH!$D219,"&gt;RH"," ")))))))))</f>
        <v xml:space="preserve"> </v>
      </c>
      <c r="H28" s="93"/>
      <c r="I28" s="94"/>
      <c r="J28" s="126">
        <v>5</v>
      </c>
      <c r="K28" s="123" t="str">
        <f>IF(AND(H28=0,I28=0)," ",(IF(AND(H28&gt;0,I28=0),"ISI (8)",(IF(AND(H28=0,I28&gt;0),"ISI (7)",((IF(K67&lt;RH!$C219,"&lt;RH",IF(K67&gt;RH!$D219,"&gt;RH"," ")))))))))</f>
        <v xml:space="preserve"> </v>
      </c>
      <c r="L28" s="96">
        <f t="shared" si="0"/>
        <v>0</v>
      </c>
      <c r="M28" s="97">
        <f t="shared" si="0"/>
        <v>0</v>
      </c>
      <c r="N28" s="94"/>
      <c r="O28" s="127">
        <v>1</v>
      </c>
      <c r="P28" s="123" t="str">
        <f>IF(L28=0," ",IF((L28/INPUT_AWAL!$C$5)&gt;KALORI!D214,"&gt; MAX KONSUMSI KAPITA"," "))</f>
        <v xml:space="preserve"> </v>
      </c>
      <c r="Q28" s="99"/>
    </row>
    <row r="29" spans="1:17">
      <c r="A29" s="276">
        <v>212</v>
      </c>
      <c r="B29" s="528" t="s">
        <v>270</v>
      </c>
      <c r="C29" s="534" t="s">
        <v>186</v>
      </c>
      <c r="D29" s="93"/>
      <c r="E29" s="94"/>
      <c r="F29" s="126">
        <v>1</v>
      </c>
      <c r="G29" s="123" t="str">
        <f>IF(AND(D29=0,E29=0)," ",(IF(AND(D29&gt;0,E29=0),"ISI (6)",(IF(AND(D29=0,E29&gt;0),"ISI (5)",((IF(G68&lt;RH!$C220,"&lt;RH",IF(G68&gt;RH!$D220,"&gt;RH"," ")))))))))</f>
        <v xml:space="preserve"> </v>
      </c>
      <c r="H29" s="93"/>
      <c r="I29" s="94"/>
      <c r="J29" s="126">
        <v>5</v>
      </c>
      <c r="K29" s="123" t="str">
        <f>IF(AND(H29=0,I29=0)," ",(IF(AND(H29&gt;0,I29=0),"ISI (8)",(IF(AND(H29=0,I29&gt;0),"ISI (7)",((IF(K68&lt;RH!$C220,"&lt;RH",IF(K68&gt;RH!$D220,"&gt;RH"," ")))))))))</f>
        <v xml:space="preserve"> </v>
      </c>
      <c r="L29" s="96">
        <f t="shared" si="0"/>
        <v>0</v>
      </c>
      <c r="M29" s="97">
        <f t="shared" si="0"/>
        <v>0</v>
      </c>
      <c r="N29" s="94"/>
      <c r="O29" s="127">
        <v>1</v>
      </c>
      <c r="P29" s="123" t="str">
        <f>IF(L29=0," ",IF((L29/INPUT_AWAL!$C$5)&gt;KALORI!D215,"&gt; MAX KONSUMSI KAPITA"," "))</f>
        <v xml:space="preserve"> </v>
      </c>
      <c r="Q29" s="99"/>
    </row>
    <row r="30" spans="1:17">
      <c r="A30" s="276">
        <v>213</v>
      </c>
      <c r="B30" s="528" t="s">
        <v>271</v>
      </c>
      <c r="C30" s="534" t="s">
        <v>272</v>
      </c>
      <c r="D30" s="93"/>
      <c r="E30" s="94"/>
      <c r="F30" s="126">
        <v>1</v>
      </c>
      <c r="G30" s="123" t="str">
        <f>IF(AND(D30=0,E30=0)," ",(IF(AND(D30&gt;0,E30=0),"ISI (6)",(IF(AND(D30=0,E30&gt;0),"ISI (5)",((IF(G69&lt;RH!$C221,"&lt;RH",IF(G69&gt;RH!$D221,"&gt;RH"," ")))))))))</f>
        <v xml:space="preserve"> </v>
      </c>
      <c r="H30" s="93"/>
      <c r="I30" s="94"/>
      <c r="J30" s="126">
        <v>5</v>
      </c>
      <c r="K30" s="123" t="str">
        <f>IF(AND(H30=0,I30=0)," ",(IF(AND(H30&gt;0,I30=0),"ISI (8)",(IF(AND(H30=0,I30&gt;0),"ISI (7)",((IF(K69&lt;RH!$C221,"&lt;RH",IF(K69&gt;RH!$D221,"&gt;RH"," ")))))))))</f>
        <v xml:space="preserve"> </v>
      </c>
      <c r="L30" s="96">
        <f t="shared" si="0"/>
        <v>0</v>
      </c>
      <c r="M30" s="97">
        <f t="shared" si="0"/>
        <v>0</v>
      </c>
      <c r="N30" s="94"/>
      <c r="O30" s="127">
        <v>1</v>
      </c>
      <c r="P30" s="123" t="str">
        <f>IF(L30=0," ",IF((L30/INPUT_AWAL!$C$5)&gt;KALORI!D216,"&gt; MAX KONSUMSI KAPITA"," "))</f>
        <v xml:space="preserve"> </v>
      </c>
      <c r="Q30" s="99"/>
    </row>
    <row r="31" spans="1:17">
      <c r="A31" s="276">
        <v>214</v>
      </c>
      <c r="B31" s="528" t="s">
        <v>273</v>
      </c>
      <c r="C31" s="535" t="s">
        <v>802</v>
      </c>
      <c r="D31" s="93"/>
      <c r="E31" s="94"/>
      <c r="F31" s="126">
        <v>1</v>
      </c>
      <c r="G31" s="123" t="str">
        <f>IF(AND(D31=0,E31=0)," ",(IF(AND(D31&gt;0,E31=0),"ISI (6)",(IF(AND(D31=0,E31&gt;0),"ISI (5)",((IF(G70&lt;RH!$C222,"&lt;RH",IF(G70&gt;RH!$D222,"&gt;RH"," ")))))))))</f>
        <v xml:space="preserve"> </v>
      </c>
      <c r="H31" s="93"/>
      <c r="I31" s="94"/>
      <c r="J31" s="126">
        <v>5</v>
      </c>
      <c r="K31" s="123" t="str">
        <f>IF(AND(H31=0,I31=0)," ",(IF(AND(H31&gt;0,I31=0),"ISI (8)",(IF(AND(H31=0,I31&gt;0),"ISI (7)",((IF(K70&lt;RH!$C222,"&lt;RH",IF(K70&gt;RH!$D222,"&gt;RH"," ")))))))))</f>
        <v xml:space="preserve"> </v>
      </c>
      <c r="L31" s="96">
        <f t="shared" si="0"/>
        <v>0</v>
      </c>
      <c r="M31" s="97">
        <f t="shared" si="0"/>
        <v>0</v>
      </c>
      <c r="N31" s="94"/>
      <c r="O31" s="127">
        <v>1</v>
      </c>
      <c r="P31" s="123" t="str">
        <f>IF(L31=0," ",IF((L31/INPUT_AWAL!$C$5)&gt;KALORI!D217,"&gt; MAX KONSUMSI KAPITA"," "))</f>
        <v xml:space="preserve"> </v>
      </c>
      <c r="Q31" s="99"/>
    </row>
    <row r="32" spans="1:17">
      <c r="A32" s="276">
        <v>215</v>
      </c>
      <c r="B32" s="528" t="s">
        <v>276</v>
      </c>
      <c r="C32" s="535" t="s">
        <v>803</v>
      </c>
      <c r="D32" s="93"/>
      <c r="E32" s="94"/>
      <c r="F32" s="126">
        <v>1</v>
      </c>
      <c r="G32" s="123" t="str">
        <f>IF(AND(D32=0,E32=0)," ",(IF(AND(D32&gt;0,E32=0),"ISI (6)",(IF(AND(D32=0,E32&gt;0),"ISI (5)",((IF(G71&lt;RH!$C223,"&lt;RH",IF(G71&gt;RH!$D223,"&gt;RH"," ")))))))))</f>
        <v xml:space="preserve"> </v>
      </c>
      <c r="H32" s="93"/>
      <c r="I32" s="94"/>
      <c r="J32" s="126">
        <v>5</v>
      </c>
      <c r="K32" s="123" t="str">
        <f>IF(AND(H32=0,I32=0)," ",(IF(AND(H32&gt;0,I32=0),"ISI (8)",(IF(AND(H32=0,I32&gt;0),"ISI (7)",((IF(K71&lt;RH!$C223,"&lt;RH",IF(K71&gt;RH!$D223,"&gt;RH"," ")))))))))</f>
        <v xml:space="preserve"> </v>
      </c>
      <c r="L32" s="96">
        <f t="shared" si="0"/>
        <v>0</v>
      </c>
      <c r="M32" s="97">
        <f t="shared" si="0"/>
        <v>0</v>
      </c>
      <c r="N32" s="94"/>
      <c r="O32" s="127">
        <v>1</v>
      </c>
      <c r="P32" s="123" t="str">
        <f>IF(L32=0," ",IF((L32/INPUT_AWAL!$C$5)&gt;KALORI!D218,"&gt; MAX KONSUMSI KAPITA"," "))</f>
        <v xml:space="preserve"> </v>
      </c>
      <c r="Q32" s="121"/>
    </row>
    <row r="33" spans="1:17">
      <c r="A33" s="276">
        <v>216</v>
      </c>
      <c r="B33" s="528" t="s">
        <v>279</v>
      </c>
      <c r="C33" s="534" t="s">
        <v>281</v>
      </c>
      <c r="D33" s="93"/>
      <c r="E33" s="94"/>
      <c r="F33" s="126">
        <v>1</v>
      </c>
      <c r="G33" s="123" t="str">
        <f>IF(AND(D33=0,E33=0)," ",(IF(AND(D33&gt;0,E33=0),"ISI (6)",(IF(AND(D33=0,E33&gt;0),"ISI (5)",((IF(G72&lt;RH!$C224,"&lt;RH",IF(G72&gt;RH!$D224,"&gt;RH"," ")))))))))</f>
        <v xml:space="preserve"> </v>
      </c>
      <c r="H33" s="93"/>
      <c r="I33" s="94"/>
      <c r="J33" s="126">
        <v>5</v>
      </c>
      <c r="K33" s="123" t="str">
        <f>IF(AND(H33=0,I33=0)," ",(IF(AND(H33&gt;0,I33=0),"ISI (8)",(IF(AND(H33=0,I33&gt;0),"ISI (7)",((IF(K72&lt;RH!$C224,"&lt;RH",IF(K72&gt;RH!$D224,"&gt;RH"," ")))))))))</f>
        <v xml:space="preserve"> </v>
      </c>
      <c r="L33" s="96">
        <f t="shared" si="0"/>
        <v>0</v>
      </c>
      <c r="M33" s="97">
        <f t="shared" si="0"/>
        <v>0</v>
      </c>
      <c r="N33" s="94"/>
      <c r="O33" s="127">
        <v>1</v>
      </c>
      <c r="P33" s="123" t="str">
        <f>IF(L33=0," ",IF((L33/INPUT_AWAL!$C$5)&gt;KALORI!D219,"&gt; MAX KONSUMSI KAPITA"," "))</f>
        <v xml:space="preserve"> </v>
      </c>
      <c r="Q33" s="99"/>
    </row>
    <row r="34" spans="1:17" ht="22.8">
      <c r="A34" s="276">
        <v>217</v>
      </c>
      <c r="B34" s="528" t="s">
        <v>282</v>
      </c>
      <c r="C34" s="530" t="s">
        <v>356</v>
      </c>
      <c r="D34" s="93"/>
      <c r="E34" s="94"/>
      <c r="F34" s="126">
        <v>1</v>
      </c>
      <c r="G34" s="123" t="str">
        <f>IF(AND(D34=0,E34=0)," ",(IF(AND(D34&gt;0,E34=0),"ISI (6)",(IF(AND(D34=0,E34&gt;0),"ISI (5)",((IF(G73&lt;RH!$C225,"&lt;RH",IF(G73&gt;RH!$D225,"&gt;RH"," ")))))))))</f>
        <v xml:space="preserve"> </v>
      </c>
      <c r="H34" s="93"/>
      <c r="I34" s="94"/>
      <c r="J34" s="126">
        <v>5</v>
      </c>
      <c r="K34" s="123" t="str">
        <f>IF(AND(H34=0,I34=0)," ",(IF(AND(H34&gt;0,I34=0),"ISI (8)",(IF(AND(H34=0,I34&gt;0),"ISI (7)",((IF(K73&lt;RH!$C225,"&lt;RH",IF(K73&gt;RH!$D225,"&gt;RH"," ")))))))))</f>
        <v xml:space="preserve"> </v>
      </c>
      <c r="L34" s="96">
        <f t="shared" si="0"/>
        <v>0</v>
      </c>
      <c r="M34" s="97">
        <f t="shared" si="0"/>
        <v>0</v>
      </c>
      <c r="N34" s="94"/>
      <c r="O34" s="127">
        <v>1</v>
      </c>
      <c r="P34" s="123" t="str">
        <f>IF(L34=0," ",IF((L34/INPUT_AWAL!$C$5)&gt;KALORI!D220,"&gt; MAX KONSUMSI KAPITA"," "))</f>
        <v xml:space="preserve"> </v>
      </c>
      <c r="Q34" s="99"/>
    </row>
    <row r="35" spans="1:17" ht="15" customHeight="1">
      <c r="A35" s="276">
        <v>218</v>
      </c>
      <c r="B35" s="528" t="s">
        <v>284</v>
      </c>
      <c r="C35" s="534" t="s">
        <v>244</v>
      </c>
      <c r="D35" s="93"/>
      <c r="E35" s="94"/>
      <c r="F35" s="126">
        <v>1</v>
      </c>
      <c r="G35" s="123" t="str">
        <f>IF(AND(D35=0,E35=0)," ",(IF(AND(D35&gt;0,E35=0),"ISI (6)",(IF(AND(D35=0,E35&gt;0),"ISI (5)",((IF(G74&lt;RH!$C226,"&lt;RH",IF(G74&gt;RH!$D226,"&gt;RH"," ")))))))))</f>
        <v xml:space="preserve"> </v>
      </c>
      <c r="H35" s="93"/>
      <c r="I35" s="94"/>
      <c r="J35" s="126">
        <v>5</v>
      </c>
      <c r="K35" s="123" t="str">
        <f>IF(AND(H35=0,I35=0)," ",(IF(AND(H35&gt;0,I35=0),"ISI (8)",(IF(AND(H35=0,I35&gt;0),"ISI (7)",((IF(K74&lt;RH!$C226,"&lt;RH",IF(K74&gt;RH!$D226,"&gt;RH"," ")))))))))</f>
        <v xml:space="preserve"> </v>
      </c>
      <c r="L35" s="96">
        <f t="shared" si="0"/>
        <v>0</v>
      </c>
      <c r="M35" s="97">
        <f t="shared" si="0"/>
        <v>0</v>
      </c>
      <c r="N35" s="94"/>
      <c r="O35" s="127">
        <v>1</v>
      </c>
      <c r="P35" s="123" t="str">
        <f>IF(L35=0," ",IF((L35/INPUT_AWAL!$C$5)&gt;KALORI!D221,"&gt; MAX KONSUMSI KAPITA"," "))</f>
        <v xml:space="preserve"> </v>
      </c>
      <c r="Q35" s="99"/>
    </row>
    <row r="36" spans="1:17">
      <c r="A36" s="276">
        <v>219</v>
      </c>
      <c r="B36" s="528" t="s">
        <v>285</v>
      </c>
      <c r="C36" s="529" t="s">
        <v>186</v>
      </c>
      <c r="D36" s="93"/>
      <c r="E36" s="94"/>
      <c r="F36" s="126">
        <v>1</v>
      </c>
      <c r="G36" s="123" t="str">
        <f>IF(AND(D36=0,E36=0)," ",(IF(AND(D36&gt;0,E36=0),"ISI (6)",(IF(AND(D36=0,E36&gt;0),"ISI (5)",((IF(G75&lt;RH!$C227,"&lt;RH",IF(G75&gt;RH!$D227,"&gt;RH"," ")))))))))</f>
        <v xml:space="preserve"> </v>
      </c>
      <c r="H36" s="93"/>
      <c r="I36" s="94"/>
      <c r="J36" s="126">
        <v>5</v>
      </c>
      <c r="K36" s="123" t="str">
        <f>IF(AND(H36=0,I36=0)," ",(IF(AND(H36&gt;0,I36=0),"ISI (8)",(IF(AND(H36=0,I36&gt;0),"ISI (7)",((IF(K75&lt;RH!$C227,"&lt;RH",IF(K75&gt;RH!$D227,"&gt;RH"," ")))))))))</f>
        <v xml:space="preserve"> </v>
      </c>
      <c r="L36" s="96">
        <f t="shared" si="0"/>
        <v>0</v>
      </c>
      <c r="M36" s="97">
        <f t="shared" si="0"/>
        <v>0</v>
      </c>
      <c r="N36" s="94"/>
      <c r="O36" s="127">
        <v>1</v>
      </c>
      <c r="P36" s="123" t="str">
        <f>IF(L36=0," ",IF((L36/INPUT_AWAL!$C$5)&gt;KALORI!D222,"&gt; MAX KONSUMSI KAPITA"," "))</f>
        <v xml:space="preserve"> </v>
      </c>
      <c r="Q36" s="99"/>
    </row>
    <row r="37" spans="1:17">
      <c r="A37" s="266">
        <v>220</v>
      </c>
      <c r="B37" s="109" t="s">
        <v>798</v>
      </c>
      <c r="C37" s="114"/>
      <c r="D37" s="110"/>
      <c r="E37" s="108">
        <f>SUM(E38:E42)</f>
        <v>0</v>
      </c>
      <c r="F37" s="106"/>
      <c r="G37" s="107"/>
      <c r="H37" s="110"/>
      <c r="I37" s="108">
        <f>SUM(I38:I42)</f>
        <v>0</v>
      </c>
      <c r="J37" s="106"/>
      <c r="K37" s="107"/>
      <c r="L37" s="111"/>
      <c r="M37" s="108">
        <f>SUM(M38:M42)</f>
        <v>0</v>
      </c>
      <c r="N37" s="113" t="str">
        <f>IF(J37=0," ",IF((J37/INPUT_AWAL!$C$5)&gt;KALORI!B223,"&gt; MAX KONSUMSI KAPITA"," "))</f>
        <v xml:space="preserve"> </v>
      </c>
      <c r="O37" s="128"/>
      <c r="P37" s="113" t="str">
        <f>IF(L37=0," ",IF((L37/INPUT_AWAL!$C$5)&gt;KALORI!D223,"&gt; MAX KONSUMSI KAPITA"," "))</f>
        <v xml:space="preserve"> </v>
      </c>
      <c r="Q37" s="99"/>
    </row>
    <row r="38" spans="1:17" ht="15" customHeight="1">
      <c r="A38" s="276">
        <v>221</v>
      </c>
      <c r="B38" s="528" t="s">
        <v>289</v>
      </c>
      <c r="C38" s="529" t="s">
        <v>290</v>
      </c>
      <c r="D38" s="93"/>
      <c r="E38" s="94"/>
      <c r="F38" s="126">
        <v>1</v>
      </c>
      <c r="G38" s="123" t="str">
        <f>IF(AND(D38=0,E38=0)," ",(IF(AND(D38&gt;0,E38=0),"ISI (6)",(IF(AND(D38=0,E38&gt;0),"ISI (5)",((IF(G77&lt;RH!$C229,"&lt;RH",IF(G77&gt;RH!$D229,"&gt;RH"," ")))))))))</f>
        <v xml:space="preserve"> </v>
      </c>
      <c r="H38" s="93"/>
      <c r="I38" s="94"/>
      <c r="J38" s="126">
        <v>5</v>
      </c>
      <c r="K38" s="123" t="str">
        <f>IF(AND(H38=0,I38=0)," ",(IF(AND(H38&gt;0,I38=0),"ISI (8)",(IF(AND(H38=0,I38&gt;0),"ISI (7)",((IF(K77&lt;RH!$C229,"&lt;RH",IF(K77&gt;RH!$D229,"&gt;RH"," ")))))))))</f>
        <v xml:space="preserve"> </v>
      </c>
      <c r="L38" s="96">
        <f t="shared" si="0"/>
        <v>0</v>
      </c>
      <c r="M38" s="97">
        <f t="shared" si="0"/>
        <v>0</v>
      </c>
      <c r="N38" s="94"/>
      <c r="O38" s="127">
        <v>1</v>
      </c>
      <c r="P38" s="123" t="str">
        <f>IF(L38=0," ",IF((L38/INPUT_AWAL!$C$5)&gt;KALORI!D224,"&gt; MAX KONSUMSI KAPITA"," "))</f>
        <v xml:space="preserve"> </v>
      </c>
      <c r="Q38" s="121"/>
    </row>
    <row r="39" spans="1:17" ht="15" customHeight="1">
      <c r="A39" s="276">
        <v>222</v>
      </c>
      <c r="B39" s="528" t="s">
        <v>291</v>
      </c>
      <c r="C39" s="529" t="s">
        <v>290</v>
      </c>
      <c r="D39" s="93"/>
      <c r="E39" s="94"/>
      <c r="F39" s="126">
        <v>1</v>
      </c>
      <c r="G39" s="123" t="str">
        <f>IF(AND(D39=0,E39=0)," ",(IF(AND(D39&gt;0,E39=0),"ISI (6)",(IF(AND(D39=0,E39&gt;0),"ISI (5)",((IF(G78&lt;RH!$C230,"&lt;RH",IF(G78&gt;RH!$D230,"&gt;RH"," ")))))))))</f>
        <v xml:space="preserve"> </v>
      </c>
      <c r="H39" s="93"/>
      <c r="I39" s="94"/>
      <c r="J39" s="126">
        <v>5</v>
      </c>
      <c r="K39" s="123" t="str">
        <f>IF(AND(H39=0,I39=0)," ",(IF(AND(H39&gt;0,I39=0),"ISI (8)",(IF(AND(H39=0,I39&gt;0),"ISI (7)",((IF(K78&lt;RH!$C230,"&lt;RH",IF(K78&gt;RH!$D230,"&gt;RH"," ")))))))))</f>
        <v xml:space="preserve"> </v>
      </c>
      <c r="L39" s="96">
        <f t="shared" si="0"/>
        <v>0</v>
      </c>
      <c r="M39" s="97">
        <f t="shared" si="0"/>
        <v>0</v>
      </c>
      <c r="N39" s="94"/>
      <c r="O39" s="127">
        <v>1</v>
      </c>
      <c r="P39" s="123" t="str">
        <f>IF(L39=0," ",IF((L39/INPUT_AWAL!$C$5)&gt;KALORI!D225,"&gt; MAX KONSUMSI KAPITA"," "))</f>
        <v xml:space="preserve"> </v>
      </c>
      <c r="Q39" s="116"/>
    </row>
    <row r="40" spans="1:17" ht="15" customHeight="1">
      <c r="A40" s="276">
        <v>223</v>
      </c>
      <c r="B40" s="528" t="s">
        <v>292</v>
      </c>
      <c r="C40" s="529" t="s">
        <v>290</v>
      </c>
      <c r="D40" s="93"/>
      <c r="E40" s="94"/>
      <c r="F40" s="126">
        <v>1</v>
      </c>
      <c r="G40" s="123" t="str">
        <f>IF(AND(D40=0,E40=0)," ",(IF(AND(D40&gt;0,E40=0),"ISI (6)",(IF(AND(D40=0,E40&gt;0),"ISI (5)",((IF(G79&lt;RH!$C231,"&lt;RH",IF(G79&gt;RH!$D231,"&gt;RH"," ")))))))))</f>
        <v xml:space="preserve"> </v>
      </c>
      <c r="H40" s="93"/>
      <c r="I40" s="94"/>
      <c r="J40" s="126">
        <v>5</v>
      </c>
      <c r="K40" s="123" t="str">
        <f>IF(AND(H40=0,I40=0)," ",(IF(AND(H40&gt;0,I40=0),"ISI (8)",(IF(AND(H40=0,I40&gt;0),"ISI (7)",((IF(K79&lt;RH!$C231,"&lt;RH",IF(K79&gt;RH!$D231,"&gt;RH"," ")))))))))</f>
        <v xml:space="preserve"> </v>
      </c>
      <c r="L40" s="96">
        <f t="shared" si="0"/>
        <v>0</v>
      </c>
      <c r="M40" s="97">
        <f t="shared" si="0"/>
        <v>0</v>
      </c>
      <c r="N40" s="94"/>
      <c r="O40" s="127">
        <v>1</v>
      </c>
      <c r="P40" s="123" t="str">
        <f>IF(L40=0," ",IF((L40/INPUT_AWAL!$C$5)&gt;KALORI!D226,"&gt; MAX KONSUMSI KAPITA"," "))</f>
        <v xml:space="preserve"> </v>
      </c>
      <c r="Q40" s="116"/>
    </row>
    <row r="41" spans="1:17" ht="15" customHeight="1">
      <c r="A41" s="276">
        <v>224</v>
      </c>
      <c r="B41" s="528" t="s">
        <v>293</v>
      </c>
      <c r="C41" s="529" t="s">
        <v>74</v>
      </c>
      <c r="D41" s="93"/>
      <c r="E41" s="94"/>
      <c r="F41" s="126">
        <v>1</v>
      </c>
      <c r="G41" s="123" t="str">
        <f>IF(AND(D41=0,E41=0)," ",(IF(AND(D41&gt;0,E41=0),"ISI (6)",(IF(AND(D41=0,E41&gt;0),"ISI (5)",((IF(G80&lt;RH!$C232,"&lt;RH",IF(G80&gt;RH!$D232,"&gt;RH"," ")))))))))</f>
        <v xml:space="preserve"> </v>
      </c>
      <c r="H41" s="93"/>
      <c r="I41" s="94"/>
      <c r="J41" s="126">
        <v>5</v>
      </c>
      <c r="K41" s="123" t="str">
        <f>IF(AND(H41=0,I41=0)," ",(IF(AND(H41&gt;0,I41=0),"ISI (8)",(IF(AND(H41=0,I41&gt;0),"ISI (7)",((IF(K80&lt;RH!$C232,"&lt;RH",IF(K80&gt;RH!$D232,"&gt;RH"," ")))))))))</f>
        <v xml:space="preserve"> </v>
      </c>
      <c r="L41" s="96">
        <f t="shared" si="0"/>
        <v>0</v>
      </c>
      <c r="M41" s="97">
        <f t="shared" si="0"/>
        <v>0</v>
      </c>
      <c r="N41" s="94"/>
      <c r="O41" s="127">
        <v>1</v>
      </c>
      <c r="P41" s="123" t="str">
        <f>IF(L41=0," ",IF((L41/INPUT_AWAL!$C$5)&gt;KALORI!D227,"&gt; MAX KONSUMSI KAPITA"," "))</f>
        <v xml:space="preserve"> </v>
      </c>
      <c r="Q41" s="116"/>
    </row>
    <row r="42" spans="1:17" ht="15" customHeight="1">
      <c r="A42" s="276">
        <v>225</v>
      </c>
      <c r="B42" s="528" t="s">
        <v>294</v>
      </c>
      <c r="C42" s="529" t="s">
        <v>351</v>
      </c>
      <c r="D42" s="93"/>
      <c r="E42" s="94"/>
      <c r="F42" s="126">
        <v>1</v>
      </c>
      <c r="G42" s="123" t="str">
        <f>IF(AND(D42=0,E42=0)," ",(IF(AND(D42&gt;0,E42=0),"ISI (6)",(IF(AND(D42=0,E42&gt;0),"ISI (5)",((IF(G82&lt;RH!$C233,"&lt;RH",IF(G82&gt;RH!$D233,"&gt;RH"," ")))))))))</f>
        <v xml:space="preserve"> </v>
      </c>
      <c r="H42" s="93"/>
      <c r="I42" s="94"/>
      <c r="J42" s="126">
        <v>5</v>
      </c>
      <c r="K42" s="123" t="str">
        <f>IF(AND(H42=0,I42=0)," ",(IF(AND(H42&gt;0,I42=0),"ISI (8)",(IF(AND(H42=0,I42&gt;0),"ISI (7)",((IF(K82&lt;RH!$C233,"&lt;RH",IF(K82&gt;RH!$D233,"&gt;RH"," ")))))))))</f>
        <v xml:space="preserve"> </v>
      </c>
      <c r="L42" s="96">
        <f t="shared" si="0"/>
        <v>0</v>
      </c>
      <c r="M42" s="97">
        <f t="shared" si="0"/>
        <v>0</v>
      </c>
      <c r="N42" s="94"/>
      <c r="O42" s="127">
        <v>1</v>
      </c>
      <c r="P42" s="123" t="str">
        <f>IF(L42=0," ",IF((L42/INPUT_AWAL!$C$5)&gt;KALORI!D228,"&gt; MAX KONSUMSI KAPITA"," "))</f>
        <v xml:space="preserve"> </v>
      </c>
      <c r="Q42" s="116"/>
    </row>
    <row r="43" spans="1:17" s="55" customFormat="1">
      <c r="A43" s="88"/>
      <c r="G43" s="88"/>
      <c r="K43" s="88"/>
      <c r="L43" s="88"/>
      <c r="M43" s="88"/>
      <c r="N43" s="89"/>
      <c r="O43" s="89"/>
      <c r="Q43" s="116"/>
    </row>
    <row r="44" spans="1:17" s="55" customFormat="1" hidden="1">
      <c r="A44" s="88"/>
      <c r="G44" s="88" t="e">
        <f>E5/D5</f>
        <v>#DIV/0!</v>
      </c>
      <c r="K44" s="88" t="e">
        <f>I5/H5</f>
        <v>#DIV/0!</v>
      </c>
      <c r="L44" s="88"/>
      <c r="M44" s="88"/>
      <c r="N44" s="89"/>
      <c r="O44" s="89"/>
      <c r="Q44" s="116"/>
    </row>
    <row r="45" spans="1:17" s="55" customFormat="1" hidden="1">
      <c r="A45" s="88"/>
      <c r="G45" s="88" t="e">
        <f t="shared" ref="G45:G81" si="1">E6/D6</f>
        <v>#DIV/0!</v>
      </c>
      <c r="K45" s="88" t="e">
        <f t="shared" ref="K45:K81" si="2">I6/H6</f>
        <v>#DIV/0!</v>
      </c>
      <c r="L45" s="88"/>
      <c r="M45" s="88"/>
      <c r="N45" s="89"/>
      <c r="O45" s="89"/>
      <c r="Q45" s="116"/>
    </row>
    <row r="46" spans="1:17" s="55" customFormat="1" hidden="1">
      <c r="A46" s="88"/>
      <c r="G46" s="88" t="e">
        <f t="shared" si="1"/>
        <v>#DIV/0!</v>
      </c>
      <c r="K46" s="88" t="e">
        <f t="shared" si="2"/>
        <v>#DIV/0!</v>
      </c>
      <c r="L46" s="88"/>
      <c r="M46" s="88"/>
      <c r="N46" s="89"/>
      <c r="O46" s="89"/>
      <c r="Q46" s="116"/>
    </row>
    <row r="47" spans="1:17" s="55" customFormat="1" hidden="1">
      <c r="A47" s="88"/>
      <c r="G47" s="88" t="e">
        <f t="shared" si="1"/>
        <v>#DIV/0!</v>
      </c>
      <c r="K47" s="88" t="e">
        <f t="shared" si="2"/>
        <v>#DIV/0!</v>
      </c>
      <c r="L47" s="88"/>
      <c r="M47" s="88"/>
      <c r="N47" s="89"/>
      <c r="O47" s="89"/>
      <c r="Q47" s="116"/>
    </row>
    <row r="48" spans="1:17" s="55" customFormat="1" hidden="1">
      <c r="A48" s="88"/>
      <c r="G48" s="88" t="e">
        <f t="shared" si="1"/>
        <v>#DIV/0!</v>
      </c>
      <c r="K48" s="88" t="e">
        <f t="shared" si="2"/>
        <v>#DIV/0!</v>
      </c>
      <c r="L48" s="88"/>
      <c r="M48" s="88"/>
      <c r="N48" s="89"/>
      <c r="O48" s="89"/>
      <c r="Q48" s="116"/>
    </row>
    <row r="49" spans="1:17" s="55" customFormat="1" hidden="1">
      <c r="A49" s="88"/>
      <c r="G49" s="88" t="e">
        <f t="shared" si="1"/>
        <v>#DIV/0!</v>
      </c>
      <c r="K49" s="88" t="e">
        <f t="shared" si="2"/>
        <v>#DIV/0!</v>
      </c>
      <c r="L49" s="88"/>
      <c r="M49" s="88"/>
      <c r="N49" s="89"/>
      <c r="O49" s="89"/>
      <c r="Q49" s="116"/>
    </row>
    <row r="50" spans="1:17" s="55" customFormat="1" hidden="1">
      <c r="A50" s="88"/>
      <c r="G50" s="88" t="e">
        <f t="shared" si="1"/>
        <v>#DIV/0!</v>
      </c>
      <c r="K50" s="88" t="e">
        <f t="shared" si="2"/>
        <v>#DIV/0!</v>
      </c>
      <c r="L50" s="88"/>
      <c r="M50" s="88"/>
      <c r="N50" s="89"/>
      <c r="O50" s="89"/>
      <c r="Q50" s="116"/>
    </row>
    <row r="51" spans="1:17" s="55" customFormat="1" hidden="1">
      <c r="A51" s="88"/>
      <c r="G51" s="88" t="e">
        <f t="shared" si="1"/>
        <v>#DIV/0!</v>
      </c>
      <c r="K51" s="88" t="e">
        <f t="shared" si="2"/>
        <v>#DIV/0!</v>
      </c>
      <c r="L51" s="88"/>
      <c r="M51" s="88"/>
      <c r="N51" s="89"/>
      <c r="O51" s="89"/>
      <c r="Q51" s="116"/>
    </row>
    <row r="52" spans="1:17" s="55" customFormat="1" hidden="1">
      <c r="A52" s="88"/>
      <c r="G52" s="88" t="e">
        <f t="shared" si="1"/>
        <v>#DIV/0!</v>
      </c>
      <c r="K52" s="88" t="e">
        <f t="shared" si="2"/>
        <v>#DIV/0!</v>
      </c>
      <c r="L52" s="88"/>
      <c r="M52" s="88"/>
      <c r="N52" s="89"/>
      <c r="O52" s="89"/>
      <c r="Q52" s="116"/>
    </row>
    <row r="53" spans="1:17" s="55" customFormat="1" hidden="1">
      <c r="A53" s="88"/>
      <c r="G53" s="88" t="e">
        <f t="shared" si="1"/>
        <v>#DIV/0!</v>
      </c>
      <c r="K53" s="88" t="e">
        <f t="shared" si="2"/>
        <v>#DIV/0!</v>
      </c>
      <c r="L53" s="88"/>
      <c r="M53" s="88"/>
      <c r="N53" s="89"/>
      <c r="O53" s="89"/>
      <c r="Q53" s="116"/>
    </row>
    <row r="54" spans="1:17" s="55" customFormat="1" hidden="1">
      <c r="A54" s="88"/>
      <c r="G54" s="88" t="e">
        <f t="shared" si="1"/>
        <v>#DIV/0!</v>
      </c>
      <c r="K54" s="88" t="e">
        <f t="shared" si="2"/>
        <v>#DIV/0!</v>
      </c>
      <c r="L54" s="88"/>
      <c r="M54" s="88"/>
      <c r="N54" s="89"/>
      <c r="O54" s="89"/>
      <c r="Q54" s="116"/>
    </row>
    <row r="55" spans="1:17" s="55" customFormat="1" hidden="1">
      <c r="A55" s="88"/>
      <c r="G55" s="88" t="e">
        <f t="shared" si="1"/>
        <v>#DIV/0!</v>
      </c>
      <c r="K55" s="88" t="e">
        <f t="shared" si="2"/>
        <v>#DIV/0!</v>
      </c>
      <c r="L55" s="88"/>
      <c r="M55" s="88"/>
      <c r="N55" s="89"/>
      <c r="O55" s="89"/>
      <c r="Q55" s="116"/>
    </row>
    <row r="56" spans="1:17" s="55" customFormat="1" hidden="1">
      <c r="A56" s="88"/>
      <c r="G56" s="88" t="e">
        <f t="shared" si="1"/>
        <v>#DIV/0!</v>
      </c>
      <c r="K56" s="88" t="e">
        <f t="shared" si="2"/>
        <v>#DIV/0!</v>
      </c>
      <c r="L56" s="88"/>
      <c r="M56" s="88"/>
      <c r="N56" s="89"/>
      <c r="O56" s="89"/>
      <c r="Q56" s="116"/>
    </row>
    <row r="57" spans="1:17" s="55" customFormat="1" hidden="1">
      <c r="A57" s="88"/>
      <c r="G57" s="88" t="e">
        <f t="shared" si="1"/>
        <v>#DIV/0!</v>
      </c>
      <c r="K57" s="88" t="e">
        <f t="shared" si="2"/>
        <v>#DIV/0!</v>
      </c>
      <c r="L57" s="88"/>
      <c r="M57" s="88"/>
      <c r="N57" s="89"/>
      <c r="O57" s="89"/>
      <c r="Q57" s="116"/>
    </row>
    <row r="58" spans="1:17" s="55" customFormat="1" hidden="1">
      <c r="A58" s="88"/>
      <c r="G58" s="88" t="e">
        <f t="shared" si="1"/>
        <v>#DIV/0!</v>
      </c>
      <c r="K58" s="88" t="e">
        <f t="shared" si="2"/>
        <v>#DIV/0!</v>
      </c>
      <c r="L58" s="88"/>
      <c r="M58" s="88"/>
      <c r="N58" s="89"/>
      <c r="O58" s="89"/>
      <c r="Q58" s="116"/>
    </row>
    <row r="59" spans="1:17" s="55" customFormat="1" hidden="1">
      <c r="A59" s="88"/>
      <c r="G59" s="88" t="e">
        <f t="shared" si="1"/>
        <v>#DIV/0!</v>
      </c>
      <c r="K59" s="88" t="e">
        <f t="shared" si="2"/>
        <v>#DIV/0!</v>
      </c>
      <c r="L59" s="88"/>
      <c r="M59" s="88"/>
      <c r="N59" s="89"/>
      <c r="O59" s="89"/>
      <c r="Q59" s="116"/>
    </row>
    <row r="60" spans="1:17" s="55" customFormat="1" hidden="1">
      <c r="A60" s="88"/>
      <c r="G60" s="88" t="e">
        <f t="shared" si="1"/>
        <v>#DIV/0!</v>
      </c>
      <c r="K60" s="88" t="e">
        <f t="shared" si="2"/>
        <v>#DIV/0!</v>
      </c>
      <c r="L60" s="88"/>
      <c r="M60" s="88"/>
      <c r="N60" s="89"/>
      <c r="O60" s="89"/>
      <c r="Q60" s="116"/>
    </row>
    <row r="61" spans="1:17" s="55" customFormat="1" hidden="1">
      <c r="A61" s="88"/>
      <c r="G61" s="88" t="e">
        <f t="shared" si="1"/>
        <v>#DIV/0!</v>
      </c>
      <c r="K61" s="88" t="e">
        <f t="shared" si="2"/>
        <v>#DIV/0!</v>
      </c>
      <c r="L61" s="88"/>
      <c r="M61" s="88"/>
      <c r="N61" s="89"/>
      <c r="O61" s="89"/>
      <c r="Q61" s="116"/>
    </row>
    <row r="62" spans="1:17" s="55" customFormat="1" hidden="1">
      <c r="A62" s="88"/>
      <c r="G62" s="88" t="e">
        <f t="shared" si="1"/>
        <v>#DIV/0!</v>
      </c>
      <c r="K62" s="88" t="e">
        <f t="shared" si="2"/>
        <v>#DIV/0!</v>
      </c>
      <c r="L62" s="88"/>
      <c r="M62" s="88"/>
      <c r="N62" s="89"/>
      <c r="O62" s="89"/>
      <c r="Q62" s="116"/>
    </row>
    <row r="63" spans="1:17" s="55" customFormat="1" hidden="1">
      <c r="A63" s="88"/>
      <c r="G63" s="88" t="e">
        <f t="shared" si="1"/>
        <v>#DIV/0!</v>
      </c>
      <c r="K63" s="88" t="e">
        <f t="shared" si="2"/>
        <v>#DIV/0!</v>
      </c>
      <c r="L63" s="88"/>
      <c r="M63" s="88"/>
      <c r="N63" s="89"/>
      <c r="O63" s="89"/>
      <c r="Q63" s="116"/>
    </row>
    <row r="64" spans="1:17" s="55" customFormat="1" hidden="1">
      <c r="A64" s="88"/>
      <c r="G64" s="88" t="e">
        <f t="shared" si="1"/>
        <v>#DIV/0!</v>
      </c>
      <c r="K64" s="88" t="e">
        <f t="shared" si="2"/>
        <v>#DIV/0!</v>
      </c>
      <c r="L64" s="88"/>
      <c r="M64" s="88"/>
      <c r="N64" s="89"/>
      <c r="O64" s="89"/>
      <c r="Q64" s="116"/>
    </row>
    <row r="65" spans="1:17" s="55" customFormat="1" hidden="1">
      <c r="A65" s="88"/>
      <c r="G65" s="88" t="e">
        <f t="shared" si="1"/>
        <v>#DIV/0!</v>
      </c>
      <c r="K65" s="88" t="e">
        <f t="shared" si="2"/>
        <v>#DIV/0!</v>
      </c>
      <c r="L65" s="88"/>
      <c r="M65" s="88"/>
      <c r="N65" s="89"/>
      <c r="O65" s="89"/>
      <c r="Q65" s="116"/>
    </row>
    <row r="66" spans="1:17" s="55" customFormat="1" hidden="1">
      <c r="A66" s="88"/>
      <c r="G66" s="88" t="e">
        <f t="shared" si="1"/>
        <v>#DIV/0!</v>
      </c>
      <c r="K66" s="88" t="e">
        <f t="shared" si="2"/>
        <v>#DIV/0!</v>
      </c>
      <c r="L66" s="88"/>
      <c r="M66" s="88"/>
      <c r="N66" s="89"/>
      <c r="O66" s="89"/>
      <c r="Q66" s="116"/>
    </row>
    <row r="67" spans="1:17" s="55" customFormat="1" hidden="1">
      <c r="A67" s="88"/>
      <c r="G67" s="88" t="e">
        <f t="shared" si="1"/>
        <v>#DIV/0!</v>
      </c>
      <c r="K67" s="88" t="e">
        <f t="shared" si="2"/>
        <v>#DIV/0!</v>
      </c>
      <c r="L67" s="88"/>
      <c r="M67" s="88"/>
      <c r="N67" s="89"/>
      <c r="O67" s="89"/>
      <c r="Q67" s="116"/>
    </row>
    <row r="68" spans="1:17" s="55" customFormat="1" hidden="1">
      <c r="A68" s="88"/>
      <c r="G68" s="88" t="e">
        <f t="shared" si="1"/>
        <v>#DIV/0!</v>
      </c>
      <c r="K68" s="88" t="e">
        <f t="shared" si="2"/>
        <v>#DIV/0!</v>
      </c>
      <c r="L68" s="88"/>
      <c r="M68" s="88"/>
      <c r="N68" s="89"/>
      <c r="O68" s="89"/>
      <c r="Q68" s="116"/>
    </row>
    <row r="69" spans="1:17" s="55" customFormat="1" hidden="1">
      <c r="A69" s="88"/>
      <c r="G69" s="88" t="e">
        <f t="shared" si="1"/>
        <v>#DIV/0!</v>
      </c>
      <c r="K69" s="88" t="e">
        <f t="shared" si="2"/>
        <v>#DIV/0!</v>
      </c>
      <c r="L69" s="88"/>
      <c r="M69" s="88"/>
      <c r="N69" s="89"/>
      <c r="O69" s="89"/>
      <c r="Q69" s="116"/>
    </row>
    <row r="70" spans="1:17" s="55" customFormat="1" hidden="1">
      <c r="A70" s="88"/>
      <c r="G70" s="88" t="e">
        <f t="shared" si="1"/>
        <v>#DIV/0!</v>
      </c>
      <c r="K70" s="88" t="e">
        <f t="shared" si="2"/>
        <v>#DIV/0!</v>
      </c>
      <c r="L70" s="88"/>
      <c r="M70" s="88"/>
      <c r="N70" s="89"/>
      <c r="O70" s="89"/>
      <c r="Q70" s="116"/>
    </row>
    <row r="71" spans="1:17" s="55" customFormat="1" hidden="1">
      <c r="A71" s="88"/>
      <c r="G71" s="88" t="e">
        <f t="shared" si="1"/>
        <v>#DIV/0!</v>
      </c>
      <c r="K71" s="88" t="e">
        <f t="shared" si="2"/>
        <v>#DIV/0!</v>
      </c>
      <c r="L71" s="88"/>
      <c r="M71" s="88"/>
      <c r="N71" s="89"/>
      <c r="O71" s="89"/>
      <c r="Q71" s="116"/>
    </row>
    <row r="72" spans="1:17" s="55" customFormat="1" hidden="1">
      <c r="A72" s="88"/>
      <c r="G72" s="88" t="e">
        <f t="shared" si="1"/>
        <v>#DIV/0!</v>
      </c>
      <c r="K72" s="88" t="e">
        <f t="shared" si="2"/>
        <v>#DIV/0!</v>
      </c>
      <c r="L72" s="88"/>
      <c r="M72" s="88"/>
      <c r="N72" s="89"/>
      <c r="O72" s="89"/>
      <c r="Q72" s="116"/>
    </row>
    <row r="73" spans="1:17" s="55" customFormat="1" hidden="1">
      <c r="A73" s="88"/>
      <c r="G73" s="88" t="e">
        <f t="shared" si="1"/>
        <v>#DIV/0!</v>
      </c>
      <c r="K73" s="88" t="e">
        <f t="shared" si="2"/>
        <v>#DIV/0!</v>
      </c>
      <c r="L73" s="88"/>
      <c r="M73" s="88"/>
      <c r="N73" s="89"/>
      <c r="O73" s="89"/>
      <c r="Q73" s="116"/>
    </row>
    <row r="74" spans="1:17" s="55" customFormat="1" hidden="1">
      <c r="A74" s="88"/>
      <c r="G74" s="88" t="e">
        <f t="shared" si="1"/>
        <v>#DIV/0!</v>
      </c>
      <c r="K74" s="88" t="e">
        <f t="shared" si="2"/>
        <v>#DIV/0!</v>
      </c>
      <c r="L74" s="88"/>
      <c r="M74" s="88"/>
      <c r="N74" s="89"/>
      <c r="O74" s="89"/>
      <c r="Q74" s="116"/>
    </row>
    <row r="75" spans="1:17" s="55" customFormat="1" hidden="1">
      <c r="A75" s="88"/>
      <c r="G75" s="88" t="e">
        <f t="shared" si="1"/>
        <v>#DIV/0!</v>
      </c>
      <c r="K75" s="88" t="e">
        <f t="shared" si="2"/>
        <v>#DIV/0!</v>
      </c>
      <c r="L75" s="88"/>
      <c r="M75" s="88"/>
      <c r="N75" s="89"/>
      <c r="O75" s="89"/>
      <c r="Q75" s="116"/>
    </row>
    <row r="76" spans="1:17" s="55" customFormat="1" hidden="1">
      <c r="A76" s="88"/>
      <c r="G76" s="88" t="e">
        <f t="shared" si="1"/>
        <v>#DIV/0!</v>
      </c>
      <c r="K76" s="88" t="e">
        <f t="shared" si="2"/>
        <v>#DIV/0!</v>
      </c>
      <c r="L76" s="88"/>
      <c r="M76" s="88"/>
      <c r="N76" s="89"/>
      <c r="O76" s="89"/>
      <c r="Q76" s="116"/>
    </row>
    <row r="77" spans="1:17" s="55" customFormat="1" hidden="1">
      <c r="A77" s="88"/>
      <c r="G77" s="88" t="e">
        <f t="shared" si="1"/>
        <v>#DIV/0!</v>
      </c>
      <c r="K77" s="88" t="e">
        <f t="shared" si="2"/>
        <v>#DIV/0!</v>
      </c>
      <c r="L77" s="88"/>
      <c r="M77" s="88"/>
      <c r="N77" s="89"/>
      <c r="O77" s="89"/>
      <c r="Q77" s="116"/>
    </row>
    <row r="78" spans="1:17" s="55" customFormat="1" hidden="1">
      <c r="A78" s="88"/>
      <c r="G78" s="88" t="e">
        <f t="shared" si="1"/>
        <v>#DIV/0!</v>
      </c>
      <c r="K78" s="88" t="e">
        <f t="shared" si="2"/>
        <v>#DIV/0!</v>
      </c>
      <c r="L78" s="88"/>
      <c r="M78" s="88"/>
      <c r="N78" s="89"/>
      <c r="O78" s="89"/>
      <c r="Q78" s="116"/>
    </row>
    <row r="79" spans="1:17" s="55" customFormat="1" hidden="1">
      <c r="A79" s="88"/>
      <c r="G79" s="88" t="e">
        <f t="shared" si="1"/>
        <v>#DIV/0!</v>
      </c>
      <c r="K79" s="88" t="e">
        <f t="shared" si="2"/>
        <v>#DIV/0!</v>
      </c>
      <c r="L79" s="88"/>
      <c r="M79" s="88"/>
      <c r="N79" s="89"/>
      <c r="O79" s="89"/>
      <c r="Q79" s="116"/>
    </row>
    <row r="80" spans="1:17" s="55" customFormat="1" hidden="1">
      <c r="A80" s="88"/>
      <c r="G80" s="88" t="e">
        <f t="shared" si="1"/>
        <v>#DIV/0!</v>
      </c>
      <c r="K80" s="88" t="e">
        <f t="shared" si="2"/>
        <v>#DIV/0!</v>
      </c>
      <c r="L80" s="88"/>
      <c r="M80" s="88"/>
      <c r="N80" s="89"/>
      <c r="O80" s="89"/>
      <c r="Q80" s="116"/>
    </row>
    <row r="81" spans="1:17" s="55" customFormat="1" hidden="1">
      <c r="A81" s="88"/>
      <c r="G81" s="88" t="e">
        <f t="shared" si="1"/>
        <v>#DIV/0!</v>
      </c>
      <c r="K81" s="88" t="e">
        <f t="shared" si="2"/>
        <v>#DIV/0!</v>
      </c>
      <c r="L81" s="88"/>
      <c r="M81" s="88"/>
      <c r="N81" s="89"/>
      <c r="O81" s="89"/>
      <c r="Q81" s="116"/>
    </row>
    <row r="82" spans="1:17" s="55" customFormat="1">
      <c r="A82" s="88"/>
      <c r="G82" s="88"/>
      <c r="K82" s="88"/>
      <c r="L82" s="88"/>
      <c r="M82" s="88"/>
      <c r="N82" s="89"/>
      <c r="O82" s="89"/>
      <c r="Q82" s="116"/>
    </row>
  </sheetData>
  <sheetProtection algorithmName="SHA-512" hashValue="+2cW1ZVs4wVM5vqJsCa3/NCjRmAu2B2iXLnPzlZ4GofDI4Nnz9rIItSkgF8q0urZZH4XumHnsAndmYeaYnqF8w==" saltValue="FEOaqGDl5IFfCRG2i6M3AA==" spinCount="100000" sheet="1" selectLockedCells="1"/>
  <mergeCells count="11">
    <mergeCell ref="L2:M2"/>
    <mergeCell ref="N2:O2"/>
    <mergeCell ref="P2:P3"/>
    <mergeCell ref="Q14:Q15"/>
    <mergeCell ref="C1:D1"/>
    <mergeCell ref="F1:G1"/>
    <mergeCell ref="A2:A3"/>
    <mergeCell ref="B2:B3"/>
    <mergeCell ref="C2:C3"/>
    <mergeCell ref="D2:G2"/>
    <mergeCell ref="H2:K2"/>
  </mergeCells>
  <dataValidations count="4">
    <dataValidation type="list" showInputMessage="1" showErrorMessage="1" errorTitle="ERROR" error="PILIH JAWABAN YANG SESUAI_x000a_" promptTitle="PILIH ASAL TRANSAKSI" prompt="1 PEMBELIAN_x000a_2 PEMBELIAN BON/HUTANG_x000a_3 PEMBELIAN DI BAWAH HARGA KRN SUBSIDI_x000a_4 DARI USAHA RUTA MILIK SENDIRI" sqref="F38:F42 F5:F36" xr:uid="{EB61436E-91F6-4BDE-9AB3-9EEEB74BD0AE}">
      <formula1>_56MKNN</formula1>
    </dataValidation>
    <dataValidation type="list" showInputMessage="1" showErrorMessage="1" errorTitle="ERROR" error="PILIH JAWABAN YANG SESUAI_x000a_" promptTitle="PILIH ASAL TRANSAKSI" prompt="5 PEMBERIAN RUTA LAIN_x000a_6 HASIL _x000a_PERTANIAN/INDUSTRI (BUKAN USAHA)" sqref="J37" xr:uid="{9AADAF09-FB89-4789-8A0C-2B1EA9A1EC9A}">
      <formula1>_78MKNN</formula1>
    </dataValidation>
    <dataValidation type="list" showInputMessage="1" showErrorMessage="1" errorTitle="ERROR" error="PILIH JAWABAN YANG SESUAI_x000a_" promptTitle="PILIH ASAL TRANSAKSI" prompt="5 PEMBERIAN RUTA LAIN_x000a_6 DARI PERTANIAN/ INDUSTRI YG DIKONSUMSI SENDIRI_x000a_" sqref="J5:J36 J38:J42" xr:uid="{4FB3EFAF-01D8-487E-A221-CA1DDB148E35}">
      <formula1>_78MKNN</formula1>
    </dataValidation>
    <dataValidation allowBlank="1" showInputMessage="1" showErrorMessage="1" promptTitle="TERISI JIKA KOLOM 6a = 3" prompt="ISIKAN NILAI RIIL YANG DIBAYAR JIKA PEMBELIAN DARI BANTUAN SOSIAL/SUBSIDI" sqref="N5:N36 N38:N42" xr:uid="{8A2BD64C-4044-46EC-83BF-F895BB13CF54}"/>
  </dataValidations>
  <pageMargins left="0.7" right="0.7" top="0.75" bottom="0.75" header="0.3" footer="0.3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UMBER BANTUAN" prompt="1. PEMERINTAH_x000a_2. LEMBAGA NONPROFIT" xr:uid="{633E33D1-9BAE-4926-BA2C-8B631077C637}">
          <x14:formula1>
            <xm:f>DROWDOWN!$I$1:$I$2</xm:f>
          </x14:formula1>
          <xm:sqref>O5:O36 O38:O42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82"/>
  <sheetViews>
    <sheetView workbookViewId="0">
      <pane xSplit="1" ySplit="3" topLeftCell="B4" activePane="bottomRight" state="frozen"/>
      <selection sqref="A1:A2"/>
      <selection pane="topRight" sqref="A1:A2"/>
      <selection pane="bottomLeft" sqref="A1:A2"/>
      <selection pane="bottomRight" activeCell="E14" sqref="E14"/>
    </sheetView>
  </sheetViews>
  <sheetFormatPr defaultColWidth="0" defaultRowHeight="14.4" zeroHeight="1"/>
  <cols>
    <col min="1" max="1" width="4.77734375" style="53" customWidth="1"/>
    <col min="2" max="2" width="45.44140625" style="49" customWidth="1"/>
    <col min="3" max="3" width="6.5546875" style="49" customWidth="1"/>
    <col min="4" max="4" width="7.77734375" style="49" customWidth="1"/>
    <col min="5" max="5" width="10" style="49" customWidth="1"/>
    <col min="6" max="6" width="4.44140625" style="49" customWidth="1"/>
    <col min="7" max="7" width="8.88671875" style="53" customWidth="1"/>
    <col min="8" max="8" width="7.77734375" style="49" customWidth="1"/>
    <col min="9" max="9" width="10" style="49" customWidth="1"/>
    <col min="10" max="10" width="4.44140625" style="49" customWidth="1"/>
    <col min="11" max="11" width="8.88671875" style="53" customWidth="1"/>
    <col min="12" max="12" width="7.77734375" style="53" customWidth="1"/>
    <col min="13" max="13" width="10" style="53" customWidth="1"/>
    <col min="14" max="14" width="10.21875" style="51" customWidth="1"/>
    <col min="15" max="15" width="6.88671875" style="51" customWidth="1"/>
    <col min="16" max="16" width="17.5546875" style="49" customWidth="1"/>
    <col min="17" max="17" width="18.109375" style="103" customWidth="1"/>
    <col min="18" max="16384" width="9.109375" style="49" hidden="1"/>
  </cols>
  <sheetData>
    <row r="1" spans="1:17" ht="25.8" customHeight="1">
      <c r="A1" s="480"/>
      <c r="B1" s="484" t="s">
        <v>1138</v>
      </c>
      <c r="C1" s="634">
        <f>INPUT_AWAL!H41</f>
        <v>0</v>
      </c>
      <c r="D1" s="634"/>
      <c r="E1" s="484" t="s">
        <v>792</v>
      </c>
      <c r="F1" s="634">
        <f>INPUT_AWAL!H5</f>
        <v>0</v>
      </c>
      <c r="G1" s="634"/>
      <c r="H1" s="484" t="s">
        <v>1066</v>
      </c>
      <c r="I1" s="499">
        <f>INPUT_AWAL!H6</f>
        <v>0</v>
      </c>
      <c r="J1" s="480"/>
      <c r="K1" s="480"/>
      <c r="L1" s="480"/>
      <c r="M1" s="480"/>
      <c r="N1" s="480"/>
      <c r="O1" s="480"/>
      <c r="P1" s="480"/>
      <c r="Q1" s="480"/>
    </row>
    <row r="2" spans="1:17" s="52" customFormat="1">
      <c r="A2" s="635" t="s">
        <v>476</v>
      </c>
      <c r="B2" s="635" t="s">
        <v>660</v>
      </c>
      <c r="C2" s="635" t="s">
        <v>763</v>
      </c>
      <c r="D2" s="637" t="s">
        <v>764</v>
      </c>
      <c r="E2" s="638"/>
      <c r="F2" s="638"/>
      <c r="G2" s="639"/>
      <c r="H2" s="637" t="s">
        <v>767</v>
      </c>
      <c r="I2" s="638"/>
      <c r="J2" s="638"/>
      <c r="K2" s="639"/>
      <c r="L2" s="637" t="s">
        <v>768</v>
      </c>
      <c r="M2" s="639"/>
      <c r="N2" s="637" t="s">
        <v>769</v>
      </c>
      <c r="O2" s="639"/>
      <c r="P2" s="640" t="s">
        <v>772</v>
      </c>
      <c r="Q2" s="100"/>
    </row>
    <row r="3" spans="1:17" s="52" customFormat="1">
      <c r="A3" s="636"/>
      <c r="B3" s="636"/>
      <c r="C3" s="636"/>
      <c r="D3" s="248" t="s">
        <v>765</v>
      </c>
      <c r="E3" s="248" t="s">
        <v>522</v>
      </c>
      <c r="F3" s="248" t="s">
        <v>766</v>
      </c>
      <c r="G3" s="248" t="s">
        <v>662</v>
      </c>
      <c r="H3" s="248" t="s">
        <v>765</v>
      </c>
      <c r="I3" s="248" t="s">
        <v>522</v>
      </c>
      <c r="J3" s="248" t="s">
        <v>766</v>
      </c>
      <c r="K3" s="248" t="s">
        <v>662</v>
      </c>
      <c r="L3" s="248" t="s">
        <v>765</v>
      </c>
      <c r="M3" s="248" t="s">
        <v>522</v>
      </c>
      <c r="N3" s="248" t="s">
        <v>770</v>
      </c>
      <c r="O3" s="248" t="s">
        <v>771</v>
      </c>
      <c r="P3" s="641"/>
      <c r="Q3" s="102"/>
    </row>
    <row r="4" spans="1:17" ht="15" customHeight="1">
      <c r="A4" s="84">
        <v>187</v>
      </c>
      <c r="B4" s="85" t="s">
        <v>799</v>
      </c>
      <c r="C4" s="114"/>
      <c r="D4" s="110"/>
      <c r="E4" s="108">
        <f>SUM(E5:E36)</f>
        <v>0</v>
      </c>
      <c r="F4" s="106"/>
      <c r="G4" s="113"/>
      <c r="H4" s="110"/>
      <c r="I4" s="108">
        <f>SUM(I5:I36)</f>
        <v>0</v>
      </c>
      <c r="J4" s="106"/>
      <c r="K4" s="113"/>
      <c r="L4" s="111"/>
      <c r="M4" s="108">
        <f>SUM(M5:M36)</f>
        <v>0</v>
      </c>
      <c r="N4" s="112"/>
      <c r="O4" s="130"/>
      <c r="P4" s="107"/>
      <c r="Q4" s="101" t="s">
        <v>793</v>
      </c>
    </row>
    <row r="5" spans="1:17" ht="15" customHeight="1">
      <c r="A5" s="276">
        <v>188</v>
      </c>
      <c r="B5" s="528" t="s">
        <v>233</v>
      </c>
      <c r="C5" s="534" t="s">
        <v>234</v>
      </c>
      <c r="D5" s="93"/>
      <c r="E5" s="94"/>
      <c r="F5" s="126">
        <v>1</v>
      </c>
      <c r="G5" s="123" t="str">
        <f>IF(AND(D5=0,E5=0)," ",(IF(AND(D5&gt;0,E5=0),"ISI (6)",(IF(AND(D5=0,E5&gt;0),"ISI (5)",((IF(G44&lt;RH!$C196,"&lt;RH",IF(G44&gt;RH!$D196,"&gt;RH"," ")))))))))</f>
        <v xml:space="preserve"> </v>
      </c>
      <c r="H5" s="93"/>
      <c r="I5" s="94"/>
      <c r="J5" s="126">
        <v>5</v>
      </c>
      <c r="K5" s="123" t="str">
        <f>IF(AND(H5=0,I5=0)," ",(IF(AND(H5&gt;0,I5=0),"ISI (8)",(IF(AND(H5=0,I5&gt;0),"ISI (7)",((IF(K44&lt;RH!$C196,"&lt;RH",IF(K44&gt;RH!$D196,"&gt;RH"," ")))))))))</f>
        <v xml:space="preserve"> </v>
      </c>
      <c r="L5" s="96">
        <f>D5+H5</f>
        <v>0</v>
      </c>
      <c r="M5" s="97">
        <f>E5+I5</f>
        <v>0</v>
      </c>
      <c r="N5" s="94"/>
      <c r="O5" s="127">
        <v>1</v>
      </c>
      <c r="P5" s="123" t="str">
        <f>IF(L5=0," ",IF((L5/INPUT_AWAL!$C$5)&gt;KALORI!D191,"&gt; MAX KONSUMSI KAPITA"," "))</f>
        <v xml:space="preserve"> </v>
      </c>
      <c r="Q5" s="115">
        <f>KOMODITAS!M231</f>
        <v>0</v>
      </c>
    </row>
    <row r="6" spans="1:17" ht="15" customHeight="1">
      <c r="A6" s="276">
        <v>189</v>
      </c>
      <c r="B6" s="528" t="s">
        <v>235</v>
      </c>
      <c r="C6" s="534" t="s">
        <v>234</v>
      </c>
      <c r="D6" s="93"/>
      <c r="E6" s="94"/>
      <c r="F6" s="126">
        <v>1</v>
      </c>
      <c r="G6" s="123" t="str">
        <f>IF(AND(D6=0,E6=0)," ",(IF(AND(D6&gt;0,E6=0),"ISI (6)",(IF(AND(D6=0,E6&gt;0),"ISI (5)",((IF(G45&lt;RH!$C197,"&lt;RH",IF(G45&gt;RH!$D197,"&gt;RH"," ")))))))))</f>
        <v xml:space="preserve"> </v>
      </c>
      <c r="H6" s="93"/>
      <c r="I6" s="94"/>
      <c r="J6" s="126">
        <v>5</v>
      </c>
      <c r="K6" s="123" t="str">
        <f>IF(AND(H6=0,I6=0)," ",(IF(AND(H6&gt;0,I6=0),"ISI (8)",(IF(AND(H6=0,I6&gt;0),"ISI (7)",((IF(K45&lt;RH!$C197,"&lt;RH",IF(K45&gt;RH!$D197,"&gt;RH"," ")))))))))</f>
        <v xml:space="preserve"> </v>
      </c>
      <c r="L6" s="96">
        <f t="shared" ref="L6:M42" si="0">D6+H6</f>
        <v>0</v>
      </c>
      <c r="M6" s="97">
        <f t="shared" si="0"/>
        <v>0</v>
      </c>
      <c r="N6" s="94"/>
      <c r="O6" s="127">
        <v>1</v>
      </c>
      <c r="P6" s="123" t="str">
        <f>IF(L6=0," ",IF((L6/INPUT_AWAL!$C$5)&gt;KALORI!D192,"&gt; MAX KONSUMSI KAPITA"," "))</f>
        <v xml:space="preserve"> </v>
      </c>
      <c r="Q6" s="116"/>
    </row>
    <row r="7" spans="1:17" ht="15" customHeight="1">
      <c r="A7" s="276">
        <v>190</v>
      </c>
      <c r="B7" s="528" t="s">
        <v>237</v>
      </c>
      <c r="C7" s="534" t="s">
        <v>74</v>
      </c>
      <c r="D7" s="93"/>
      <c r="E7" s="94"/>
      <c r="F7" s="126">
        <v>1</v>
      </c>
      <c r="G7" s="123" t="str">
        <f>IF(AND(D7=0,E7=0)," ",(IF(AND(D7&gt;0,E7=0),"ISI (6)",(IF(AND(D7=0,E7&gt;0),"ISI (5)",((IF(G46&lt;RH!$C198,"&lt;RH",IF(G46&gt;RH!$D198,"&gt;RH"," ")))))))))</f>
        <v xml:space="preserve"> </v>
      </c>
      <c r="H7" s="93"/>
      <c r="I7" s="94"/>
      <c r="J7" s="126">
        <v>5</v>
      </c>
      <c r="K7" s="123" t="str">
        <f>IF(AND(H7=0,I7=0)," ",(IF(AND(H7&gt;0,I7=0),"ISI (8)",(IF(AND(H7=0,I7&gt;0),"ISI (7)",((IF(K46&lt;RH!$C198,"&lt;RH",IF(K46&gt;RH!$D198,"&gt;RH"," ")))))))))</f>
        <v xml:space="preserve"> </v>
      </c>
      <c r="L7" s="96">
        <f>D7+H7</f>
        <v>0</v>
      </c>
      <c r="M7" s="97">
        <f t="shared" si="0"/>
        <v>0</v>
      </c>
      <c r="N7" s="94"/>
      <c r="O7" s="127">
        <v>1</v>
      </c>
      <c r="P7" s="123" t="str">
        <f>IF(L7=0," ",IF((L7/INPUT_AWAL!$C$5)&gt;KALORI!D193,"&gt; MAX KONSUMSI KAPITA"," "))</f>
        <v xml:space="preserve"> </v>
      </c>
      <c r="Q7" s="99"/>
    </row>
    <row r="8" spans="1:17" ht="15" customHeight="1">
      <c r="A8" s="276">
        <v>191</v>
      </c>
      <c r="B8" s="528" t="s">
        <v>239</v>
      </c>
      <c r="C8" s="534" t="s">
        <v>241</v>
      </c>
      <c r="D8" s="93"/>
      <c r="E8" s="94"/>
      <c r="F8" s="126">
        <v>1</v>
      </c>
      <c r="G8" s="123" t="str">
        <f>IF(AND(D8=0,E8=0)," ",(IF(AND(D8&gt;0,E8=0),"ISI (6)",(IF(AND(D8=0,E8&gt;0),"ISI (5)",((IF(G47&lt;RH!$C199,"&lt;RH",IF(G47&gt;RH!$D199,"&gt;RH"," ")))))))))</f>
        <v xml:space="preserve"> </v>
      </c>
      <c r="H8" s="93"/>
      <c r="I8" s="94"/>
      <c r="J8" s="126">
        <v>5</v>
      </c>
      <c r="K8" s="123" t="str">
        <f>IF(AND(H8=0,I8=0)," ",(IF(AND(H8&gt;0,I8=0),"ISI (8)",(IF(AND(H8=0,I8&gt;0),"ISI (7)",((IF(K47&lt;RH!$C199,"&lt;RH",IF(K47&gt;RH!$D199,"&gt;RH"," ")))))))))</f>
        <v xml:space="preserve"> </v>
      </c>
      <c r="L8" s="96">
        <f t="shared" si="0"/>
        <v>0</v>
      </c>
      <c r="M8" s="97">
        <f t="shared" si="0"/>
        <v>0</v>
      </c>
      <c r="N8" s="94"/>
      <c r="O8" s="127">
        <v>1</v>
      </c>
      <c r="P8" s="123" t="str">
        <f>IF(L8=0," ",IF((L8/INPUT_AWAL!$C$5)&gt;KALORI!D194,"&gt; MAX KONSUMSI KAPITA"," "))</f>
        <v xml:space="preserve"> </v>
      </c>
      <c r="Q8" s="99"/>
    </row>
    <row r="9" spans="1:17" ht="15" customHeight="1">
      <c r="A9" s="276">
        <v>192</v>
      </c>
      <c r="B9" s="528" t="s">
        <v>657</v>
      </c>
      <c r="C9" s="534" t="s">
        <v>234</v>
      </c>
      <c r="D9" s="93"/>
      <c r="E9" s="94"/>
      <c r="F9" s="126">
        <v>1</v>
      </c>
      <c r="G9" s="123" t="str">
        <f>IF(AND(D9=0,E9=0)," ",(IF(AND(D9&gt;0,E9=0),"ISI (6)",(IF(AND(D9=0,E9&gt;0),"ISI (5)",((IF(G48&lt;RH!$C200,"&lt;RH",IF(G48&gt;RH!$D200,"&gt;RH"," ")))))))))</f>
        <v xml:space="preserve"> </v>
      </c>
      <c r="H9" s="93"/>
      <c r="I9" s="94"/>
      <c r="J9" s="126">
        <v>5</v>
      </c>
      <c r="K9" s="123" t="str">
        <f>IF(AND(H9=0,I9=0)," ",(IF(AND(H9&gt;0,I9=0),"ISI (8)",(IF(AND(H9=0,I9&gt;0),"ISI (7)",((IF(K48&lt;RH!$C200,"&lt;RH",IF(K48&gt;RH!$D200,"&gt;RH"," ")))))))))</f>
        <v xml:space="preserve"> </v>
      </c>
      <c r="L9" s="96">
        <f t="shared" si="0"/>
        <v>0</v>
      </c>
      <c r="M9" s="97">
        <f t="shared" si="0"/>
        <v>0</v>
      </c>
      <c r="N9" s="94"/>
      <c r="O9" s="127">
        <v>1</v>
      </c>
      <c r="P9" s="123" t="str">
        <f>IF(L9=0," ",IF((L9/INPUT_AWAL!$C$5)&gt;KALORI!D195,"&gt; MAX KONSUMSI KAPITA"," "))</f>
        <v xml:space="preserve"> </v>
      </c>
      <c r="Q9" s="99"/>
    </row>
    <row r="10" spans="1:17" ht="15" customHeight="1">
      <c r="A10" s="276">
        <v>193</v>
      </c>
      <c r="B10" s="528" t="s">
        <v>658</v>
      </c>
      <c r="C10" s="534" t="s">
        <v>234</v>
      </c>
      <c r="D10" s="93"/>
      <c r="E10" s="94"/>
      <c r="F10" s="126">
        <v>1</v>
      </c>
      <c r="G10" s="123" t="str">
        <f>IF(AND(D10=0,E10=0)," ",(IF(AND(D10&gt;0,E10=0),"ISI (6)",(IF(AND(D10=0,E10&gt;0),"ISI (5)",((IF(G49&lt;RH!$C201,"&lt;RH",IF(G49&gt;RH!$D201,"&gt;RH"," ")))))))))</f>
        <v xml:space="preserve"> </v>
      </c>
      <c r="H10" s="93"/>
      <c r="I10" s="94"/>
      <c r="J10" s="126">
        <v>5</v>
      </c>
      <c r="K10" s="123" t="str">
        <f>IF(AND(H10=0,I10=0)," ",(IF(AND(H10&gt;0,I10=0),"ISI (8)",(IF(AND(H10=0,I10&gt;0),"ISI (7)",((IF(K49&lt;RH!$C201,"&lt;RH",IF(K49&gt;RH!$D201,"&gt;RH"," ")))))))))</f>
        <v xml:space="preserve"> </v>
      </c>
      <c r="L10" s="96">
        <f t="shared" si="0"/>
        <v>0</v>
      </c>
      <c r="M10" s="97">
        <f t="shared" si="0"/>
        <v>0</v>
      </c>
      <c r="N10" s="94"/>
      <c r="O10" s="127">
        <v>1</v>
      </c>
      <c r="P10" s="123" t="str">
        <f>IF(L10=0," ",IF((L10/INPUT_AWAL!$C$5)&gt;KALORI!D196,"&gt; MAX KONSUMSI KAPITA"," "))</f>
        <v xml:space="preserve"> </v>
      </c>
      <c r="Q10" s="99"/>
    </row>
    <row r="11" spans="1:17" ht="15" customHeight="1">
      <c r="A11" s="276">
        <v>194</v>
      </c>
      <c r="B11" s="528" t="s">
        <v>243</v>
      </c>
      <c r="C11" s="534" t="s">
        <v>244</v>
      </c>
      <c r="D11" s="93"/>
      <c r="E11" s="94"/>
      <c r="F11" s="126">
        <v>1</v>
      </c>
      <c r="G11" s="123" t="str">
        <f>IF(AND(D11=0,E11=0)," ",(IF(AND(D11&gt;0,E11=0),"ISI (6)",(IF(AND(D11=0,E11&gt;0),"ISI (5)",((IF(G50&lt;RH!$C202,"&lt;RH",IF(G50&gt;RH!$D202,"&gt;RH"," ")))))))))</f>
        <v xml:space="preserve"> </v>
      </c>
      <c r="H11" s="93"/>
      <c r="I11" s="94"/>
      <c r="J11" s="126">
        <v>5</v>
      </c>
      <c r="K11" s="123" t="str">
        <f>IF(AND(H11=0,I11=0)," ",(IF(AND(H11&gt;0,I11=0),"ISI (8)",(IF(AND(H11=0,I11&gt;0),"ISI (7)",((IF(K50&lt;RH!$C202,"&lt;RH",IF(K50&gt;RH!$D202,"&gt;RH"," ")))))))))</f>
        <v xml:space="preserve"> </v>
      </c>
      <c r="L11" s="96">
        <f t="shared" si="0"/>
        <v>0</v>
      </c>
      <c r="M11" s="97">
        <f t="shared" si="0"/>
        <v>0</v>
      </c>
      <c r="N11" s="94"/>
      <c r="O11" s="127">
        <v>1</v>
      </c>
      <c r="P11" s="123" t="str">
        <f>IF(L11=0," ",IF((L11/INPUT_AWAL!$C$5)&gt;KALORI!D197,"&gt; MAX KONSUMSI KAPITA"," "))</f>
        <v xml:space="preserve"> </v>
      </c>
      <c r="Q11" s="99"/>
    </row>
    <row r="12" spans="1:17" ht="15" customHeight="1">
      <c r="A12" s="276">
        <v>195</v>
      </c>
      <c r="B12" s="528" t="s">
        <v>245</v>
      </c>
      <c r="C12" s="534" t="s">
        <v>244</v>
      </c>
      <c r="D12" s="93"/>
      <c r="E12" s="94"/>
      <c r="F12" s="126">
        <v>1</v>
      </c>
      <c r="G12" s="123" t="str">
        <f>IF(AND(D12=0,E12=0)," ",(IF(AND(D12&gt;0,E12=0),"ISI (6)",(IF(AND(D12=0,E12&gt;0),"ISI (5)",((IF(G51&lt;RH!$C203,"&lt;RH",IF(G51&gt;RH!$D203,"&gt;RH"," ")))))))))</f>
        <v xml:space="preserve"> </v>
      </c>
      <c r="H12" s="93"/>
      <c r="I12" s="94"/>
      <c r="J12" s="126">
        <v>5</v>
      </c>
      <c r="K12" s="123" t="str">
        <f>IF(AND(H12=0,I12=0)," ",(IF(AND(H12&gt;0,I12=0),"ISI (8)",(IF(AND(H12=0,I12&gt;0),"ISI (7)",((IF(K51&lt;RH!$C203,"&lt;RH",IF(K51&gt;RH!$D203,"&gt;RH"," ")))))))))</f>
        <v xml:space="preserve"> </v>
      </c>
      <c r="L12" s="96">
        <f t="shared" si="0"/>
        <v>0</v>
      </c>
      <c r="M12" s="97">
        <f t="shared" si="0"/>
        <v>0</v>
      </c>
      <c r="N12" s="94"/>
      <c r="O12" s="127">
        <v>1</v>
      </c>
      <c r="P12" s="123" t="str">
        <f>IF(L12=0," ",IF((L12/INPUT_AWAL!$C$5)&gt;KALORI!D198,"&gt; MAX KONSUMSI KAPITA"," "))</f>
        <v xml:space="preserve"> </v>
      </c>
      <c r="Q12" s="99"/>
    </row>
    <row r="13" spans="1:17" ht="15" customHeight="1">
      <c r="A13" s="276">
        <v>196</v>
      </c>
      <c r="B13" s="528" t="s">
        <v>247</v>
      </c>
      <c r="C13" s="534" t="s">
        <v>244</v>
      </c>
      <c r="D13" s="93"/>
      <c r="E13" s="94"/>
      <c r="F13" s="126">
        <v>1</v>
      </c>
      <c r="G13" s="123" t="str">
        <f>IF(AND(D13=0,E13=0)," ",(IF(AND(D13&gt;0,E13=0),"ISI (6)",(IF(AND(D13=0,E13&gt;0),"ISI (5)",((IF(G52&lt;RH!$C204,"&lt;RH",IF(G52&gt;RH!$D204,"&gt;RH"," ")))))))))</f>
        <v xml:space="preserve"> </v>
      </c>
      <c r="H13" s="93"/>
      <c r="I13" s="94"/>
      <c r="J13" s="126">
        <v>5</v>
      </c>
      <c r="K13" s="123" t="str">
        <f>IF(AND(H13=0,I13=0)," ",(IF(AND(H13&gt;0,I13=0),"ISI (8)",(IF(AND(H13=0,I13&gt;0),"ISI (7)",((IF(K52&lt;RH!$C204,"&lt;RH",IF(K52&gt;RH!$D204,"&gt;RH"," ")))))))))</f>
        <v xml:space="preserve"> </v>
      </c>
      <c r="L13" s="96">
        <f t="shared" si="0"/>
        <v>0</v>
      </c>
      <c r="M13" s="97">
        <f t="shared" si="0"/>
        <v>0</v>
      </c>
      <c r="N13" s="94"/>
      <c r="O13" s="127">
        <v>1</v>
      </c>
      <c r="P13" s="123" t="str">
        <f>IF(L13=0," ",IF((L13/INPUT_AWAL!$C$5)&gt;KALORI!D199,"&gt; MAX KONSUMSI KAPITA"," "))</f>
        <v xml:space="preserve"> </v>
      </c>
      <c r="Q13" s="99"/>
    </row>
    <row r="14" spans="1:17" ht="15" customHeight="1">
      <c r="A14" s="276">
        <v>197</v>
      </c>
      <c r="B14" s="528" t="s">
        <v>248</v>
      </c>
      <c r="C14" s="534" t="s">
        <v>244</v>
      </c>
      <c r="D14" s="93"/>
      <c r="E14" s="94"/>
      <c r="F14" s="126">
        <v>1</v>
      </c>
      <c r="G14" s="123" t="str">
        <f>IF(AND(D14=0,E14=0)," ",(IF(AND(D14&gt;0,E14=0),"ISI (6)",(IF(AND(D14=0,E14&gt;0),"ISI (5)",((IF(G53&lt;RH!$C205,"&lt;RH",IF(G53&gt;RH!$D205,"&gt;RH"," ")))))))))</f>
        <v xml:space="preserve"> </v>
      </c>
      <c r="H14" s="93"/>
      <c r="I14" s="94"/>
      <c r="J14" s="126">
        <v>5</v>
      </c>
      <c r="K14" s="123" t="str">
        <f>IF(AND(H14=0,I14=0)," ",(IF(AND(H14&gt;0,I14=0),"ISI (8)",(IF(AND(H14=0,I14&gt;0),"ISI (7)",((IF(K53&lt;RH!$C205,"&lt;RH",IF(K53&gt;RH!$D205,"&gt;RH"," ")))))))))</f>
        <v xml:space="preserve"> </v>
      </c>
      <c r="L14" s="96">
        <f t="shared" si="0"/>
        <v>0</v>
      </c>
      <c r="M14" s="97">
        <f t="shared" si="0"/>
        <v>0</v>
      </c>
      <c r="N14" s="94"/>
      <c r="O14" s="127">
        <v>1</v>
      </c>
      <c r="P14" s="123" t="str">
        <f>IF(L14=0," ",IF((L14/INPUT_AWAL!$C$5)&gt;KALORI!D200,"&gt; MAX KONSUMSI KAPITA"," "))</f>
        <v xml:space="preserve"> </v>
      </c>
      <c r="Q14" s="642" t="s">
        <v>804</v>
      </c>
    </row>
    <row r="15" spans="1:17" ht="15" customHeight="1">
      <c r="A15" s="276">
        <v>198</v>
      </c>
      <c r="B15" s="528" t="s">
        <v>249</v>
      </c>
      <c r="C15" s="534" t="s">
        <v>244</v>
      </c>
      <c r="D15" s="93"/>
      <c r="E15" s="94"/>
      <c r="F15" s="126">
        <v>1</v>
      </c>
      <c r="G15" s="123" t="str">
        <f>IF(AND(D15=0,E15=0)," ",(IF(AND(D15&gt;0,E15=0),"ISI (6)",(IF(AND(D15=0,E15&gt;0),"ISI (5)",((IF(G54&lt;RH!$C206,"&lt;RH",IF(G54&gt;RH!$D206,"&gt;RH"," ")))))))))</f>
        <v xml:space="preserve"> </v>
      </c>
      <c r="H15" s="93"/>
      <c r="I15" s="94"/>
      <c r="J15" s="126">
        <v>5</v>
      </c>
      <c r="K15" s="123" t="str">
        <f>IF(AND(H15=0,I15=0)," ",(IF(AND(H15&gt;0,I15=0),"ISI (8)",(IF(AND(H15=0,I15&gt;0),"ISI (7)",((IF(K54&lt;RH!$C206,"&lt;RH",IF(K54&gt;RH!$D206,"&gt;RH"," ")))))))))</f>
        <v xml:space="preserve"> </v>
      </c>
      <c r="L15" s="96">
        <f t="shared" si="0"/>
        <v>0</v>
      </c>
      <c r="M15" s="97">
        <f t="shared" si="0"/>
        <v>0</v>
      </c>
      <c r="N15" s="94"/>
      <c r="O15" s="127">
        <v>1</v>
      </c>
      <c r="P15" s="123" t="str">
        <f>IF(L15=0," ",IF((L15/INPUT_AWAL!$C$5)&gt;KALORI!D201,"&gt; MAX KONSUMSI KAPITA"," "))</f>
        <v xml:space="preserve"> </v>
      </c>
      <c r="Q15" s="642"/>
    </row>
    <row r="16" spans="1:17">
      <c r="A16" s="276">
        <v>199</v>
      </c>
      <c r="B16" s="528" t="s">
        <v>250</v>
      </c>
      <c r="C16" s="534" t="s">
        <v>244</v>
      </c>
      <c r="D16" s="93"/>
      <c r="E16" s="94"/>
      <c r="F16" s="126">
        <v>1</v>
      </c>
      <c r="G16" s="123" t="str">
        <f>IF(AND(D16=0,E16=0)," ",(IF(AND(D16&gt;0,E16=0),"ISI (6)",(IF(AND(D16=0,E16&gt;0),"ISI (5)",((IF(G55&lt;RH!$C207,"&lt;RH",IF(G55&gt;RH!$D207,"&gt;RH"," ")))))))))</f>
        <v xml:space="preserve"> </v>
      </c>
      <c r="H16" s="93"/>
      <c r="I16" s="94"/>
      <c r="J16" s="126">
        <v>5</v>
      </c>
      <c r="K16" s="123" t="str">
        <f>IF(AND(H16=0,I16=0)," ",(IF(AND(H16&gt;0,I16=0),"ISI (8)",(IF(AND(H16=0,I16&gt;0),"ISI (7)",((IF(K55&lt;RH!$C207,"&lt;RH",IF(K55&gt;RH!$D207,"&gt;RH"," ")))))))))</f>
        <v xml:space="preserve"> </v>
      </c>
      <c r="L16" s="96">
        <f t="shared" si="0"/>
        <v>0</v>
      </c>
      <c r="M16" s="97">
        <f t="shared" si="0"/>
        <v>0</v>
      </c>
      <c r="N16" s="94"/>
      <c r="O16" s="127">
        <v>1</v>
      </c>
      <c r="P16" s="123" t="str">
        <f>IF(L16=0," ",IF((L16/INPUT_AWAL!$C$5)&gt;KALORI!D202,"&gt; MAX KONSUMSI KAPITA"," "))</f>
        <v xml:space="preserve"> </v>
      </c>
      <c r="Q16" s="120">
        <v>12</v>
      </c>
    </row>
    <row r="17" spans="1:17">
      <c r="A17" s="276">
        <v>200</v>
      </c>
      <c r="B17" s="528" t="s">
        <v>251</v>
      </c>
      <c r="C17" s="534" t="s">
        <v>244</v>
      </c>
      <c r="D17" s="93"/>
      <c r="E17" s="94"/>
      <c r="F17" s="126">
        <v>1</v>
      </c>
      <c r="G17" s="123" t="str">
        <f>IF(AND(D17=0,E17=0)," ",(IF(AND(D17&gt;0,E17=0),"ISI (6)",(IF(AND(D17=0,E17&gt;0),"ISI (5)",((IF(G56&lt;RH!$C208,"&lt;RH",IF(G56&gt;RH!$D208,"&gt;RH"," ")))))))))</f>
        <v xml:space="preserve"> </v>
      </c>
      <c r="H17" s="93"/>
      <c r="I17" s="94"/>
      <c r="J17" s="126">
        <v>5</v>
      </c>
      <c r="K17" s="123" t="str">
        <f>IF(AND(H17=0,I17=0)," ",(IF(AND(H17&gt;0,I17=0),"ISI (8)",(IF(AND(H17=0,I17&gt;0),"ISI (7)",((IF(K56&lt;RH!$C208,"&lt;RH",IF(K56&gt;RH!$D208,"&gt;RH"," ")))))))))</f>
        <v xml:space="preserve"> </v>
      </c>
      <c r="L17" s="96">
        <f t="shared" si="0"/>
        <v>0</v>
      </c>
      <c r="M17" s="97">
        <f t="shared" si="0"/>
        <v>0</v>
      </c>
      <c r="N17" s="94"/>
      <c r="O17" s="127">
        <v>1</v>
      </c>
      <c r="P17" s="123" t="str">
        <f>IF(L17=0," ",IF((L17/INPUT_AWAL!$C$5)&gt;KALORI!D203,"&gt; MAX KONSUMSI KAPITA"," "))</f>
        <v xml:space="preserve"> </v>
      </c>
      <c r="Q17" s="99"/>
    </row>
    <row r="18" spans="1:17" ht="15" customHeight="1">
      <c r="A18" s="276">
        <v>201</v>
      </c>
      <c r="B18" s="528" t="s">
        <v>253</v>
      </c>
      <c r="C18" s="534" t="s">
        <v>244</v>
      </c>
      <c r="D18" s="93"/>
      <c r="E18" s="94"/>
      <c r="F18" s="126">
        <v>1</v>
      </c>
      <c r="G18" s="123" t="str">
        <f>IF(AND(D18=0,E18=0)," ",(IF(AND(D18&gt;0,E18=0),"ISI (6)",(IF(AND(D18=0,E18&gt;0),"ISI (5)",((IF(G57&lt;RH!$C209,"&lt;RH",IF(G57&gt;RH!$D209,"&gt;RH"," ")))))))))</f>
        <v xml:space="preserve"> </v>
      </c>
      <c r="H18" s="93"/>
      <c r="I18" s="94"/>
      <c r="J18" s="126">
        <v>5</v>
      </c>
      <c r="K18" s="123" t="str">
        <f>IF(AND(H18=0,I18=0)," ",(IF(AND(H18&gt;0,I18=0),"ISI (8)",(IF(AND(H18=0,I18&gt;0),"ISI (7)",((IF(K57&lt;RH!$C209,"&lt;RH",IF(K57&gt;RH!$D209,"&gt;RH"," ")))))))))</f>
        <v xml:space="preserve"> </v>
      </c>
      <c r="L18" s="96">
        <f t="shared" si="0"/>
        <v>0</v>
      </c>
      <c r="M18" s="97">
        <f t="shared" si="0"/>
        <v>0</v>
      </c>
      <c r="N18" s="94"/>
      <c r="O18" s="127">
        <v>1</v>
      </c>
      <c r="P18" s="123" t="str">
        <f>IF(L18=0," ",IF((L18/INPUT_AWAL!$C$5)&gt;KALORI!D204,"&gt; MAX KONSUMSI KAPITA"," "))</f>
        <v xml:space="preserve"> </v>
      </c>
      <c r="Q18" s="99"/>
    </row>
    <row r="19" spans="1:17" ht="24.6" customHeight="1">
      <c r="A19" s="276">
        <v>202</v>
      </c>
      <c r="B19" s="528" t="s">
        <v>255</v>
      </c>
      <c r="C19" s="530" t="s">
        <v>355</v>
      </c>
      <c r="D19" s="93"/>
      <c r="E19" s="94"/>
      <c r="F19" s="126">
        <v>1</v>
      </c>
      <c r="G19" s="123" t="str">
        <f>IF(AND(D19=0,E19=0)," ",(IF(AND(D19&gt;0,E19=0),"ISI (6)",(IF(AND(D19=0,E19&gt;0),"ISI (5)",((IF(G58&lt;RH!$C210,"&lt;RH",IF(G58&gt;RH!$D210,"&gt;RH"," ")))))))))</f>
        <v xml:space="preserve"> </v>
      </c>
      <c r="H19" s="93"/>
      <c r="I19" s="94"/>
      <c r="J19" s="126">
        <v>5</v>
      </c>
      <c r="K19" s="123" t="str">
        <f>IF(AND(H19=0,I19=0)," ",(IF(AND(H19&gt;0,I19=0),"ISI (8)",(IF(AND(H19=0,I19&gt;0),"ISI (7)",((IF(K58&lt;RH!$C210,"&lt;RH",IF(K58&gt;RH!$D210,"&gt;RH"," ")))))))))</f>
        <v xml:space="preserve"> </v>
      </c>
      <c r="L19" s="96">
        <f t="shared" si="0"/>
        <v>0</v>
      </c>
      <c r="M19" s="97">
        <f t="shared" si="0"/>
        <v>0</v>
      </c>
      <c r="N19" s="94"/>
      <c r="O19" s="127">
        <v>1</v>
      </c>
      <c r="P19" s="123" t="str">
        <f>IF(L19=0," ",IF((L19/INPUT_AWAL!$C$5)&gt;KALORI!D205,"&gt; MAX KONSUMSI KAPITA"," "))</f>
        <v xml:space="preserve"> </v>
      </c>
      <c r="Q19" s="99"/>
    </row>
    <row r="20" spans="1:17" ht="15" customHeight="1">
      <c r="A20" s="276">
        <v>203</v>
      </c>
      <c r="B20" s="528" t="s">
        <v>257</v>
      </c>
      <c r="C20" s="534" t="s">
        <v>244</v>
      </c>
      <c r="D20" s="93"/>
      <c r="E20" s="94"/>
      <c r="F20" s="126">
        <v>1</v>
      </c>
      <c r="G20" s="123" t="str">
        <f>IF(AND(D20=0,E20=0)," ",(IF(AND(D20&gt;0,E20=0),"ISI (6)",(IF(AND(D20=0,E20&gt;0),"ISI (5)",((IF(G59&lt;RH!$C211,"&lt;RH",IF(G59&gt;RH!$D211,"&gt;RH"," ")))))))))</f>
        <v xml:space="preserve"> </v>
      </c>
      <c r="H20" s="93"/>
      <c r="I20" s="94"/>
      <c r="J20" s="126">
        <v>5</v>
      </c>
      <c r="K20" s="123" t="str">
        <f>IF(AND(H20=0,I20=0)," ",(IF(AND(H20&gt;0,I20=0),"ISI (8)",(IF(AND(H20=0,I20&gt;0),"ISI (7)",((IF(K59&lt;RH!$C211,"&lt;RH",IF(K59&gt;RH!$D211,"&gt;RH"," ")))))))))</f>
        <v xml:space="preserve"> </v>
      </c>
      <c r="L20" s="96">
        <f t="shared" si="0"/>
        <v>0</v>
      </c>
      <c r="M20" s="97">
        <f t="shared" si="0"/>
        <v>0</v>
      </c>
      <c r="N20" s="94"/>
      <c r="O20" s="127">
        <v>1</v>
      </c>
      <c r="P20" s="123" t="str">
        <f>IF(L20=0," ",IF((L20/INPUT_AWAL!$C$5)&gt;KALORI!D206,"&gt; MAX KONSUMSI KAPITA"," "))</f>
        <v xml:space="preserve"> </v>
      </c>
      <c r="Q20" s="99"/>
    </row>
    <row r="21" spans="1:17">
      <c r="A21" s="276">
        <v>204</v>
      </c>
      <c r="B21" s="528" t="s">
        <v>226</v>
      </c>
      <c r="C21" s="534" t="s">
        <v>244</v>
      </c>
      <c r="D21" s="93"/>
      <c r="E21" s="94"/>
      <c r="F21" s="126">
        <v>1</v>
      </c>
      <c r="G21" s="123" t="str">
        <f>IF(AND(D21=0,E21=0)," ",(IF(AND(D21&gt;0,E21=0),"ISI (6)",(IF(AND(D21=0,E21&gt;0),"ISI (5)",((IF(G60&lt;RH!$C212,"&lt;RH",IF(G60&gt;RH!$D212,"&gt;RH"," ")))))))))</f>
        <v xml:space="preserve"> </v>
      </c>
      <c r="H21" s="93"/>
      <c r="I21" s="94"/>
      <c r="J21" s="126">
        <v>5</v>
      </c>
      <c r="K21" s="123" t="str">
        <f>IF(AND(H21=0,I21=0)," ",(IF(AND(H21&gt;0,I21=0),"ISI (8)",(IF(AND(H21=0,I21&gt;0),"ISI (7)",((IF(K60&lt;RH!$C212,"&lt;RH",IF(K60&gt;RH!$D212,"&gt;RH"," ")))))))))</f>
        <v xml:space="preserve"> </v>
      </c>
      <c r="L21" s="96">
        <f t="shared" si="0"/>
        <v>0</v>
      </c>
      <c r="M21" s="97">
        <f t="shared" si="0"/>
        <v>0</v>
      </c>
      <c r="N21" s="94"/>
      <c r="O21" s="127">
        <v>1</v>
      </c>
      <c r="P21" s="123" t="str">
        <f>IF(L21=0," ",IF((L21/INPUT_AWAL!$C$5)&gt;KALORI!D207,"&gt; MAX KONSUMSI KAPITA"," "))</f>
        <v xml:space="preserve"> </v>
      </c>
      <c r="Q21" s="99"/>
    </row>
    <row r="22" spans="1:17">
      <c r="A22" s="276">
        <v>205</v>
      </c>
      <c r="B22" s="528" t="s">
        <v>259</v>
      </c>
      <c r="C22" s="534" t="s">
        <v>74</v>
      </c>
      <c r="D22" s="93"/>
      <c r="E22" s="94"/>
      <c r="F22" s="126">
        <v>1</v>
      </c>
      <c r="G22" s="123" t="str">
        <f>IF(AND(D22=0,E22=0)," ",(IF(AND(D22&gt;0,E22=0),"ISI (6)",(IF(AND(D22=0,E22&gt;0),"ISI (5)",((IF(G61&lt;RH!$C213,"&lt;RH",IF(G61&gt;RH!$D213,"&gt;RH"," ")))))))))</f>
        <v xml:space="preserve"> </v>
      </c>
      <c r="H22" s="93"/>
      <c r="I22" s="94"/>
      <c r="J22" s="126">
        <v>5</v>
      </c>
      <c r="K22" s="123" t="str">
        <f>IF(AND(H22=0,I22=0)," ",(IF(AND(H22&gt;0,I22=0),"ISI (8)",(IF(AND(H22=0,I22&gt;0),"ISI (7)",((IF(K61&lt;RH!$C213,"&lt;RH",IF(K61&gt;RH!$D213,"&gt;RH"," ")))))))))</f>
        <v xml:space="preserve"> </v>
      </c>
      <c r="L22" s="96">
        <f t="shared" si="0"/>
        <v>0</v>
      </c>
      <c r="M22" s="97">
        <f t="shared" si="0"/>
        <v>0</v>
      </c>
      <c r="N22" s="94"/>
      <c r="O22" s="127">
        <v>1</v>
      </c>
      <c r="P22" s="123" t="str">
        <f>IF(L22=0," ",IF((L22/INPUT_AWAL!$C$5)&gt;KALORI!D208,"&gt; MAX KONSUMSI KAPITA"," "))</f>
        <v xml:space="preserve"> </v>
      </c>
      <c r="Q22" s="99"/>
    </row>
    <row r="23" spans="1:17">
      <c r="A23" s="276">
        <v>206</v>
      </c>
      <c r="B23" s="528" t="s">
        <v>261</v>
      </c>
      <c r="C23" s="534" t="s">
        <v>234</v>
      </c>
      <c r="D23" s="93"/>
      <c r="E23" s="94"/>
      <c r="F23" s="126">
        <v>1</v>
      </c>
      <c r="G23" s="123" t="str">
        <f>IF(AND(D23=0,E23=0)," ",(IF(AND(D23&gt;0,E23=0),"ISI (6)",(IF(AND(D23=0,E23&gt;0),"ISI (5)",((IF(G62&lt;RH!$C214,"&lt;RH",IF(G62&gt;RH!$D214,"&gt;RH"," ")))))))))</f>
        <v xml:space="preserve"> </v>
      </c>
      <c r="H23" s="93"/>
      <c r="I23" s="94"/>
      <c r="J23" s="126">
        <v>5</v>
      </c>
      <c r="K23" s="123" t="str">
        <f>IF(AND(H23=0,I23=0)," ",(IF(AND(H23&gt;0,I23=0),"ISI (8)",(IF(AND(H23=0,I23&gt;0),"ISI (7)",((IF(K62&lt;RH!$C214,"&lt;RH",IF(K62&gt;RH!$D214,"&gt;RH"," ")))))))))</f>
        <v xml:space="preserve"> </v>
      </c>
      <c r="L23" s="96">
        <f t="shared" si="0"/>
        <v>0</v>
      </c>
      <c r="M23" s="97">
        <f t="shared" si="0"/>
        <v>0</v>
      </c>
      <c r="N23" s="94"/>
      <c r="O23" s="127">
        <v>1</v>
      </c>
      <c r="P23" s="123" t="str">
        <f>IF(L23=0," ",IF((L23/INPUT_AWAL!$C$5)&gt;KALORI!D209,"&gt; MAX KONSUMSI KAPITA"," "))</f>
        <v xml:space="preserve"> </v>
      </c>
      <c r="Q23" s="121"/>
    </row>
    <row r="24" spans="1:17">
      <c r="A24" s="276">
        <v>207</v>
      </c>
      <c r="B24" s="528" t="s">
        <v>262</v>
      </c>
      <c r="C24" s="534" t="s">
        <v>234</v>
      </c>
      <c r="D24" s="93"/>
      <c r="E24" s="94"/>
      <c r="F24" s="126">
        <v>1</v>
      </c>
      <c r="G24" s="123" t="str">
        <f>IF(AND(D24=0,E24=0)," ",(IF(AND(D24&gt;0,E24=0),"ISI (6)",(IF(AND(D24=0,E24&gt;0),"ISI (5)",((IF(G63&lt;RH!$C215,"&lt;RH",IF(G63&gt;RH!$D215,"&gt;RH"," ")))))))))</f>
        <v xml:space="preserve"> </v>
      </c>
      <c r="H24" s="93"/>
      <c r="I24" s="94"/>
      <c r="J24" s="126">
        <v>5</v>
      </c>
      <c r="K24" s="123" t="str">
        <f>IF(AND(H24=0,I24=0)," ",(IF(AND(H24&gt;0,I24=0),"ISI (8)",(IF(AND(H24=0,I24&gt;0),"ISI (7)",((IF(K63&lt;RH!$C215,"&lt;RH",IF(K63&gt;RH!$D215,"&gt;RH"," ")))))))))</f>
        <v xml:space="preserve"> </v>
      </c>
      <c r="L24" s="96">
        <f t="shared" si="0"/>
        <v>0</v>
      </c>
      <c r="M24" s="97">
        <f t="shared" si="0"/>
        <v>0</v>
      </c>
      <c r="N24" s="94"/>
      <c r="O24" s="127">
        <v>1</v>
      </c>
      <c r="P24" s="123" t="str">
        <f>IF(L24=0," ",IF((L24/INPUT_AWAL!$C$5)&gt;KALORI!D210,"&gt; MAX KONSUMSI KAPITA"," "))</f>
        <v xml:space="preserve"> </v>
      </c>
      <c r="Q24" s="99"/>
    </row>
    <row r="25" spans="1:17">
      <c r="A25" s="276">
        <v>208</v>
      </c>
      <c r="B25" s="528" t="s">
        <v>264</v>
      </c>
      <c r="C25" s="534" t="s">
        <v>234</v>
      </c>
      <c r="D25" s="93"/>
      <c r="E25" s="94"/>
      <c r="F25" s="126">
        <v>1</v>
      </c>
      <c r="G25" s="123" t="str">
        <f>IF(AND(D25=0,E25=0)," ",(IF(AND(D25&gt;0,E25=0),"ISI (6)",(IF(AND(D25=0,E25&gt;0),"ISI (5)",((IF(G64&lt;RH!$C216,"&lt;RH",IF(G64&gt;RH!$D216,"&gt;RH"," ")))))))))</f>
        <v xml:space="preserve"> </v>
      </c>
      <c r="H25" s="93"/>
      <c r="I25" s="94"/>
      <c r="J25" s="126">
        <v>5</v>
      </c>
      <c r="K25" s="123" t="str">
        <f>IF(AND(H25=0,I25=0)," ",(IF(AND(H25&gt;0,I25=0),"ISI (8)",(IF(AND(H25=0,I25&gt;0),"ISI (7)",((IF(K64&lt;RH!$C216,"&lt;RH",IF(K64&gt;RH!$D216,"&gt;RH"," ")))))))))</f>
        <v xml:space="preserve"> </v>
      </c>
      <c r="L25" s="96">
        <f t="shared" si="0"/>
        <v>0</v>
      </c>
      <c r="M25" s="97">
        <f t="shared" si="0"/>
        <v>0</v>
      </c>
      <c r="N25" s="94"/>
      <c r="O25" s="127">
        <v>1</v>
      </c>
      <c r="P25" s="123" t="str">
        <f>IF(L25=0," ",IF((L25/INPUT_AWAL!$C$5)&gt;KALORI!D211,"&gt; MAX KONSUMSI KAPITA"," "))</f>
        <v xml:space="preserve"> </v>
      </c>
      <c r="Q25" s="122"/>
    </row>
    <row r="26" spans="1:17">
      <c r="A26" s="276">
        <v>209</v>
      </c>
      <c r="B26" s="528" t="s">
        <v>266</v>
      </c>
      <c r="C26" s="534" t="s">
        <v>244</v>
      </c>
      <c r="D26" s="93"/>
      <c r="E26" s="94"/>
      <c r="F26" s="126">
        <v>1</v>
      </c>
      <c r="G26" s="123" t="str">
        <f>IF(AND(D26=0,E26=0)," ",(IF(AND(D26&gt;0,E26=0),"ISI (6)",(IF(AND(D26=0,E26&gt;0),"ISI (5)",((IF(G65&lt;RH!$C217,"&lt;RH",IF(G65&gt;RH!$D217,"&gt;RH"," ")))))))))</f>
        <v xml:space="preserve"> </v>
      </c>
      <c r="H26" s="93"/>
      <c r="I26" s="94"/>
      <c r="J26" s="126">
        <v>5</v>
      </c>
      <c r="K26" s="123" t="str">
        <f>IF(AND(H26=0,I26=0)," ",(IF(AND(H26&gt;0,I26=0),"ISI (8)",(IF(AND(H26=0,I26&gt;0),"ISI (7)",((IF(K65&lt;RH!$C217,"&lt;RH",IF(K65&gt;RH!$D217,"&gt;RH"," ")))))))))</f>
        <v xml:space="preserve"> </v>
      </c>
      <c r="L26" s="96">
        <f t="shared" si="0"/>
        <v>0</v>
      </c>
      <c r="M26" s="97">
        <f t="shared" si="0"/>
        <v>0</v>
      </c>
      <c r="N26" s="94"/>
      <c r="O26" s="127">
        <v>1</v>
      </c>
      <c r="P26" s="123" t="str">
        <f>IF(L26=0," ",IF((L26/INPUT_AWAL!$C$5)&gt;KALORI!D212,"&gt; MAX KONSUMSI KAPITA"," "))</f>
        <v xml:space="preserve"> </v>
      </c>
      <c r="Q26" s="99"/>
    </row>
    <row r="27" spans="1:17" ht="22.8">
      <c r="A27" s="276">
        <v>210</v>
      </c>
      <c r="B27" s="528" t="s">
        <v>267</v>
      </c>
      <c r="C27" s="530" t="s">
        <v>800</v>
      </c>
      <c r="D27" s="93"/>
      <c r="E27" s="94"/>
      <c r="F27" s="126">
        <v>1</v>
      </c>
      <c r="G27" s="123" t="str">
        <f>IF(AND(D27=0,E27=0)," ",(IF(AND(D27&gt;0,E27=0),"ISI (6)",(IF(AND(D27=0,E27&gt;0),"ISI (5)",((IF(G66&lt;RH!$C218,"&lt;RH",IF(G66&gt;RH!$D218,"&gt;RH"," ")))))))))</f>
        <v xml:space="preserve"> </v>
      </c>
      <c r="H27" s="93"/>
      <c r="I27" s="94"/>
      <c r="J27" s="126">
        <v>5</v>
      </c>
      <c r="K27" s="123" t="str">
        <f>IF(AND(H27=0,I27=0)," ",(IF(AND(H27&gt;0,I27=0),"ISI (8)",(IF(AND(H27=0,I27&gt;0),"ISI (7)",((IF(K66&lt;RH!$C218,"&lt;RH",IF(K66&gt;RH!$D218,"&gt;RH"," ")))))))))</f>
        <v xml:space="preserve"> </v>
      </c>
      <c r="L27" s="96">
        <f t="shared" si="0"/>
        <v>0</v>
      </c>
      <c r="M27" s="97">
        <f t="shared" si="0"/>
        <v>0</v>
      </c>
      <c r="N27" s="94"/>
      <c r="O27" s="127">
        <v>1</v>
      </c>
      <c r="P27" s="123" t="str">
        <f>IF(L27=0," ",IF((L27/INPUT_AWAL!$C$5)&gt;KALORI!D213,"&gt; MAX KONSUMSI KAPITA"," "))</f>
        <v xml:space="preserve"> </v>
      </c>
      <c r="Q27" s="99"/>
    </row>
    <row r="28" spans="1:17">
      <c r="A28" s="276">
        <v>211</v>
      </c>
      <c r="B28" s="528" t="s">
        <v>269</v>
      </c>
      <c r="C28" s="534" t="s">
        <v>801</v>
      </c>
      <c r="D28" s="93"/>
      <c r="E28" s="94"/>
      <c r="F28" s="126">
        <v>1</v>
      </c>
      <c r="G28" s="123" t="str">
        <f>IF(AND(D28=0,E28=0)," ",(IF(AND(D28&gt;0,E28=0),"ISI (6)",(IF(AND(D28=0,E28&gt;0),"ISI (5)",((IF(G67&lt;RH!$C219,"&lt;RH",IF(G67&gt;RH!$D219,"&gt;RH"," ")))))))))</f>
        <v xml:space="preserve"> </v>
      </c>
      <c r="H28" s="93"/>
      <c r="I28" s="94"/>
      <c r="J28" s="126">
        <v>5</v>
      </c>
      <c r="K28" s="123" t="str">
        <f>IF(AND(H28=0,I28=0)," ",(IF(AND(H28&gt;0,I28=0),"ISI (8)",(IF(AND(H28=0,I28&gt;0),"ISI (7)",((IF(K67&lt;RH!$C219,"&lt;RH",IF(K67&gt;RH!$D219,"&gt;RH"," ")))))))))</f>
        <v xml:space="preserve"> </v>
      </c>
      <c r="L28" s="96">
        <f t="shared" si="0"/>
        <v>0</v>
      </c>
      <c r="M28" s="97">
        <f t="shared" si="0"/>
        <v>0</v>
      </c>
      <c r="N28" s="94"/>
      <c r="O28" s="127">
        <v>1</v>
      </c>
      <c r="P28" s="123" t="str">
        <f>IF(L28=0," ",IF((L28/INPUT_AWAL!$C$5)&gt;KALORI!D214,"&gt; MAX KONSUMSI KAPITA"," "))</f>
        <v xml:space="preserve"> </v>
      </c>
      <c r="Q28" s="99"/>
    </row>
    <row r="29" spans="1:17">
      <c r="A29" s="276">
        <v>212</v>
      </c>
      <c r="B29" s="528" t="s">
        <v>270</v>
      </c>
      <c r="C29" s="534" t="s">
        <v>186</v>
      </c>
      <c r="D29" s="93"/>
      <c r="E29" s="94"/>
      <c r="F29" s="126">
        <v>1</v>
      </c>
      <c r="G29" s="123" t="str">
        <f>IF(AND(D29=0,E29=0)," ",(IF(AND(D29&gt;0,E29=0),"ISI (6)",(IF(AND(D29=0,E29&gt;0),"ISI (5)",((IF(G68&lt;RH!$C220,"&lt;RH",IF(G68&gt;RH!$D220,"&gt;RH"," ")))))))))</f>
        <v xml:space="preserve"> </v>
      </c>
      <c r="H29" s="93"/>
      <c r="I29" s="94"/>
      <c r="J29" s="126">
        <v>5</v>
      </c>
      <c r="K29" s="123" t="str">
        <f>IF(AND(H29=0,I29=0)," ",(IF(AND(H29&gt;0,I29=0),"ISI (8)",(IF(AND(H29=0,I29&gt;0),"ISI (7)",((IF(K68&lt;RH!$C220,"&lt;RH",IF(K68&gt;RH!$D220,"&gt;RH"," ")))))))))</f>
        <v xml:space="preserve"> </v>
      </c>
      <c r="L29" s="96">
        <f t="shared" si="0"/>
        <v>0</v>
      </c>
      <c r="M29" s="97">
        <f t="shared" si="0"/>
        <v>0</v>
      </c>
      <c r="N29" s="94"/>
      <c r="O29" s="127">
        <v>1</v>
      </c>
      <c r="P29" s="123" t="str">
        <f>IF(L29=0," ",IF((L29/INPUT_AWAL!$C$5)&gt;KALORI!D215,"&gt; MAX KONSUMSI KAPITA"," "))</f>
        <v xml:space="preserve"> </v>
      </c>
      <c r="Q29" s="99"/>
    </row>
    <row r="30" spans="1:17">
      <c r="A30" s="276">
        <v>213</v>
      </c>
      <c r="B30" s="528" t="s">
        <v>271</v>
      </c>
      <c r="C30" s="534" t="s">
        <v>272</v>
      </c>
      <c r="D30" s="93"/>
      <c r="E30" s="94"/>
      <c r="F30" s="126">
        <v>1</v>
      </c>
      <c r="G30" s="123" t="str">
        <f>IF(AND(D30=0,E30=0)," ",(IF(AND(D30&gt;0,E30=0),"ISI (6)",(IF(AND(D30=0,E30&gt;0),"ISI (5)",((IF(G69&lt;RH!$C221,"&lt;RH",IF(G69&gt;RH!$D221,"&gt;RH"," ")))))))))</f>
        <v xml:space="preserve"> </v>
      </c>
      <c r="H30" s="93"/>
      <c r="I30" s="94"/>
      <c r="J30" s="126">
        <v>5</v>
      </c>
      <c r="K30" s="123" t="str">
        <f>IF(AND(H30=0,I30=0)," ",(IF(AND(H30&gt;0,I30=0),"ISI (8)",(IF(AND(H30=0,I30&gt;0),"ISI (7)",((IF(K69&lt;RH!$C221,"&lt;RH",IF(K69&gt;RH!$D221,"&gt;RH"," ")))))))))</f>
        <v xml:space="preserve"> </v>
      </c>
      <c r="L30" s="96">
        <f t="shared" si="0"/>
        <v>0</v>
      </c>
      <c r="M30" s="97">
        <f t="shared" si="0"/>
        <v>0</v>
      </c>
      <c r="N30" s="94"/>
      <c r="O30" s="127">
        <v>1</v>
      </c>
      <c r="P30" s="123" t="str">
        <f>IF(L30=0," ",IF((L30/INPUT_AWAL!$C$5)&gt;KALORI!D216,"&gt; MAX KONSUMSI KAPITA"," "))</f>
        <v xml:space="preserve"> </v>
      </c>
      <c r="Q30" s="99"/>
    </row>
    <row r="31" spans="1:17">
      <c r="A31" s="276">
        <v>214</v>
      </c>
      <c r="B31" s="528" t="s">
        <v>273</v>
      </c>
      <c r="C31" s="535" t="s">
        <v>802</v>
      </c>
      <c r="D31" s="93"/>
      <c r="E31" s="94"/>
      <c r="F31" s="126">
        <v>1</v>
      </c>
      <c r="G31" s="123" t="str">
        <f>IF(AND(D31=0,E31=0)," ",(IF(AND(D31&gt;0,E31=0),"ISI (6)",(IF(AND(D31=0,E31&gt;0),"ISI (5)",((IF(G70&lt;RH!$C222,"&lt;RH",IF(G70&gt;RH!$D222,"&gt;RH"," ")))))))))</f>
        <v xml:space="preserve"> </v>
      </c>
      <c r="H31" s="93"/>
      <c r="I31" s="94"/>
      <c r="J31" s="126">
        <v>5</v>
      </c>
      <c r="K31" s="123" t="str">
        <f>IF(AND(H31=0,I31=0)," ",(IF(AND(H31&gt;0,I31=0),"ISI (8)",(IF(AND(H31=0,I31&gt;0),"ISI (7)",((IF(K70&lt;RH!$C222,"&lt;RH",IF(K70&gt;RH!$D222,"&gt;RH"," ")))))))))</f>
        <v xml:space="preserve"> </v>
      </c>
      <c r="L31" s="96">
        <f t="shared" si="0"/>
        <v>0</v>
      </c>
      <c r="M31" s="97">
        <f t="shared" si="0"/>
        <v>0</v>
      </c>
      <c r="N31" s="94"/>
      <c r="O31" s="127">
        <v>1</v>
      </c>
      <c r="P31" s="123" t="str">
        <f>IF(L31=0," ",IF((L31/INPUT_AWAL!$C$5)&gt;KALORI!D217,"&gt; MAX KONSUMSI KAPITA"," "))</f>
        <v xml:space="preserve"> </v>
      </c>
      <c r="Q31" s="99"/>
    </row>
    <row r="32" spans="1:17">
      <c r="A32" s="276">
        <v>215</v>
      </c>
      <c r="B32" s="528" t="s">
        <v>276</v>
      </c>
      <c r="C32" s="535" t="s">
        <v>803</v>
      </c>
      <c r="D32" s="93"/>
      <c r="E32" s="94"/>
      <c r="F32" s="126">
        <v>1</v>
      </c>
      <c r="G32" s="123" t="str">
        <f>IF(AND(D32=0,E32=0)," ",(IF(AND(D32&gt;0,E32=0),"ISI (6)",(IF(AND(D32=0,E32&gt;0),"ISI (5)",((IF(G71&lt;RH!$C223,"&lt;RH",IF(G71&gt;RH!$D223,"&gt;RH"," ")))))))))</f>
        <v xml:space="preserve"> </v>
      </c>
      <c r="H32" s="93"/>
      <c r="I32" s="94"/>
      <c r="J32" s="126">
        <v>5</v>
      </c>
      <c r="K32" s="123" t="str">
        <f>IF(AND(H32=0,I32=0)," ",(IF(AND(H32&gt;0,I32=0),"ISI (8)",(IF(AND(H32=0,I32&gt;0),"ISI (7)",((IF(K71&lt;RH!$C223,"&lt;RH",IF(K71&gt;RH!$D223,"&gt;RH"," ")))))))))</f>
        <v xml:space="preserve"> </v>
      </c>
      <c r="L32" s="96">
        <f t="shared" si="0"/>
        <v>0</v>
      </c>
      <c r="M32" s="97">
        <f t="shared" si="0"/>
        <v>0</v>
      </c>
      <c r="N32" s="94"/>
      <c r="O32" s="127">
        <v>1</v>
      </c>
      <c r="P32" s="123" t="str">
        <f>IF(L32=0," ",IF((L32/INPUT_AWAL!$C$5)&gt;KALORI!D218,"&gt; MAX KONSUMSI KAPITA"," "))</f>
        <v xml:space="preserve"> </v>
      </c>
      <c r="Q32" s="121"/>
    </row>
    <row r="33" spans="1:17">
      <c r="A33" s="276">
        <v>216</v>
      </c>
      <c r="B33" s="528" t="s">
        <v>279</v>
      </c>
      <c r="C33" s="534" t="s">
        <v>281</v>
      </c>
      <c r="D33" s="93"/>
      <c r="E33" s="94"/>
      <c r="F33" s="126">
        <v>1</v>
      </c>
      <c r="G33" s="123" t="str">
        <f>IF(AND(D33=0,E33=0)," ",(IF(AND(D33&gt;0,E33=0),"ISI (6)",(IF(AND(D33=0,E33&gt;0),"ISI (5)",((IF(G72&lt;RH!$C224,"&lt;RH",IF(G72&gt;RH!$D224,"&gt;RH"," ")))))))))</f>
        <v xml:space="preserve"> </v>
      </c>
      <c r="H33" s="93"/>
      <c r="I33" s="94"/>
      <c r="J33" s="126">
        <v>5</v>
      </c>
      <c r="K33" s="123" t="str">
        <f>IF(AND(H33=0,I33=0)," ",(IF(AND(H33&gt;0,I33=0),"ISI (8)",(IF(AND(H33=0,I33&gt;0),"ISI (7)",((IF(K72&lt;RH!$C224,"&lt;RH",IF(K72&gt;RH!$D224,"&gt;RH"," ")))))))))</f>
        <v xml:space="preserve"> </v>
      </c>
      <c r="L33" s="96">
        <f t="shared" si="0"/>
        <v>0</v>
      </c>
      <c r="M33" s="97">
        <f t="shared" si="0"/>
        <v>0</v>
      </c>
      <c r="N33" s="94"/>
      <c r="O33" s="127">
        <v>1</v>
      </c>
      <c r="P33" s="123" t="str">
        <f>IF(L33=0," ",IF((L33/INPUT_AWAL!$C$5)&gt;KALORI!D219,"&gt; MAX KONSUMSI KAPITA"," "))</f>
        <v xml:space="preserve"> </v>
      </c>
      <c r="Q33" s="99"/>
    </row>
    <row r="34" spans="1:17" ht="22.8">
      <c r="A34" s="276">
        <v>217</v>
      </c>
      <c r="B34" s="528" t="s">
        <v>282</v>
      </c>
      <c r="C34" s="530" t="s">
        <v>356</v>
      </c>
      <c r="D34" s="93"/>
      <c r="E34" s="94"/>
      <c r="F34" s="126">
        <v>1</v>
      </c>
      <c r="G34" s="123" t="str">
        <f>IF(AND(D34=0,E34=0)," ",(IF(AND(D34&gt;0,E34=0),"ISI (6)",(IF(AND(D34=0,E34&gt;0),"ISI (5)",((IF(G73&lt;RH!$C225,"&lt;RH",IF(G73&gt;RH!$D225,"&gt;RH"," ")))))))))</f>
        <v xml:space="preserve"> </v>
      </c>
      <c r="H34" s="93"/>
      <c r="I34" s="94"/>
      <c r="J34" s="126">
        <v>5</v>
      </c>
      <c r="K34" s="123" t="str">
        <f>IF(AND(H34=0,I34=0)," ",(IF(AND(H34&gt;0,I34=0),"ISI (8)",(IF(AND(H34=0,I34&gt;0),"ISI (7)",((IF(K73&lt;RH!$C225,"&lt;RH",IF(K73&gt;RH!$D225,"&gt;RH"," ")))))))))</f>
        <v xml:space="preserve"> </v>
      </c>
      <c r="L34" s="96">
        <f t="shared" si="0"/>
        <v>0</v>
      </c>
      <c r="M34" s="97">
        <f t="shared" si="0"/>
        <v>0</v>
      </c>
      <c r="N34" s="94"/>
      <c r="O34" s="127">
        <v>1</v>
      </c>
      <c r="P34" s="123" t="str">
        <f>IF(L34=0," ",IF((L34/INPUT_AWAL!$C$5)&gt;KALORI!D220,"&gt; MAX KONSUMSI KAPITA"," "))</f>
        <v xml:space="preserve"> </v>
      </c>
      <c r="Q34" s="99"/>
    </row>
    <row r="35" spans="1:17" ht="15" customHeight="1">
      <c r="A35" s="276">
        <v>218</v>
      </c>
      <c r="B35" s="528" t="s">
        <v>284</v>
      </c>
      <c r="C35" s="534" t="s">
        <v>244</v>
      </c>
      <c r="D35" s="93"/>
      <c r="E35" s="94"/>
      <c r="F35" s="126">
        <v>1</v>
      </c>
      <c r="G35" s="123" t="str">
        <f>IF(AND(D35=0,E35=0)," ",(IF(AND(D35&gt;0,E35=0),"ISI (6)",(IF(AND(D35=0,E35&gt;0),"ISI (5)",((IF(G74&lt;RH!$C226,"&lt;RH",IF(G74&gt;RH!$D226,"&gt;RH"," ")))))))))</f>
        <v xml:space="preserve"> </v>
      </c>
      <c r="H35" s="93"/>
      <c r="I35" s="94"/>
      <c r="J35" s="126">
        <v>5</v>
      </c>
      <c r="K35" s="123" t="str">
        <f>IF(AND(H35=0,I35=0)," ",(IF(AND(H35&gt;0,I35=0),"ISI (8)",(IF(AND(H35=0,I35&gt;0),"ISI (7)",((IF(K74&lt;RH!$C226,"&lt;RH",IF(K74&gt;RH!$D226,"&gt;RH"," ")))))))))</f>
        <v xml:space="preserve"> </v>
      </c>
      <c r="L35" s="96">
        <f t="shared" si="0"/>
        <v>0</v>
      </c>
      <c r="M35" s="97">
        <f t="shared" si="0"/>
        <v>0</v>
      </c>
      <c r="N35" s="94"/>
      <c r="O35" s="127">
        <v>1</v>
      </c>
      <c r="P35" s="123" t="str">
        <f>IF(L35=0," ",IF((L35/INPUT_AWAL!$C$5)&gt;KALORI!D221,"&gt; MAX KONSUMSI KAPITA"," "))</f>
        <v xml:space="preserve"> </v>
      </c>
      <c r="Q35" s="99"/>
    </row>
    <row r="36" spans="1:17">
      <c r="A36" s="276">
        <v>219</v>
      </c>
      <c r="B36" s="528" t="s">
        <v>285</v>
      </c>
      <c r="C36" s="529" t="s">
        <v>186</v>
      </c>
      <c r="D36" s="93"/>
      <c r="E36" s="94"/>
      <c r="F36" s="126">
        <v>1</v>
      </c>
      <c r="G36" s="123" t="str">
        <f>IF(AND(D36=0,E36=0)," ",(IF(AND(D36&gt;0,E36=0),"ISI (6)",(IF(AND(D36=0,E36&gt;0),"ISI (5)",((IF(G75&lt;RH!$C227,"&lt;RH",IF(G75&gt;RH!$D227,"&gt;RH"," ")))))))))</f>
        <v xml:space="preserve"> </v>
      </c>
      <c r="H36" s="93"/>
      <c r="I36" s="94"/>
      <c r="J36" s="126">
        <v>5</v>
      </c>
      <c r="K36" s="123" t="str">
        <f>IF(AND(H36=0,I36=0)," ",(IF(AND(H36&gt;0,I36=0),"ISI (8)",(IF(AND(H36=0,I36&gt;0),"ISI (7)",((IF(K75&lt;RH!$C227,"&lt;RH",IF(K75&gt;RH!$D227,"&gt;RH"," ")))))))))</f>
        <v xml:space="preserve"> </v>
      </c>
      <c r="L36" s="96">
        <f t="shared" si="0"/>
        <v>0</v>
      </c>
      <c r="M36" s="97">
        <f t="shared" si="0"/>
        <v>0</v>
      </c>
      <c r="N36" s="94"/>
      <c r="O36" s="127">
        <v>1</v>
      </c>
      <c r="P36" s="123" t="str">
        <f>IF(L36=0," ",IF((L36/INPUT_AWAL!$C$5)&gt;KALORI!D222,"&gt; MAX KONSUMSI KAPITA"," "))</f>
        <v xml:space="preserve"> </v>
      </c>
      <c r="Q36" s="99"/>
    </row>
    <row r="37" spans="1:17">
      <c r="A37" s="266">
        <v>220</v>
      </c>
      <c r="B37" s="109" t="s">
        <v>798</v>
      </c>
      <c r="C37" s="114"/>
      <c r="D37" s="110"/>
      <c r="E37" s="108">
        <f>SUM(E38:E42)</f>
        <v>0</v>
      </c>
      <c r="F37" s="106"/>
      <c r="G37" s="107"/>
      <c r="H37" s="110"/>
      <c r="I37" s="108">
        <f>SUM(I38:I42)</f>
        <v>0</v>
      </c>
      <c r="J37" s="106"/>
      <c r="K37" s="107"/>
      <c r="L37" s="111"/>
      <c r="M37" s="108">
        <f>SUM(M38:M42)</f>
        <v>0</v>
      </c>
      <c r="N37" s="113" t="str">
        <f>IF(J37=0," ",IF((J37/INPUT_AWAL!$C$5)&gt;KALORI!B223,"&gt; MAX KONSUMSI KAPITA"," "))</f>
        <v xml:space="preserve"> </v>
      </c>
      <c r="O37" s="128"/>
      <c r="P37" s="113" t="str">
        <f>IF(L37=0," ",IF((L37/INPUT_AWAL!$C$5)&gt;KALORI!D223,"&gt; MAX KONSUMSI KAPITA"," "))</f>
        <v xml:space="preserve"> </v>
      </c>
      <c r="Q37" s="99"/>
    </row>
    <row r="38" spans="1:17" ht="15" customHeight="1">
      <c r="A38" s="276">
        <v>221</v>
      </c>
      <c r="B38" s="528" t="s">
        <v>289</v>
      </c>
      <c r="C38" s="529" t="s">
        <v>290</v>
      </c>
      <c r="D38" s="93"/>
      <c r="E38" s="94"/>
      <c r="F38" s="126">
        <v>1</v>
      </c>
      <c r="G38" s="123" t="str">
        <f>IF(AND(D38=0,E38=0)," ",(IF(AND(D38&gt;0,E38=0),"ISI (6)",(IF(AND(D38=0,E38&gt;0),"ISI (5)",((IF(G77&lt;RH!$C229,"&lt;RH",IF(G77&gt;RH!$D229,"&gt;RH"," ")))))))))</f>
        <v xml:space="preserve"> </v>
      </c>
      <c r="H38" s="93"/>
      <c r="I38" s="94"/>
      <c r="J38" s="126">
        <v>5</v>
      </c>
      <c r="K38" s="123" t="str">
        <f>IF(AND(H38=0,I38=0)," ",(IF(AND(H38&gt;0,I38=0),"ISI (8)",(IF(AND(H38=0,I38&gt;0),"ISI (7)",((IF(K77&lt;RH!$C229,"&lt;RH",IF(K77&gt;RH!$D229,"&gt;RH"," ")))))))))</f>
        <v xml:space="preserve"> </v>
      </c>
      <c r="L38" s="96">
        <f t="shared" si="0"/>
        <v>0</v>
      </c>
      <c r="M38" s="97">
        <f t="shared" si="0"/>
        <v>0</v>
      </c>
      <c r="N38" s="94"/>
      <c r="O38" s="127">
        <v>1</v>
      </c>
      <c r="P38" s="123" t="str">
        <f>IF(L38=0," ",IF((L38/INPUT_AWAL!$C$5)&gt;KALORI!D224,"&gt; MAX KONSUMSI KAPITA"," "))</f>
        <v xml:space="preserve"> </v>
      </c>
      <c r="Q38" s="121"/>
    </row>
    <row r="39" spans="1:17" ht="15" customHeight="1">
      <c r="A39" s="276">
        <v>222</v>
      </c>
      <c r="B39" s="528" t="s">
        <v>291</v>
      </c>
      <c r="C39" s="529" t="s">
        <v>290</v>
      </c>
      <c r="D39" s="93"/>
      <c r="E39" s="94"/>
      <c r="F39" s="126">
        <v>1</v>
      </c>
      <c r="G39" s="123" t="str">
        <f>IF(AND(D39=0,E39=0)," ",(IF(AND(D39&gt;0,E39=0),"ISI (6)",(IF(AND(D39=0,E39&gt;0),"ISI (5)",((IF(G78&lt;RH!$C230,"&lt;RH",IF(G78&gt;RH!$D230,"&gt;RH"," ")))))))))</f>
        <v xml:space="preserve"> </v>
      </c>
      <c r="H39" s="93"/>
      <c r="I39" s="94"/>
      <c r="J39" s="126">
        <v>5</v>
      </c>
      <c r="K39" s="123" t="str">
        <f>IF(AND(H39=0,I39=0)," ",(IF(AND(H39&gt;0,I39=0),"ISI (8)",(IF(AND(H39=0,I39&gt;0),"ISI (7)",((IF(K78&lt;RH!$C230,"&lt;RH",IF(K78&gt;RH!$D230,"&gt;RH"," ")))))))))</f>
        <v xml:space="preserve"> </v>
      </c>
      <c r="L39" s="96">
        <f t="shared" si="0"/>
        <v>0</v>
      </c>
      <c r="M39" s="97">
        <f t="shared" si="0"/>
        <v>0</v>
      </c>
      <c r="N39" s="94"/>
      <c r="O39" s="127">
        <v>1</v>
      </c>
      <c r="P39" s="123" t="str">
        <f>IF(L39=0," ",IF((L39/INPUT_AWAL!$C$5)&gt;KALORI!D225,"&gt; MAX KONSUMSI KAPITA"," "))</f>
        <v xml:space="preserve"> </v>
      </c>
      <c r="Q39" s="116"/>
    </row>
    <row r="40" spans="1:17" ht="15" customHeight="1">
      <c r="A40" s="276">
        <v>223</v>
      </c>
      <c r="B40" s="528" t="s">
        <v>292</v>
      </c>
      <c r="C40" s="529" t="s">
        <v>290</v>
      </c>
      <c r="D40" s="93"/>
      <c r="E40" s="94"/>
      <c r="F40" s="126">
        <v>1</v>
      </c>
      <c r="G40" s="123" t="str">
        <f>IF(AND(D40=0,E40=0)," ",(IF(AND(D40&gt;0,E40=0),"ISI (6)",(IF(AND(D40=0,E40&gt;0),"ISI (5)",((IF(G79&lt;RH!$C231,"&lt;RH",IF(G79&gt;RH!$D231,"&gt;RH"," ")))))))))</f>
        <v xml:space="preserve"> </v>
      </c>
      <c r="H40" s="93"/>
      <c r="I40" s="94"/>
      <c r="J40" s="126">
        <v>5</v>
      </c>
      <c r="K40" s="123" t="str">
        <f>IF(AND(H40=0,I40=0)," ",(IF(AND(H40&gt;0,I40=0),"ISI (8)",(IF(AND(H40=0,I40&gt;0),"ISI (7)",((IF(K79&lt;RH!$C231,"&lt;RH",IF(K79&gt;RH!$D231,"&gt;RH"," ")))))))))</f>
        <v xml:space="preserve"> </v>
      </c>
      <c r="L40" s="96">
        <f t="shared" si="0"/>
        <v>0</v>
      </c>
      <c r="M40" s="97">
        <f t="shared" si="0"/>
        <v>0</v>
      </c>
      <c r="N40" s="94"/>
      <c r="O40" s="127">
        <v>1</v>
      </c>
      <c r="P40" s="123" t="str">
        <f>IF(L40=0," ",IF((L40/INPUT_AWAL!$C$5)&gt;KALORI!D226,"&gt; MAX KONSUMSI KAPITA"," "))</f>
        <v xml:space="preserve"> </v>
      </c>
      <c r="Q40" s="116"/>
    </row>
    <row r="41" spans="1:17" ht="15" customHeight="1">
      <c r="A41" s="276">
        <v>224</v>
      </c>
      <c r="B41" s="528" t="s">
        <v>293</v>
      </c>
      <c r="C41" s="529" t="s">
        <v>74</v>
      </c>
      <c r="D41" s="93"/>
      <c r="E41" s="94"/>
      <c r="F41" s="126">
        <v>1</v>
      </c>
      <c r="G41" s="123" t="str">
        <f>IF(AND(D41=0,E41=0)," ",(IF(AND(D41&gt;0,E41=0),"ISI (6)",(IF(AND(D41=0,E41&gt;0),"ISI (5)",((IF(G80&lt;RH!$C232,"&lt;RH",IF(G80&gt;RH!$D232,"&gt;RH"," ")))))))))</f>
        <v xml:space="preserve"> </v>
      </c>
      <c r="H41" s="93"/>
      <c r="I41" s="94"/>
      <c r="J41" s="126">
        <v>5</v>
      </c>
      <c r="K41" s="123" t="str">
        <f>IF(AND(H41=0,I41=0)," ",(IF(AND(H41&gt;0,I41=0),"ISI (8)",(IF(AND(H41=0,I41&gt;0),"ISI (7)",((IF(K80&lt;RH!$C232,"&lt;RH",IF(K80&gt;RH!$D232,"&gt;RH"," ")))))))))</f>
        <v xml:space="preserve"> </v>
      </c>
      <c r="L41" s="96">
        <f t="shared" si="0"/>
        <v>0</v>
      </c>
      <c r="M41" s="97">
        <f t="shared" si="0"/>
        <v>0</v>
      </c>
      <c r="N41" s="94"/>
      <c r="O41" s="127">
        <v>1</v>
      </c>
      <c r="P41" s="123" t="str">
        <f>IF(L41=0," ",IF((L41/INPUT_AWAL!$C$5)&gt;KALORI!D227,"&gt; MAX KONSUMSI KAPITA"," "))</f>
        <v xml:space="preserve"> </v>
      </c>
      <c r="Q41" s="116"/>
    </row>
    <row r="42" spans="1:17" ht="15" customHeight="1">
      <c r="A42" s="276">
        <v>225</v>
      </c>
      <c r="B42" s="528" t="s">
        <v>294</v>
      </c>
      <c r="C42" s="529" t="s">
        <v>351</v>
      </c>
      <c r="D42" s="93"/>
      <c r="E42" s="94"/>
      <c r="F42" s="126">
        <v>1</v>
      </c>
      <c r="G42" s="123" t="str">
        <f>IF(AND(D42=0,E42=0)," ",(IF(AND(D42&gt;0,E42=0),"ISI (6)",(IF(AND(D42=0,E42&gt;0),"ISI (5)",((IF(G82&lt;RH!$C233,"&lt;RH",IF(G82&gt;RH!$D233,"&gt;RH"," ")))))))))</f>
        <v xml:space="preserve"> </v>
      </c>
      <c r="H42" s="93"/>
      <c r="I42" s="94"/>
      <c r="J42" s="126">
        <v>5</v>
      </c>
      <c r="K42" s="123" t="str">
        <f>IF(AND(H42=0,I42=0)," ",(IF(AND(H42&gt;0,I42=0),"ISI (8)",(IF(AND(H42=0,I42&gt;0),"ISI (7)",((IF(K82&lt;RH!$C233,"&lt;RH",IF(K82&gt;RH!$D233,"&gt;RH"," ")))))))))</f>
        <v xml:space="preserve"> </v>
      </c>
      <c r="L42" s="96">
        <f t="shared" si="0"/>
        <v>0</v>
      </c>
      <c r="M42" s="97">
        <f t="shared" si="0"/>
        <v>0</v>
      </c>
      <c r="N42" s="94"/>
      <c r="O42" s="127">
        <v>1</v>
      </c>
      <c r="P42" s="123" t="str">
        <f>IF(L42=0," ",IF((L42/INPUT_AWAL!$C$5)&gt;KALORI!D228,"&gt; MAX KONSUMSI KAPITA"," "))</f>
        <v xml:space="preserve"> </v>
      </c>
      <c r="Q42" s="116"/>
    </row>
    <row r="43" spans="1:17" s="55" customFormat="1">
      <c r="A43" s="88"/>
      <c r="G43" s="88"/>
      <c r="K43" s="88"/>
      <c r="L43" s="88"/>
      <c r="M43" s="88"/>
      <c r="N43" s="89"/>
      <c r="O43" s="89"/>
      <c r="Q43" s="116"/>
    </row>
    <row r="44" spans="1:17" s="55" customFormat="1" hidden="1">
      <c r="A44" s="88"/>
      <c r="G44" s="88" t="e">
        <f>E5/D5</f>
        <v>#DIV/0!</v>
      </c>
      <c r="K44" s="88" t="e">
        <f>I5/H5</f>
        <v>#DIV/0!</v>
      </c>
      <c r="L44" s="88"/>
      <c r="M44" s="88"/>
      <c r="N44" s="89"/>
      <c r="O44" s="89"/>
      <c r="Q44" s="116"/>
    </row>
    <row r="45" spans="1:17" s="55" customFormat="1" hidden="1">
      <c r="A45" s="88"/>
      <c r="G45" s="88" t="e">
        <f t="shared" ref="G45:G81" si="1">E6/D6</f>
        <v>#DIV/0!</v>
      </c>
      <c r="K45" s="88" t="e">
        <f t="shared" ref="K45:K81" si="2">I6/H6</f>
        <v>#DIV/0!</v>
      </c>
      <c r="L45" s="88"/>
      <c r="M45" s="88"/>
      <c r="N45" s="89"/>
      <c r="O45" s="89"/>
      <c r="Q45" s="116"/>
    </row>
    <row r="46" spans="1:17" s="55" customFormat="1" hidden="1">
      <c r="A46" s="88"/>
      <c r="G46" s="88" t="e">
        <f t="shared" si="1"/>
        <v>#DIV/0!</v>
      </c>
      <c r="K46" s="88" t="e">
        <f t="shared" si="2"/>
        <v>#DIV/0!</v>
      </c>
      <c r="L46" s="88"/>
      <c r="M46" s="88"/>
      <c r="N46" s="89"/>
      <c r="O46" s="89"/>
      <c r="Q46" s="116"/>
    </row>
    <row r="47" spans="1:17" s="55" customFormat="1" hidden="1">
      <c r="A47" s="88"/>
      <c r="G47" s="88" t="e">
        <f t="shared" si="1"/>
        <v>#DIV/0!</v>
      </c>
      <c r="K47" s="88" t="e">
        <f t="shared" si="2"/>
        <v>#DIV/0!</v>
      </c>
      <c r="L47" s="88"/>
      <c r="M47" s="88"/>
      <c r="N47" s="89"/>
      <c r="O47" s="89"/>
      <c r="Q47" s="116"/>
    </row>
    <row r="48" spans="1:17" s="55" customFormat="1" hidden="1">
      <c r="A48" s="88"/>
      <c r="G48" s="88" t="e">
        <f t="shared" si="1"/>
        <v>#DIV/0!</v>
      </c>
      <c r="K48" s="88" t="e">
        <f t="shared" si="2"/>
        <v>#DIV/0!</v>
      </c>
      <c r="L48" s="88"/>
      <c r="M48" s="88"/>
      <c r="N48" s="89"/>
      <c r="O48" s="89"/>
      <c r="Q48" s="116"/>
    </row>
    <row r="49" spans="1:17" s="55" customFormat="1" hidden="1">
      <c r="A49" s="88"/>
      <c r="G49" s="88" t="e">
        <f t="shared" si="1"/>
        <v>#DIV/0!</v>
      </c>
      <c r="K49" s="88" t="e">
        <f t="shared" si="2"/>
        <v>#DIV/0!</v>
      </c>
      <c r="L49" s="88"/>
      <c r="M49" s="88"/>
      <c r="N49" s="89"/>
      <c r="O49" s="89"/>
      <c r="Q49" s="116"/>
    </row>
    <row r="50" spans="1:17" s="55" customFormat="1" hidden="1">
      <c r="A50" s="88"/>
      <c r="G50" s="88" t="e">
        <f t="shared" si="1"/>
        <v>#DIV/0!</v>
      </c>
      <c r="K50" s="88" t="e">
        <f t="shared" si="2"/>
        <v>#DIV/0!</v>
      </c>
      <c r="L50" s="88"/>
      <c r="M50" s="88"/>
      <c r="N50" s="89"/>
      <c r="O50" s="89"/>
      <c r="Q50" s="116"/>
    </row>
    <row r="51" spans="1:17" s="55" customFormat="1" hidden="1">
      <c r="A51" s="88"/>
      <c r="G51" s="88" t="e">
        <f t="shared" si="1"/>
        <v>#DIV/0!</v>
      </c>
      <c r="K51" s="88" t="e">
        <f t="shared" si="2"/>
        <v>#DIV/0!</v>
      </c>
      <c r="L51" s="88"/>
      <c r="M51" s="88"/>
      <c r="N51" s="89"/>
      <c r="O51" s="89"/>
      <c r="Q51" s="116"/>
    </row>
    <row r="52" spans="1:17" s="55" customFormat="1" hidden="1">
      <c r="A52" s="88"/>
      <c r="G52" s="88" t="e">
        <f t="shared" si="1"/>
        <v>#DIV/0!</v>
      </c>
      <c r="K52" s="88" t="e">
        <f t="shared" si="2"/>
        <v>#DIV/0!</v>
      </c>
      <c r="L52" s="88"/>
      <c r="M52" s="88"/>
      <c r="N52" s="89"/>
      <c r="O52" s="89"/>
      <c r="Q52" s="116"/>
    </row>
    <row r="53" spans="1:17" s="55" customFormat="1" hidden="1">
      <c r="A53" s="88"/>
      <c r="G53" s="88" t="e">
        <f t="shared" si="1"/>
        <v>#DIV/0!</v>
      </c>
      <c r="K53" s="88" t="e">
        <f t="shared" si="2"/>
        <v>#DIV/0!</v>
      </c>
      <c r="L53" s="88"/>
      <c r="M53" s="88"/>
      <c r="N53" s="89"/>
      <c r="O53" s="89"/>
      <c r="Q53" s="116"/>
    </row>
    <row r="54" spans="1:17" s="55" customFormat="1" hidden="1">
      <c r="A54" s="88"/>
      <c r="G54" s="88" t="e">
        <f t="shared" si="1"/>
        <v>#DIV/0!</v>
      </c>
      <c r="K54" s="88" t="e">
        <f t="shared" si="2"/>
        <v>#DIV/0!</v>
      </c>
      <c r="L54" s="88"/>
      <c r="M54" s="88"/>
      <c r="N54" s="89"/>
      <c r="O54" s="89"/>
      <c r="Q54" s="116"/>
    </row>
    <row r="55" spans="1:17" s="55" customFormat="1" hidden="1">
      <c r="A55" s="88"/>
      <c r="G55" s="88" t="e">
        <f t="shared" si="1"/>
        <v>#DIV/0!</v>
      </c>
      <c r="K55" s="88" t="e">
        <f t="shared" si="2"/>
        <v>#DIV/0!</v>
      </c>
      <c r="L55" s="88"/>
      <c r="M55" s="88"/>
      <c r="N55" s="89"/>
      <c r="O55" s="89"/>
      <c r="Q55" s="116"/>
    </row>
    <row r="56" spans="1:17" s="55" customFormat="1" hidden="1">
      <c r="A56" s="88"/>
      <c r="G56" s="88" t="e">
        <f t="shared" si="1"/>
        <v>#DIV/0!</v>
      </c>
      <c r="K56" s="88" t="e">
        <f t="shared" si="2"/>
        <v>#DIV/0!</v>
      </c>
      <c r="L56" s="88"/>
      <c r="M56" s="88"/>
      <c r="N56" s="89"/>
      <c r="O56" s="89"/>
      <c r="Q56" s="116"/>
    </row>
    <row r="57" spans="1:17" s="55" customFormat="1" hidden="1">
      <c r="A57" s="88"/>
      <c r="G57" s="88" t="e">
        <f t="shared" si="1"/>
        <v>#DIV/0!</v>
      </c>
      <c r="K57" s="88" t="e">
        <f t="shared" si="2"/>
        <v>#DIV/0!</v>
      </c>
      <c r="L57" s="88"/>
      <c r="M57" s="88"/>
      <c r="N57" s="89"/>
      <c r="O57" s="89"/>
      <c r="Q57" s="116"/>
    </row>
    <row r="58" spans="1:17" s="55" customFormat="1" hidden="1">
      <c r="A58" s="88"/>
      <c r="G58" s="88" t="e">
        <f t="shared" si="1"/>
        <v>#DIV/0!</v>
      </c>
      <c r="K58" s="88" t="e">
        <f t="shared" si="2"/>
        <v>#DIV/0!</v>
      </c>
      <c r="L58" s="88"/>
      <c r="M58" s="88"/>
      <c r="N58" s="89"/>
      <c r="O58" s="89"/>
      <c r="Q58" s="116"/>
    </row>
    <row r="59" spans="1:17" s="55" customFormat="1" hidden="1">
      <c r="A59" s="88"/>
      <c r="G59" s="88" t="e">
        <f t="shared" si="1"/>
        <v>#DIV/0!</v>
      </c>
      <c r="K59" s="88" t="e">
        <f t="shared" si="2"/>
        <v>#DIV/0!</v>
      </c>
      <c r="L59" s="88"/>
      <c r="M59" s="88"/>
      <c r="N59" s="89"/>
      <c r="O59" s="89"/>
      <c r="Q59" s="116"/>
    </row>
    <row r="60" spans="1:17" s="55" customFormat="1" hidden="1">
      <c r="A60" s="88"/>
      <c r="G60" s="88" t="e">
        <f t="shared" si="1"/>
        <v>#DIV/0!</v>
      </c>
      <c r="K60" s="88" t="e">
        <f t="shared" si="2"/>
        <v>#DIV/0!</v>
      </c>
      <c r="L60" s="88"/>
      <c r="M60" s="88"/>
      <c r="N60" s="89"/>
      <c r="O60" s="89"/>
      <c r="Q60" s="116"/>
    </row>
    <row r="61" spans="1:17" s="55" customFormat="1" hidden="1">
      <c r="A61" s="88"/>
      <c r="G61" s="88" t="e">
        <f t="shared" si="1"/>
        <v>#DIV/0!</v>
      </c>
      <c r="K61" s="88" t="e">
        <f t="shared" si="2"/>
        <v>#DIV/0!</v>
      </c>
      <c r="L61" s="88"/>
      <c r="M61" s="88"/>
      <c r="N61" s="89"/>
      <c r="O61" s="89"/>
      <c r="Q61" s="116"/>
    </row>
    <row r="62" spans="1:17" s="55" customFormat="1" hidden="1">
      <c r="A62" s="88"/>
      <c r="G62" s="88" t="e">
        <f t="shared" si="1"/>
        <v>#DIV/0!</v>
      </c>
      <c r="K62" s="88" t="e">
        <f t="shared" si="2"/>
        <v>#DIV/0!</v>
      </c>
      <c r="L62" s="88"/>
      <c r="M62" s="88"/>
      <c r="N62" s="89"/>
      <c r="O62" s="89"/>
      <c r="Q62" s="116"/>
    </row>
    <row r="63" spans="1:17" s="55" customFormat="1" hidden="1">
      <c r="A63" s="88"/>
      <c r="G63" s="88" t="e">
        <f t="shared" si="1"/>
        <v>#DIV/0!</v>
      </c>
      <c r="K63" s="88" t="e">
        <f t="shared" si="2"/>
        <v>#DIV/0!</v>
      </c>
      <c r="L63" s="88"/>
      <c r="M63" s="88"/>
      <c r="N63" s="89"/>
      <c r="O63" s="89"/>
      <c r="Q63" s="116"/>
    </row>
    <row r="64" spans="1:17" s="55" customFormat="1" hidden="1">
      <c r="A64" s="88"/>
      <c r="G64" s="88" t="e">
        <f t="shared" si="1"/>
        <v>#DIV/0!</v>
      </c>
      <c r="K64" s="88" t="e">
        <f t="shared" si="2"/>
        <v>#DIV/0!</v>
      </c>
      <c r="L64" s="88"/>
      <c r="M64" s="88"/>
      <c r="N64" s="89"/>
      <c r="O64" s="89"/>
      <c r="Q64" s="116"/>
    </row>
    <row r="65" spans="1:17" s="55" customFormat="1" hidden="1">
      <c r="A65" s="88"/>
      <c r="G65" s="88" t="e">
        <f t="shared" si="1"/>
        <v>#DIV/0!</v>
      </c>
      <c r="K65" s="88" t="e">
        <f t="shared" si="2"/>
        <v>#DIV/0!</v>
      </c>
      <c r="L65" s="88"/>
      <c r="M65" s="88"/>
      <c r="N65" s="89"/>
      <c r="O65" s="89"/>
      <c r="Q65" s="116"/>
    </row>
    <row r="66" spans="1:17" s="55" customFormat="1" hidden="1">
      <c r="A66" s="88"/>
      <c r="G66" s="88" t="e">
        <f t="shared" si="1"/>
        <v>#DIV/0!</v>
      </c>
      <c r="K66" s="88" t="e">
        <f t="shared" si="2"/>
        <v>#DIV/0!</v>
      </c>
      <c r="L66" s="88"/>
      <c r="M66" s="88"/>
      <c r="N66" s="89"/>
      <c r="O66" s="89"/>
      <c r="Q66" s="116"/>
    </row>
    <row r="67" spans="1:17" s="55" customFormat="1" hidden="1">
      <c r="A67" s="88"/>
      <c r="G67" s="88" t="e">
        <f t="shared" si="1"/>
        <v>#DIV/0!</v>
      </c>
      <c r="K67" s="88" t="e">
        <f t="shared" si="2"/>
        <v>#DIV/0!</v>
      </c>
      <c r="L67" s="88"/>
      <c r="M67" s="88"/>
      <c r="N67" s="89"/>
      <c r="O67" s="89"/>
      <c r="Q67" s="116"/>
    </row>
    <row r="68" spans="1:17" s="55" customFormat="1" hidden="1">
      <c r="A68" s="88"/>
      <c r="G68" s="88" t="e">
        <f t="shared" si="1"/>
        <v>#DIV/0!</v>
      </c>
      <c r="K68" s="88" t="e">
        <f t="shared" si="2"/>
        <v>#DIV/0!</v>
      </c>
      <c r="L68" s="88"/>
      <c r="M68" s="88"/>
      <c r="N68" s="89"/>
      <c r="O68" s="89"/>
      <c r="Q68" s="116"/>
    </row>
    <row r="69" spans="1:17" s="55" customFormat="1" hidden="1">
      <c r="A69" s="88"/>
      <c r="G69" s="88" t="e">
        <f t="shared" si="1"/>
        <v>#DIV/0!</v>
      </c>
      <c r="K69" s="88" t="e">
        <f t="shared" si="2"/>
        <v>#DIV/0!</v>
      </c>
      <c r="L69" s="88"/>
      <c r="M69" s="88"/>
      <c r="N69" s="89"/>
      <c r="O69" s="89"/>
      <c r="Q69" s="116"/>
    </row>
    <row r="70" spans="1:17" s="55" customFormat="1" hidden="1">
      <c r="A70" s="88"/>
      <c r="G70" s="88" t="e">
        <f t="shared" si="1"/>
        <v>#DIV/0!</v>
      </c>
      <c r="K70" s="88" t="e">
        <f t="shared" si="2"/>
        <v>#DIV/0!</v>
      </c>
      <c r="L70" s="88"/>
      <c r="M70" s="88"/>
      <c r="N70" s="89"/>
      <c r="O70" s="89"/>
      <c r="Q70" s="116"/>
    </row>
    <row r="71" spans="1:17" s="55" customFormat="1" hidden="1">
      <c r="A71" s="88"/>
      <c r="G71" s="88" t="e">
        <f t="shared" si="1"/>
        <v>#DIV/0!</v>
      </c>
      <c r="K71" s="88" t="e">
        <f t="shared" si="2"/>
        <v>#DIV/0!</v>
      </c>
      <c r="L71" s="88"/>
      <c r="M71" s="88"/>
      <c r="N71" s="89"/>
      <c r="O71" s="89"/>
      <c r="Q71" s="116"/>
    </row>
    <row r="72" spans="1:17" s="55" customFormat="1" hidden="1">
      <c r="A72" s="88"/>
      <c r="G72" s="88" t="e">
        <f t="shared" si="1"/>
        <v>#DIV/0!</v>
      </c>
      <c r="K72" s="88" t="e">
        <f t="shared" si="2"/>
        <v>#DIV/0!</v>
      </c>
      <c r="L72" s="88"/>
      <c r="M72" s="88"/>
      <c r="N72" s="89"/>
      <c r="O72" s="89"/>
      <c r="Q72" s="116"/>
    </row>
    <row r="73" spans="1:17" s="55" customFormat="1" hidden="1">
      <c r="A73" s="88"/>
      <c r="G73" s="88" t="e">
        <f t="shared" si="1"/>
        <v>#DIV/0!</v>
      </c>
      <c r="K73" s="88" t="e">
        <f t="shared" si="2"/>
        <v>#DIV/0!</v>
      </c>
      <c r="L73" s="88"/>
      <c r="M73" s="88"/>
      <c r="N73" s="89"/>
      <c r="O73" s="89"/>
      <c r="Q73" s="116"/>
    </row>
    <row r="74" spans="1:17" s="55" customFormat="1" hidden="1">
      <c r="A74" s="88"/>
      <c r="G74" s="88" t="e">
        <f t="shared" si="1"/>
        <v>#DIV/0!</v>
      </c>
      <c r="K74" s="88" t="e">
        <f t="shared" si="2"/>
        <v>#DIV/0!</v>
      </c>
      <c r="L74" s="88"/>
      <c r="M74" s="88"/>
      <c r="N74" s="89"/>
      <c r="O74" s="89"/>
      <c r="Q74" s="116"/>
    </row>
    <row r="75" spans="1:17" s="55" customFormat="1" hidden="1">
      <c r="A75" s="88"/>
      <c r="G75" s="88" t="e">
        <f t="shared" si="1"/>
        <v>#DIV/0!</v>
      </c>
      <c r="K75" s="88" t="e">
        <f t="shared" si="2"/>
        <v>#DIV/0!</v>
      </c>
      <c r="L75" s="88"/>
      <c r="M75" s="88"/>
      <c r="N75" s="89"/>
      <c r="O75" s="89"/>
      <c r="Q75" s="116"/>
    </row>
    <row r="76" spans="1:17" s="55" customFormat="1" hidden="1">
      <c r="A76" s="88"/>
      <c r="G76" s="88" t="e">
        <f t="shared" si="1"/>
        <v>#DIV/0!</v>
      </c>
      <c r="K76" s="88" t="e">
        <f t="shared" si="2"/>
        <v>#DIV/0!</v>
      </c>
      <c r="L76" s="88"/>
      <c r="M76" s="88"/>
      <c r="N76" s="89"/>
      <c r="O76" s="89"/>
      <c r="Q76" s="116"/>
    </row>
    <row r="77" spans="1:17" s="55" customFormat="1" hidden="1">
      <c r="A77" s="88"/>
      <c r="G77" s="88" t="e">
        <f t="shared" si="1"/>
        <v>#DIV/0!</v>
      </c>
      <c r="K77" s="88" t="e">
        <f t="shared" si="2"/>
        <v>#DIV/0!</v>
      </c>
      <c r="L77" s="88"/>
      <c r="M77" s="88"/>
      <c r="N77" s="89"/>
      <c r="O77" s="89"/>
      <c r="Q77" s="116"/>
    </row>
    <row r="78" spans="1:17" s="55" customFormat="1" hidden="1">
      <c r="A78" s="88"/>
      <c r="G78" s="88" t="e">
        <f t="shared" si="1"/>
        <v>#DIV/0!</v>
      </c>
      <c r="K78" s="88" t="e">
        <f t="shared" si="2"/>
        <v>#DIV/0!</v>
      </c>
      <c r="L78" s="88"/>
      <c r="M78" s="88"/>
      <c r="N78" s="89"/>
      <c r="O78" s="89"/>
      <c r="Q78" s="116"/>
    </row>
    <row r="79" spans="1:17" s="55" customFormat="1" hidden="1">
      <c r="A79" s="88"/>
      <c r="G79" s="88" t="e">
        <f t="shared" si="1"/>
        <v>#DIV/0!</v>
      </c>
      <c r="K79" s="88" t="e">
        <f t="shared" si="2"/>
        <v>#DIV/0!</v>
      </c>
      <c r="L79" s="88"/>
      <c r="M79" s="88"/>
      <c r="N79" s="89"/>
      <c r="O79" s="89"/>
      <c r="Q79" s="116"/>
    </row>
    <row r="80" spans="1:17" s="55" customFormat="1" hidden="1">
      <c r="A80" s="88"/>
      <c r="G80" s="88" t="e">
        <f t="shared" si="1"/>
        <v>#DIV/0!</v>
      </c>
      <c r="K80" s="88" t="e">
        <f t="shared" si="2"/>
        <v>#DIV/0!</v>
      </c>
      <c r="L80" s="88"/>
      <c r="M80" s="88"/>
      <c r="N80" s="89"/>
      <c r="O80" s="89"/>
      <c r="Q80" s="116"/>
    </row>
    <row r="81" spans="1:17" s="55" customFormat="1" hidden="1">
      <c r="A81" s="88"/>
      <c r="G81" s="88" t="e">
        <f t="shared" si="1"/>
        <v>#DIV/0!</v>
      </c>
      <c r="K81" s="88" t="e">
        <f t="shared" si="2"/>
        <v>#DIV/0!</v>
      </c>
      <c r="L81" s="88"/>
      <c r="M81" s="88"/>
      <c r="N81" s="89"/>
      <c r="O81" s="89"/>
      <c r="Q81" s="116"/>
    </row>
    <row r="82" spans="1:17" s="55" customFormat="1">
      <c r="A82" s="88"/>
      <c r="G82" s="88"/>
      <c r="K82" s="88"/>
      <c r="L82" s="88"/>
      <c r="M82" s="88"/>
      <c r="N82" s="89"/>
      <c r="O82" s="89"/>
      <c r="Q82" s="116"/>
    </row>
  </sheetData>
  <sheetProtection algorithmName="SHA-512" hashValue="oB+DLBUaLKrYhU6WK57F65/CQgfbhT0s5pwShhK3vrS007bscrAEqyObp0gfLA+Ex7FwRfJ9bxj806TyLlysTg==" saltValue="4v+hLqu6hLEBQjfGqM7mSg==" spinCount="100000" sheet="1" selectLockedCells="1"/>
  <mergeCells count="11">
    <mergeCell ref="L2:M2"/>
    <mergeCell ref="N2:O2"/>
    <mergeCell ref="P2:P3"/>
    <mergeCell ref="Q14:Q15"/>
    <mergeCell ref="C1:D1"/>
    <mergeCell ref="F1:G1"/>
    <mergeCell ref="A2:A3"/>
    <mergeCell ref="B2:B3"/>
    <mergeCell ref="C2:C3"/>
    <mergeCell ref="D2:G2"/>
    <mergeCell ref="H2:K2"/>
  </mergeCells>
  <dataValidations count="4">
    <dataValidation type="list" showInputMessage="1" showErrorMessage="1" errorTitle="ERROR" error="PILIH JAWABAN YANG SESUAI_x000a_" promptTitle="PILIH ASAL TRANSAKSI" prompt="1 PEMBELIAN_x000a_2 PEMBELIAN BON/HUTANG_x000a_3 PEMBELIAN DI BAWAH HARGA KRN SUBSIDI_x000a_4 DARI USAHA RUTA MILIK SENDIRI" sqref="F38:F42 F5:F36" xr:uid="{4AD507C6-D13A-494F-BFE4-1DD3502B2F1E}">
      <formula1>_56MKNN</formula1>
    </dataValidation>
    <dataValidation type="list" showInputMessage="1" showErrorMessage="1" errorTitle="ERROR" error="PILIH JAWABAN YANG SESUAI_x000a_" promptTitle="PILIH ASAL TRANSAKSI" prompt="5 PEMBERIAN RUTA LAIN_x000a_6 HASIL _x000a_PERTANIAN/INDUSTRI (BUKAN USAHA)" sqref="J37" xr:uid="{FE32501D-8963-4CAD-8D9B-010B5BB258B1}">
      <formula1>_78MKNN</formula1>
    </dataValidation>
    <dataValidation type="list" showInputMessage="1" showErrorMessage="1" errorTitle="ERROR" error="PILIH JAWABAN YANG SESUAI_x000a_" promptTitle="PILIH ASAL TRANSAKSI" prompt="5 PEMBERIAN RUTA LAIN_x000a_6 DARI PERTANIAN/ INDUSTRI YG DIKONSUMSI SENDIRI_x000a_" sqref="J5:J36 J38:J42" xr:uid="{75DD39F8-4F30-4AC0-AB62-393F280807AC}">
      <formula1>_78MKNN</formula1>
    </dataValidation>
    <dataValidation allowBlank="1" showInputMessage="1" showErrorMessage="1" promptTitle="TERISI JIKA KOLOM 6a = 3" prompt="ISIKAN NILAI RIIL YANG DIBAYAR JIKA PEMBELIAN DARI BANTUAN SOSIAL/SUBSIDI" sqref="N5:N36 N38:N42" xr:uid="{BE805B5B-3312-4474-B3E9-88A0A8B2DCD3}"/>
  </dataValidations>
  <pageMargins left="0.7" right="0.7" top="0.75" bottom="0.75" header="0.3" footer="0.3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UMBER BANTUAN" prompt="1. PEMERINTAH_x000a_2. LEMBAGA NONPROFIT" xr:uid="{1411D599-1D37-4BDA-A3BD-F87DAAABC669}">
          <x14:formula1>
            <xm:f>DROWDOWN!$I$1:$I$2</xm:f>
          </x14:formula1>
          <xm:sqref>O5:O36 O38:O42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41"/>
  <sheetViews>
    <sheetView zoomScaleNormal="100" workbookViewId="0">
      <pane xSplit="1" ySplit="3" topLeftCell="B4" activePane="bottomRight" state="frozen"/>
      <selection activeCell="J38" sqref="J38"/>
      <selection pane="topRight" activeCell="J38" sqref="J38"/>
      <selection pane="bottomLeft" activeCell="J38" sqref="J38"/>
      <selection pane="bottomRight" activeCell="E45" sqref="E45"/>
    </sheetView>
  </sheetViews>
  <sheetFormatPr defaultColWidth="0" defaultRowHeight="14.4" zeroHeight="1"/>
  <cols>
    <col min="1" max="1" width="6" style="53" customWidth="1"/>
    <col min="2" max="2" width="58.77734375" style="49" customWidth="1"/>
    <col min="3" max="3" width="6.6640625" style="54" customWidth="1"/>
    <col min="4" max="5" width="11.109375" style="51" customWidth="1"/>
    <col min="6" max="6" width="4.33203125" style="49" customWidth="1"/>
    <col min="7" max="7" width="13.21875" style="51" customWidth="1"/>
    <col min="8" max="8" width="58.44140625" style="49" customWidth="1"/>
    <col min="9" max="9" width="18.109375" style="49" customWidth="1"/>
    <col min="10" max="10" width="9.109375" style="49" hidden="1" customWidth="1"/>
    <col min="11" max="11" width="0" style="49" hidden="1" customWidth="1"/>
    <col min="12" max="16384" width="9.109375" style="49" hidden="1"/>
  </cols>
  <sheetData>
    <row r="1" spans="1:11" ht="25.8" customHeight="1">
      <c r="A1" s="480"/>
      <c r="B1" s="484" t="s">
        <v>1060</v>
      </c>
      <c r="C1" s="634">
        <f>INPUT_AWAL!H4</f>
        <v>0</v>
      </c>
      <c r="D1" s="634"/>
      <c r="E1" s="484" t="s">
        <v>792</v>
      </c>
      <c r="F1" s="634">
        <f>INPUT_AWAL!H5</f>
        <v>0</v>
      </c>
      <c r="G1" s="634"/>
      <c r="H1" s="480"/>
      <c r="I1" s="90"/>
      <c r="J1" s="90"/>
      <c r="K1" s="103"/>
    </row>
    <row r="2" spans="1:11" s="52" customFormat="1" ht="43.8" customHeight="1">
      <c r="A2" s="500" t="s">
        <v>476</v>
      </c>
      <c r="B2" s="500" t="s">
        <v>660</v>
      </c>
      <c r="C2" s="501" t="s">
        <v>765</v>
      </c>
      <c r="D2" s="501" t="s">
        <v>496</v>
      </c>
      <c r="E2" s="501" t="s">
        <v>497</v>
      </c>
      <c r="F2" s="501" t="s">
        <v>766</v>
      </c>
      <c r="G2" s="536" t="s">
        <v>805</v>
      </c>
      <c r="H2" s="501" t="s">
        <v>662</v>
      </c>
      <c r="I2" s="91"/>
      <c r="J2" s="91"/>
      <c r="K2" s="137"/>
    </row>
    <row r="3" spans="1:11" s="52" customFormat="1" ht="14.4" customHeight="1">
      <c r="A3" s="81" t="s">
        <v>11</v>
      </c>
      <c r="B3" s="81" t="s">
        <v>12</v>
      </c>
      <c r="C3" s="264"/>
      <c r="D3" s="265" t="s">
        <v>14</v>
      </c>
      <c r="E3" s="265" t="s">
        <v>342</v>
      </c>
      <c r="F3" s="82" t="s">
        <v>343</v>
      </c>
      <c r="G3" s="119"/>
      <c r="H3" s="83"/>
      <c r="I3" s="91"/>
      <c r="J3" s="91"/>
      <c r="K3" s="137"/>
    </row>
    <row r="4" spans="1:11" ht="15" customHeight="1">
      <c r="A4" s="266">
        <v>226</v>
      </c>
      <c r="B4" s="267" t="s">
        <v>357</v>
      </c>
      <c r="C4" s="268"/>
      <c r="D4" s="269">
        <f>SUM(D5:D35)</f>
        <v>0</v>
      </c>
      <c r="E4" s="269">
        <f>SUM(E5:E35)</f>
        <v>0</v>
      </c>
      <c r="F4" s="270"/>
      <c r="G4" s="271"/>
      <c r="H4" s="270"/>
      <c r="I4" s="101" t="s">
        <v>793</v>
      </c>
      <c r="J4" s="90"/>
      <c r="K4" s="90"/>
    </row>
    <row r="5" spans="1:11" ht="15" customHeight="1">
      <c r="A5" s="276">
        <v>228</v>
      </c>
      <c r="B5" s="447" t="s">
        <v>297</v>
      </c>
      <c r="C5" s="272"/>
      <c r="D5" s="139"/>
      <c r="E5" s="274"/>
      <c r="F5" s="279"/>
      <c r="G5" s="449"/>
      <c r="H5" s="275" t="str">
        <f>IF(AND(OR(INPUT_AWAL!$C$24=1,INPUT_AWAL!$C$24=3),IV.2!D5=0),"HARUS DIISI",IF(D5=0," ",RH!H215))</f>
        <v>HARUS DIISI</v>
      </c>
      <c r="I5" s="259" t="s">
        <v>808</v>
      </c>
      <c r="J5" s="55"/>
      <c r="K5" s="90"/>
    </row>
    <row r="6" spans="1:11" ht="15" customHeight="1">
      <c r="A6" s="276">
        <v>229</v>
      </c>
      <c r="B6" s="447" t="s">
        <v>299</v>
      </c>
      <c r="C6" s="272"/>
      <c r="D6" s="139"/>
      <c r="E6" s="274"/>
      <c r="F6" s="140">
        <v>1</v>
      </c>
      <c r="G6" s="449"/>
      <c r="H6" s="275" t="str">
        <f>IF(AND(INPUT_AWAL!$C$24=2,IV.2!D6=0,IV.2!D7=0),"HARUS DIISI",IF(D6=0," ",RH!H216))</f>
        <v xml:space="preserve"> </v>
      </c>
      <c r="I6" s="260">
        <f>KOMODITAS!F234</f>
        <v>0</v>
      </c>
      <c r="J6" s="90"/>
      <c r="K6" s="90"/>
    </row>
    <row r="7" spans="1:11" ht="15" customHeight="1">
      <c r="A7" s="276">
        <v>230</v>
      </c>
      <c r="B7" s="447" t="s">
        <v>303</v>
      </c>
      <c r="C7" s="272"/>
      <c r="D7" s="139"/>
      <c r="E7" s="274"/>
      <c r="F7" s="140">
        <v>1</v>
      </c>
      <c r="G7" s="449"/>
      <c r="H7" s="275" t="str">
        <f>IF(AND(INPUT_AWAL!$C$24=2,IV.2!D7=0,IV.2!D6=0),"HARUS DIISI",IF(D7=0," ",RH!H217))</f>
        <v xml:space="preserve"> </v>
      </c>
      <c r="I7" s="99"/>
      <c r="J7" s="90"/>
      <c r="K7" s="90"/>
    </row>
    <row r="8" spans="1:11" ht="15" customHeight="1">
      <c r="A8" s="276">
        <v>231</v>
      </c>
      <c r="B8" s="447" t="s">
        <v>306</v>
      </c>
      <c r="C8" s="272"/>
      <c r="D8" s="139"/>
      <c r="E8" s="274"/>
      <c r="F8" s="140">
        <v>1</v>
      </c>
      <c r="G8" s="449"/>
      <c r="H8" s="275" t="str">
        <f>IF(AND(OR(INPUT_AWAL!$C$24=4,INPUT_AWAL!$C$24=5),IV.2!D8=0),"HARUS DIISI",IF(D8=0," ",RH!H218))</f>
        <v xml:space="preserve"> </v>
      </c>
      <c r="I8" s="99"/>
      <c r="J8" s="90"/>
      <c r="K8" s="90"/>
    </row>
    <row r="9" spans="1:11" ht="15" customHeight="1">
      <c r="A9" s="276">
        <v>232</v>
      </c>
      <c r="B9" s="447" t="s">
        <v>358</v>
      </c>
      <c r="C9" s="272"/>
      <c r="D9" s="274"/>
      <c r="E9" s="138"/>
      <c r="F9" s="140">
        <v>1</v>
      </c>
      <c r="G9" s="449"/>
      <c r="H9" s="275"/>
      <c r="I9" s="99"/>
      <c r="J9" s="90"/>
      <c r="K9" s="90"/>
    </row>
    <row r="10" spans="1:11" ht="15" customHeight="1">
      <c r="A10" s="276">
        <v>234</v>
      </c>
      <c r="B10" s="447" t="s">
        <v>309</v>
      </c>
      <c r="C10" s="141"/>
      <c r="D10" s="139"/>
      <c r="E10" s="274"/>
      <c r="F10" s="140">
        <v>1</v>
      </c>
      <c r="G10" s="449"/>
      <c r="H10" s="275" t="str">
        <f>IF(AND(INPUT_AWAL!C28=1,IV.2!D10=0),"HARUS DIISI",(IF(AND(INPUT_AWAL!C28=2,IV.2!D10=0),"HARUS DIISI",(IF(AND(INPUT_AWAL!C28=3,IV.2!D10=0,IV.2!C10=0,IV.2!D13=0),"HARUS TERISI ANTARA NILAI LISTRIK ATAU NILAI BBM GENERATOR",(IF(INPUT_AWAL!C28=4," ",RH!H220)))))))</f>
        <v>HARUS DIISI</v>
      </c>
      <c r="I10" s="99"/>
      <c r="J10" s="90"/>
      <c r="K10" s="90"/>
    </row>
    <row r="11" spans="1:11" ht="15" customHeight="1">
      <c r="A11" s="276">
        <v>236</v>
      </c>
      <c r="B11" s="447" t="s">
        <v>313</v>
      </c>
      <c r="C11" s="141"/>
      <c r="D11" s="139"/>
      <c r="E11" s="274"/>
      <c r="F11" s="140">
        <v>1</v>
      </c>
      <c r="G11" s="449"/>
      <c r="H11" s="275" t="str">
        <f>IF(INPUT_AWAL!C26=5," ",(IF(AND(INPUT_AWAL!C26=1,D11=0),"HARUS DIISI",RH!H221)))</f>
        <v xml:space="preserve"> </v>
      </c>
      <c r="I11" s="99"/>
      <c r="J11" s="90"/>
      <c r="K11" s="90"/>
    </row>
    <row r="12" spans="1:11" ht="15" customHeight="1">
      <c r="A12" s="276"/>
      <c r="B12" s="277" t="s">
        <v>359</v>
      </c>
      <c r="C12" s="278"/>
      <c r="D12" s="274" t="str">
        <f>IF(C12=1,"BENSIN",IF(C12=2,"SOLAR",IF(C12=3,"MINYAK TANAH","TIDAK MEMAKAI GENERATOR/GENSET")))</f>
        <v>TIDAK MEMAKAI GENERATOR/GENSET</v>
      </c>
      <c r="E12" s="274"/>
      <c r="F12" s="279"/>
      <c r="G12" s="449"/>
      <c r="H12" s="275" t="str">
        <f>IF(AND(INPUT_AWAL!C28=3,IV.2!D10=0,C12=4),"HARUS PILIH 1, 2, ATAU 3 ATAU ISIKAN SAJA NILAI LISTRIK"," ")</f>
        <v xml:space="preserve"> </v>
      </c>
      <c r="I12" s="99"/>
      <c r="J12" s="90"/>
      <c r="K12" s="90"/>
    </row>
    <row r="13" spans="1:11" ht="15" customHeight="1">
      <c r="A13" s="276">
        <v>239</v>
      </c>
      <c r="B13" s="447" t="s">
        <v>360</v>
      </c>
      <c r="C13" s="141"/>
      <c r="D13" s="139"/>
      <c r="E13" s="274"/>
      <c r="F13" s="140">
        <v>1</v>
      </c>
      <c r="G13" s="449"/>
      <c r="H13" s="275" t="str">
        <f>IF(AND(INPUT_AWAL!C28=3,IV.2!D10=0,D13=0,C13=0),"HARUS TERISI ANTARA NILAI LISTRIK ATAU NILAI BBM GENERATOR",IF(C12=1,RH!H210,IF(C12=2,RH!H211,IF(C12=3,RH!H212," "))))</f>
        <v xml:space="preserve"> </v>
      </c>
      <c r="I13" s="99"/>
      <c r="J13" s="90"/>
      <c r="K13" s="90"/>
    </row>
    <row r="14" spans="1:11" ht="15" customHeight="1">
      <c r="A14" s="276">
        <v>241</v>
      </c>
      <c r="B14" s="447" t="s">
        <v>322</v>
      </c>
      <c r="C14" s="141"/>
      <c r="D14" s="274"/>
      <c r="E14" s="139"/>
      <c r="F14" s="140">
        <v>1</v>
      </c>
      <c r="G14" s="449"/>
      <c r="H14" s="275"/>
      <c r="I14" s="55"/>
      <c r="J14" s="90"/>
      <c r="K14" s="90"/>
    </row>
    <row r="15" spans="1:11">
      <c r="A15" s="276">
        <v>242</v>
      </c>
      <c r="B15" s="447" t="s">
        <v>361</v>
      </c>
      <c r="C15" s="272"/>
      <c r="D15" s="274"/>
      <c r="E15" s="139"/>
      <c r="F15" s="140">
        <v>1</v>
      </c>
      <c r="G15" s="449"/>
      <c r="H15" s="275"/>
      <c r="I15" s="55"/>
      <c r="J15" s="90"/>
      <c r="K15" s="90"/>
    </row>
    <row r="16" spans="1:11">
      <c r="A16" s="262"/>
      <c r="B16" s="277" t="s">
        <v>362</v>
      </c>
      <c r="C16" s="272"/>
      <c r="D16" s="274"/>
      <c r="E16" s="274"/>
      <c r="F16" s="279"/>
      <c r="G16" s="449"/>
      <c r="H16" s="275"/>
      <c r="I16" s="101" t="s">
        <v>793</v>
      </c>
      <c r="J16" s="90"/>
      <c r="K16" s="90"/>
    </row>
    <row r="17" spans="1:11" ht="15" customHeight="1">
      <c r="A17" s="276">
        <v>244</v>
      </c>
      <c r="B17" s="447" t="s">
        <v>316</v>
      </c>
      <c r="C17" s="141"/>
      <c r="D17" s="139"/>
      <c r="E17" s="274"/>
      <c r="F17" s="140">
        <v>1</v>
      </c>
      <c r="G17" s="449"/>
      <c r="H17" s="275" t="str">
        <f>IF(INPUT_AWAL!$C$31=5," ",(IF(AND(INPUT_AWAL!$C$31=1,IV.2!$D$17=0,IV.2!$D$18=0,IV.2!$D$19=0),"BENSIN, SOLAR, ATAU MINYAK TANAH HARUS TERISI SALAH SATUNYA",RH!H251)))</f>
        <v xml:space="preserve"> </v>
      </c>
      <c r="I17" s="259" t="s">
        <v>809</v>
      </c>
      <c r="J17" s="55"/>
      <c r="K17" s="90"/>
    </row>
    <row r="18" spans="1:11" ht="15" customHeight="1">
      <c r="A18" s="276">
        <v>246</v>
      </c>
      <c r="B18" s="447" t="s">
        <v>319</v>
      </c>
      <c r="C18" s="141"/>
      <c r="D18" s="139"/>
      <c r="E18" s="274"/>
      <c r="F18" s="140">
        <v>1</v>
      </c>
      <c r="G18" s="449"/>
      <c r="H18" s="275" t="str">
        <f>IF(INPUT_AWAL!$C$31=5," ",(IF(AND(INPUT_AWAL!$C$31=1,IV.2!$D$17=0,IV.2!$D$18=0,IV.2!$D$19=0),"BENSIN, SOLAR, ATAU MINYAK TANAH HARUS TERISI SALAH SATUNYA",RH!H252)))</f>
        <v xml:space="preserve"> </v>
      </c>
      <c r="I18" s="260">
        <f>KOMODITAS!F235</f>
        <v>0</v>
      </c>
      <c r="J18" s="90"/>
      <c r="K18" s="90"/>
    </row>
    <row r="19" spans="1:11" ht="15" customHeight="1">
      <c r="A19" s="276">
        <v>248</v>
      </c>
      <c r="B19" s="447" t="s">
        <v>330</v>
      </c>
      <c r="C19" s="141"/>
      <c r="D19" s="139"/>
      <c r="E19" s="274"/>
      <c r="F19" s="140">
        <v>1</v>
      </c>
      <c r="G19" s="449"/>
      <c r="H19" s="275" t="str">
        <f>IF(INPUT_AWAL!$C$31=5," ",(IF(AND(INPUT_AWAL!$C$31=1,IV.2!$D$17=0,IV.2!$D$18=0,IV.2!$D$19=0),"BENSIN, SOLAR, ATAU MINYAK TANAH HARUS TERISI SALAH SATUNYA",RH!H253)))</f>
        <v xml:space="preserve"> </v>
      </c>
      <c r="I19" s="90" t="s">
        <v>978</v>
      </c>
      <c r="J19" s="90"/>
      <c r="K19" s="90"/>
    </row>
    <row r="20" spans="1:11">
      <c r="A20" s="276">
        <v>250</v>
      </c>
      <c r="B20" s="447" t="s">
        <v>363</v>
      </c>
      <c r="C20" s="141"/>
      <c r="D20" s="274"/>
      <c r="E20" s="139"/>
      <c r="F20" s="140">
        <v>1</v>
      </c>
      <c r="G20" s="449"/>
      <c r="H20" s="275" t="str">
        <f>IF(AND(INPUT_AWAL!$C$31=1,IV.2!C20=0,IV.2!E20=0),"HARUS DIISI",IF(INPUT_AWAL!$C$31=5," ",RH!H254))</f>
        <v xml:space="preserve"> </v>
      </c>
      <c r="I20" s="482"/>
      <c r="J20" s="90"/>
      <c r="K20" s="90"/>
    </row>
    <row r="21" spans="1:11">
      <c r="A21" s="276">
        <v>251</v>
      </c>
      <c r="B21" s="447" t="s">
        <v>364</v>
      </c>
      <c r="C21" s="272"/>
      <c r="D21" s="274"/>
      <c r="E21" s="139"/>
      <c r="F21" s="140">
        <v>1</v>
      </c>
      <c r="G21" s="449"/>
      <c r="H21" s="275" t="str">
        <f>IF(AND(INPUT_AWAL!$C$31=1,IV.2!C21=0,IV.2!E21=0),"HARUS DIISI"," ")</f>
        <v xml:space="preserve"> </v>
      </c>
      <c r="I21" s="483"/>
      <c r="J21" s="90"/>
      <c r="K21" s="90"/>
    </row>
    <row r="22" spans="1:11">
      <c r="A22" s="276"/>
      <c r="B22" s="277" t="s">
        <v>365</v>
      </c>
      <c r="C22" s="272"/>
      <c r="D22" s="274"/>
      <c r="E22" s="274"/>
      <c r="F22" s="279"/>
      <c r="G22" s="449"/>
      <c r="H22" s="275"/>
      <c r="I22" s="483"/>
      <c r="J22" s="90"/>
      <c r="K22" s="90"/>
    </row>
    <row r="23" spans="1:11">
      <c r="A23" s="276">
        <v>253</v>
      </c>
      <c r="B23" s="447" t="s">
        <v>325</v>
      </c>
      <c r="C23" s="141"/>
      <c r="D23" s="139"/>
      <c r="E23" s="274"/>
      <c r="F23" s="140">
        <v>1</v>
      </c>
      <c r="G23" s="449"/>
      <c r="H23" s="275" t="str">
        <f>IF(AND(OR(INPUT_AWAL!$C$29=2,INPUT_AWAL!$C$29=3,INPUT_AWAL!$C$29=4),IV.2!C23=0,IV.2!D23=0),"HARUS DIISI",IF(OR(INPUT_AWAL!$C$29=1,INPUT_AWAL!$C$29=0)," ",RH!H257))</f>
        <v>HARUS DIISI</v>
      </c>
      <c r="I23" s="483"/>
      <c r="J23" s="90"/>
      <c r="K23" s="90"/>
    </row>
    <row r="24" spans="1:11">
      <c r="A24" s="276">
        <v>255</v>
      </c>
      <c r="B24" s="447" t="s">
        <v>327</v>
      </c>
      <c r="C24" s="141"/>
      <c r="D24" s="139"/>
      <c r="E24" s="274"/>
      <c r="F24" s="140">
        <v>1</v>
      </c>
      <c r="G24" s="449"/>
      <c r="H24" s="275" t="str">
        <f>IF(AND(INPUT_AWAL!$C$29=5,IV.2!C24=0,IV.2!D24=0),"HARUS DIISI",IF(OR(INPUT_AWAL!$C$29=1,INPUT_AWAL!$C$29=0)," ",RH!H258))</f>
        <v xml:space="preserve"> </v>
      </c>
      <c r="I24" s="55"/>
      <c r="J24" s="90"/>
      <c r="K24" s="90"/>
    </row>
    <row r="25" spans="1:11">
      <c r="A25" s="276">
        <v>257</v>
      </c>
      <c r="B25" s="447" t="s">
        <v>330</v>
      </c>
      <c r="C25" s="141"/>
      <c r="D25" s="139"/>
      <c r="E25" s="274"/>
      <c r="F25" s="140">
        <v>1</v>
      </c>
      <c r="G25" s="449"/>
      <c r="H25" s="275" t="str">
        <f>IF(AND(INPUT_AWAL!$C$29=7,IV.2!C25=0,IV.2!D25=0),"HARUS DIISI",IF(OR(INPUT_AWAL!$C$29=1,INPUT_AWAL!$C$29=0)," ",RH!H259))</f>
        <v xml:space="preserve"> </v>
      </c>
      <c r="I25" s="90"/>
      <c r="J25" s="90"/>
      <c r="K25" s="90"/>
    </row>
    <row r="26" spans="1:11">
      <c r="A26" s="276">
        <v>259</v>
      </c>
      <c r="B26" s="447" t="s">
        <v>366</v>
      </c>
      <c r="C26" s="141"/>
      <c r="D26" s="139"/>
      <c r="E26" s="274"/>
      <c r="F26" s="140">
        <v>1</v>
      </c>
      <c r="G26" s="449"/>
      <c r="H26" s="275" t="str">
        <f>IF(AND(OR(INPUT_AWAL!$C$29=8,INPUT_AWAL!$C$29=9),IV.2!C26=0,IV.2!D26=0),"HARUS DIISI"," ")</f>
        <v xml:space="preserve"> </v>
      </c>
      <c r="I26" s="90"/>
      <c r="J26" s="90"/>
      <c r="K26" s="90"/>
    </row>
    <row r="27" spans="1:11">
      <c r="A27" s="276">
        <v>260</v>
      </c>
      <c r="B27" s="447" t="s">
        <v>367</v>
      </c>
      <c r="C27" s="272"/>
      <c r="D27" s="139"/>
      <c r="E27" s="274"/>
      <c r="F27" s="140">
        <v>1</v>
      </c>
      <c r="G27" s="449"/>
      <c r="H27" s="275" t="str">
        <f>IF(AND(INPUT_AWAL!$C$29=6,IV.2!D27=0),"HARUS DIISI"," ")</f>
        <v xml:space="preserve"> </v>
      </c>
      <c r="I27" s="90"/>
      <c r="J27" s="90"/>
      <c r="K27" s="90"/>
    </row>
    <row r="28" spans="1:11">
      <c r="A28" s="276">
        <v>261</v>
      </c>
      <c r="B28" s="447" t="s">
        <v>368</v>
      </c>
      <c r="C28" s="272"/>
      <c r="D28" s="139"/>
      <c r="E28" s="274"/>
      <c r="F28" s="140">
        <v>1</v>
      </c>
      <c r="G28" s="449"/>
      <c r="H28" s="275" t="str">
        <f>IF(AND(OR(INPUT_AWAL!$C$29=10,INPUT_AWAL!$C$29=11),IV.2!D28=0),"HARUS DIISI"," ")</f>
        <v xml:space="preserve"> </v>
      </c>
      <c r="I28" s="90"/>
      <c r="J28" s="90"/>
      <c r="K28" s="90"/>
    </row>
    <row r="29" spans="1:11">
      <c r="A29" s="276">
        <v>262</v>
      </c>
      <c r="B29" s="447" t="s">
        <v>369</v>
      </c>
      <c r="C29" s="272"/>
      <c r="D29" s="274"/>
      <c r="E29" s="139"/>
      <c r="F29" s="140">
        <v>1</v>
      </c>
      <c r="G29" s="449"/>
      <c r="H29" s="275" t="str">
        <f>IF(AND(IV.3!F16&gt;0,E29=0),"HARUS ADA KOREK API, KEMUNGKINAN ADA ART MEROKOK",(IF(E29=0,"APAKAH BENAR TIDAK PERNAH MEMBELI OBAT NYAMUK, KOREK API, DLL?"," ")))</f>
        <v>APAKAH BENAR TIDAK PERNAH MEMBELI OBAT NYAMUK, KOREK API, DLL?</v>
      </c>
      <c r="I29" s="90"/>
      <c r="J29" s="90"/>
      <c r="K29" s="90"/>
    </row>
    <row r="30" spans="1:11">
      <c r="A30" s="276"/>
      <c r="B30" s="277" t="s">
        <v>370</v>
      </c>
      <c r="C30" s="272"/>
      <c r="D30" s="274"/>
      <c r="E30" s="274"/>
      <c r="F30" s="279"/>
      <c r="G30" s="449"/>
      <c r="H30" s="275"/>
      <c r="I30" s="90"/>
      <c r="J30" s="90"/>
      <c r="K30" s="90"/>
    </row>
    <row r="31" spans="1:11">
      <c r="A31" s="276">
        <v>263</v>
      </c>
      <c r="B31" s="447" t="s">
        <v>371</v>
      </c>
      <c r="C31" s="272"/>
      <c r="D31" s="139"/>
      <c r="E31" s="274"/>
      <c r="F31" s="140">
        <v>1</v>
      </c>
      <c r="G31" s="449"/>
      <c r="H31" s="275" t="str">
        <f>IF(AND(D31=0,INPUT_AWAL!C32=1),"HARUS TERISI"," ")</f>
        <v xml:space="preserve"> </v>
      </c>
      <c r="I31" s="90"/>
      <c r="J31" s="90"/>
      <c r="K31" s="90"/>
    </row>
    <row r="32" spans="1:11">
      <c r="A32" s="276">
        <v>264</v>
      </c>
      <c r="B32" s="447" t="s">
        <v>372</v>
      </c>
      <c r="C32" s="272"/>
      <c r="D32" s="139"/>
      <c r="E32" s="274"/>
      <c r="F32" s="140">
        <v>1</v>
      </c>
      <c r="G32" s="449"/>
      <c r="H32" s="275" t="str">
        <f>IF(AND(D32=0,INPUT_AWAL!C15=1),"SEBULAN TIDAK BELI PULSA?"," ")</f>
        <v xml:space="preserve"> </v>
      </c>
      <c r="I32" s="90"/>
      <c r="J32" s="90"/>
      <c r="K32" s="90"/>
    </row>
    <row r="33" spans="1:11">
      <c r="A33" s="276">
        <v>265</v>
      </c>
      <c r="B33" s="447" t="s">
        <v>373</v>
      </c>
      <c r="C33" s="272"/>
      <c r="D33" s="274"/>
      <c r="E33" s="139"/>
      <c r="F33" s="140">
        <v>1</v>
      </c>
      <c r="G33" s="449"/>
      <c r="H33" s="275"/>
      <c r="I33" s="90"/>
      <c r="J33" s="90"/>
      <c r="K33" s="90"/>
    </row>
    <row r="34" spans="1:11" ht="15" customHeight="1">
      <c r="A34" s="276">
        <v>266</v>
      </c>
      <c r="B34" s="447" t="s">
        <v>374</v>
      </c>
      <c r="C34" s="272"/>
      <c r="D34" s="139"/>
      <c r="E34" s="274"/>
      <c r="F34" s="140">
        <v>1</v>
      </c>
      <c r="G34" s="449"/>
      <c r="H34" s="275" t="str">
        <f>IF(AND(D34=0,INPUT_AWAL!C16=1),"SEBULAN TIDAK ADA BIAYA INTERNET?"," ")</f>
        <v xml:space="preserve"> </v>
      </c>
      <c r="I34" s="90"/>
      <c r="J34" s="90"/>
      <c r="K34" s="90"/>
    </row>
    <row r="35" spans="1:11">
      <c r="A35" s="276">
        <v>267</v>
      </c>
      <c r="B35" s="447" t="s">
        <v>375</v>
      </c>
      <c r="C35" s="272"/>
      <c r="D35" s="274"/>
      <c r="E35" s="139"/>
      <c r="F35" s="140">
        <v>1</v>
      </c>
      <c r="G35" s="450"/>
      <c r="H35" s="275"/>
      <c r="I35" s="90"/>
      <c r="J35" s="90"/>
      <c r="K35" s="90"/>
    </row>
    <row r="36" spans="1:11">
      <c r="A36" s="266">
        <v>268</v>
      </c>
      <c r="B36" s="267" t="s">
        <v>376</v>
      </c>
      <c r="C36" s="268"/>
      <c r="D36" s="269">
        <f>SUM(D37:D79)</f>
        <v>0</v>
      </c>
      <c r="E36" s="269">
        <f>SUM(E37:E79)</f>
        <v>0</v>
      </c>
      <c r="F36" s="270"/>
      <c r="G36" s="271"/>
      <c r="H36" s="280"/>
      <c r="I36" s="90"/>
      <c r="J36" s="90"/>
      <c r="K36" s="90"/>
    </row>
    <row r="37" spans="1:11" ht="15" customHeight="1">
      <c r="A37" s="262">
        <v>269</v>
      </c>
      <c r="B37" s="447" t="s">
        <v>377</v>
      </c>
      <c r="C37" s="272"/>
      <c r="D37" s="138"/>
      <c r="E37" s="274"/>
      <c r="F37" s="140">
        <v>1</v>
      </c>
      <c r="G37" s="448"/>
      <c r="H37" s="275" t="str">
        <f>IF(D37=0,"APAKAH BENAR SEBULAN TIDAK MENGGUNAKAN SABUN MANDI, DLL?"," ")</f>
        <v>APAKAH BENAR SEBULAN TIDAK MENGGUNAKAN SABUN MANDI, DLL?</v>
      </c>
      <c r="I37" s="101" t="s">
        <v>793</v>
      </c>
      <c r="J37" s="90"/>
      <c r="K37" s="90"/>
    </row>
    <row r="38" spans="1:11" ht="15" customHeight="1">
      <c r="A38" s="276">
        <v>270</v>
      </c>
      <c r="B38" s="447" t="s">
        <v>378</v>
      </c>
      <c r="C38" s="272"/>
      <c r="D38" s="274"/>
      <c r="E38" s="138"/>
      <c r="F38" s="140">
        <v>1</v>
      </c>
      <c r="G38" s="449"/>
      <c r="H38" s="275" t="str">
        <f>IF(AND(INPUT_AWAL!C7=1,IV.2!E38=0),"ADA WUS TAPI TIDAK PERNAH BELI PEMBALUT, KOSMETIK DLL. APAKAH BENAR?"," ")</f>
        <v>ADA WUS TAPI TIDAK PERNAH BELI PEMBALUT, KOSMETIK DLL. APAKAH BENAR?</v>
      </c>
      <c r="I38" s="259" t="s">
        <v>810</v>
      </c>
      <c r="K38" s="90"/>
    </row>
    <row r="39" spans="1:11" ht="15" customHeight="1">
      <c r="A39" s="276">
        <v>271</v>
      </c>
      <c r="B39" s="447" t="s">
        <v>379</v>
      </c>
      <c r="C39" s="272"/>
      <c r="D39" s="138"/>
      <c r="E39" s="274"/>
      <c r="F39" s="140">
        <v>1</v>
      </c>
      <c r="G39" s="449"/>
      <c r="H39" s="275"/>
      <c r="I39" s="260">
        <f>KOMODITAS!F236</f>
        <v>0</v>
      </c>
      <c r="J39" s="90"/>
      <c r="K39" s="90"/>
    </row>
    <row r="40" spans="1:11" ht="15" customHeight="1">
      <c r="A40" s="276">
        <v>272</v>
      </c>
      <c r="B40" s="447" t="s">
        <v>380</v>
      </c>
      <c r="C40" s="272"/>
      <c r="D40" s="138"/>
      <c r="E40" s="274"/>
      <c r="F40" s="140">
        <v>1</v>
      </c>
      <c r="G40" s="449"/>
      <c r="H40" s="275"/>
      <c r="I40" s="99"/>
      <c r="J40" s="90"/>
      <c r="K40" s="90"/>
    </row>
    <row r="41" spans="1:11" ht="15" customHeight="1">
      <c r="A41" s="276">
        <v>273</v>
      </c>
      <c r="B41" s="447" t="s">
        <v>381</v>
      </c>
      <c r="C41" s="272"/>
      <c r="D41" s="138"/>
      <c r="E41" s="274"/>
      <c r="F41" s="140">
        <v>1</v>
      </c>
      <c r="G41" s="449"/>
      <c r="H41" s="275"/>
      <c r="I41" s="99"/>
      <c r="J41" s="90"/>
      <c r="K41" s="90"/>
    </row>
    <row r="42" spans="1:11">
      <c r="A42" s="276">
        <v>274</v>
      </c>
      <c r="B42" s="279" t="s">
        <v>382</v>
      </c>
      <c r="C42" s="281"/>
      <c r="D42" s="138"/>
      <c r="E42" s="274"/>
      <c r="F42" s="140">
        <v>1</v>
      </c>
      <c r="G42" s="449"/>
      <c r="H42" s="275"/>
      <c r="I42" s="99"/>
      <c r="J42" s="90"/>
      <c r="K42" s="90"/>
    </row>
    <row r="43" spans="1:11">
      <c r="A43" s="276">
        <v>275</v>
      </c>
      <c r="B43" s="279" t="s">
        <v>383</v>
      </c>
      <c r="C43" s="281"/>
      <c r="D43" s="138"/>
      <c r="E43" s="274"/>
      <c r="F43" s="140">
        <v>1</v>
      </c>
      <c r="G43" s="450"/>
      <c r="H43" s="275"/>
      <c r="I43" s="99"/>
      <c r="J43" s="90"/>
      <c r="K43" s="90"/>
    </row>
    <row r="44" spans="1:11">
      <c r="A44" s="276"/>
      <c r="B44" s="282" t="s">
        <v>384</v>
      </c>
      <c r="C44" s="281"/>
      <c r="D44" s="274"/>
      <c r="E44" s="274"/>
      <c r="F44" s="279"/>
      <c r="G44" s="274"/>
      <c r="H44" s="275"/>
      <c r="I44" s="99"/>
      <c r="J44" s="90"/>
      <c r="K44" s="90"/>
    </row>
    <row r="45" spans="1:11">
      <c r="A45" s="276">
        <v>276</v>
      </c>
      <c r="B45" s="279" t="s">
        <v>385</v>
      </c>
      <c r="C45" s="281"/>
      <c r="D45" s="274"/>
      <c r="E45" s="139"/>
      <c r="F45" s="140">
        <v>6</v>
      </c>
      <c r="G45" s="139"/>
      <c r="H45" s="275" t="str">
        <f>IF(AND(OR(INPUT_AWAL!$C$19=1,INPUT_AWAL!$C$20=1),IV.2!$E$45=0,IV.2!$E$46=0,IV.2!$E$47=0,IV.2!$E$48=0,IV.2!$E$49=0,IV.2!$E$50=0,IV.2!$E$51=0),"239-245 SALAH SATU HARUS TERISI KARENA ADA YANG BEROBAT JALAN/RAWAT INAP",(IF(AND(F45=1,G45&lt;E45),"OOP HARUS SAMA DENGAN NILAI",(IF(AND(F45=1,G45&gt;E45),"OOP HARUS SAMA DENGAN NILAI",(IF(G45&gt;E45,"OOP&gt;NILAI"," ")))))))</f>
        <v>239-245 SALAH SATU HARUS TERISI KARENA ADA YANG BEROBAT JALAN/RAWAT INAP</v>
      </c>
      <c r="I45" s="99"/>
      <c r="J45" s="90"/>
      <c r="K45" s="90"/>
    </row>
    <row r="46" spans="1:11">
      <c r="A46" s="276">
        <v>277</v>
      </c>
      <c r="B46" s="279" t="s">
        <v>386</v>
      </c>
      <c r="C46" s="281"/>
      <c r="D46" s="274"/>
      <c r="E46" s="139"/>
      <c r="F46" s="140">
        <v>1</v>
      </c>
      <c r="G46" s="139"/>
      <c r="H46" s="275" t="str">
        <f>IF(AND(OR(INPUT_AWAL!$C$19=1,INPUT_AWAL!$C$20=1),IV.2!$E$45=0,IV.2!$E$46=0,IV.2!$E$47=0,IV.2!$E$48=0,IV.2!$E$49=0,IV.2!$E$50=0,IV.2!$E$51=0),"239-245 SALAH SATU HARUS TERISI KARENA ADA YANG BEROBAT JALAN/RAWAT INAP",(IF(AND(F46=1,G46&lt;E46),"OOP HARUS SAMA DENGAN NILAI",(IF(AND(F46=1,G46&gt;E46),"OOP HARUS SAMA DENGAN NILAI",(IF(G46&gt;E46,"OOP&gt;NILAI"," ")))))))</f>
        <v>239-245 SALAH SATU HARUS TERISI KARENA ADA YANG BEROBAT JALAN/RAWAT INAP</v>
      </c>
      <c r="I46" s="99"/>
      <c r="J46" s="90"/>
      <c r="K46" s="90"/>
    </row>
    <row r="47" spans="1:11">
      <c r="A47" s="276">
        <v>278</v>
      </c>
      <c r="B47" s="279" t="s">
        <v>387</v>
      </c>
      <c r="C47" s="281"/>
      <c r="D47" s="274"/>
      <c r="E47" s="139"/>
      <c r="F47" s="140">
        <v>1</v>
      </c>
      <c r="G47" s="139"/>
      <c r="H47" s="275" t="str">
        <f>IF(AND(OR(INPUT_AWAL!$C$19=1,INPUT_AWAL!$C$20=1),IV.2!$E$45=0,IV.2!$E$46=0,IV.2!$E$47=0,IV.2!$E$48=0,IV.2!$E$49=0,IV.2!$E$50=0,IV.2!$E$51=0),"239-245 SALAH SATU HARUS TERISI KARENA ADA YANG BEROBAT JALAN/RAWAT INAP",(IF(AND(F47=1,G47&lt;E47),"OOP HARUS SAMA DENGAN NILAI",(IF(AND(F47=1,G47&gt;E47),"OOP HARUS SAMA DENGAN NILAI",(IF(G47&gt;E47,"OOP&gt;NILAI"," ")))))))</f>
        <v>239-245 SALAH SATU HARUS TERISI KARENA ADA YANG BEROBAT JALAN/RAWAT INAP</v>
      </c>
      <c r="I47" s="90"/>
      <c r="J47" s="90"/>
      <c r="K47" s="90"/>
    </row>
    <row r="48" spans="1:11">
      <c r="A48" s="276">
        <v>279</v>
      </c>
      <c r="B48" s="279" t="s">
        <v>388</v>
      </c>
      <c r="C48" s="281"/>
      <c r="D48" s="274"/>
      <c r="E48" s="139"/>
      <c r="F48" s="140">
        <v>1</v>
      </c>
      <c r="G48" s="139"/>
      <c r="H48" s="275" t="str">
        <f>IF(AND(OR(INPUT_AWAL!$C$19=1,INPUT_AWAL!$C$20=1),IV.2!$E$45=0,IV.2!$E$46=0,IV.2!$E$47=0,IV.2!$E$48=0,IV.2!$E$49=0,IV.2!$E$50=0,IV.2!$E$51=0),"239-245 SALAH SATU HARUS TERISI KARENA ADA YANG BEROBAT JALAN/RAWAT INAP",(IF(AND(F48=1,G48&lt;E48),"OOP HARUS SAMA DENGAN NILAI",(IF(AND(F48=1,G48&gt;E48),"OOP HARUS SAMA DENGAN NILAI",(IF(G48&gt;E48,"OOP&gt;NILAI"," ")))))))</f>
        <v>239-245 SALAH SATU HARUS TERISI KARENA ADA YANG BEROBAT JALAN/RAWAT INAP</v>
      </c>
      <c r="I48" s="90"/>
      <c r="J48" s="90"/>
      <c r="K48" s="90"/>
    </row>
    <row r="49" spans="1:11">
      <c r="A49" s="262">
        <v>280</v>
      </c>
      <c r="B49" s="279" t="s">
        <v>389</v>
      </c>
      <c r="C49" s="281"/>
      <c r="D49" s="274"/>
      <c r="E49" s="139"/>
      <c r="F49" s="140">
        <v>1</v>
      </c>
      <c r="G49" s="139"/>
      <c r="H49" s="275" t="str">
        <f>IF(AND(OR(INPUT_AWAL!$C$19=1,INPUT_AWAL!$C$20=1),IV.2!$E$45=0,IV.2!$E$46=0,IV.2!$E$47=0,IV.2!$E$48=0,IV.2!$E$49=0,IV.2!$E$50=0,IV.2!$E$51=0),"239-245 SALAH SATU HARUS TERISI KARENA ADA YANG BEROBAT JALAN/RAWAT INAP",(IF(AND(F49=1,G49&lt;E49),"OOP HARUS SAMA DENGAN NILAI",(IF(AND(F49=1,G49&gt;E49),"OOP HARUS SAMA DENGAN NILAI",(IF(G49&gt;E49,"OOP&gt;NILAI"," ")))))))</f>
        <v>239-245 SALAH SATU HARUS TERISI KARENA ADA YANG BEROBAT JALAN/RAWAT INAP</v>
      </c>
      <c r="I49" s="101" t="s">
        <v>793</v>
      </c>
      <c r="K49" s="90"/>
    </row>
    <row r="50" spans="1:11">
      <c r="A50" s="276">
        <v>281</v>
      </c>
      <c r="B50" s="279" t="s">
        <v>390</v>
      </c>
      <c r="C50" s="281"/>
      <c r="D50" s="274"/>
      <c r="E50" s="139"/>
      <c r="F50" s="140">
        <v>1</v>
      </c>
      <c r="G50" s="139"/>
      <c r="H50" s="275" t="str">
        <f>IF(AND(OR(INPUT_AWAL!$C$19=1,INPUT_AWAL!$C$20=1),IV.2!$E$45=0,IV.2!$E$46=0,IV.2!$E$47=0,IV.2!$E$48=0,IV.2!$E$49=0,IV.2!$E$50=0,IV.2!$E$51=0),"239-245 SALAH SATU HARUS TERISI KARENA ADA YANG BEROBAT JALAN/RAWAT INAP",(IF(AND(F50=1,G50&lt;E50),"OOP HARUS SAMA DENGAN NILAI",(IF(AND(F50=1,G50&gt;E50),"OOP HARUS SAMA DENGAN NILAI",(IF(G50&gt;E50,"OOP&gt;NILAI"," ")))))))</f>
        <v>239-245 SALAH SATU HARUS TERISI KARENA ADA YANG BEROBAT JALAN/RAWAT INAP</v>
      </c>
      <c r="I50" s="259" t="s">
        <v>811</v>
      </c>
      <c r="J50" s="90"/>
      <c r="K50" s="90"/>
    </row>
    <row r="51" spans="1:11">
      <c r="A51" s="276">
        <v>282</v>
      </c>
      <c r="B51" s="279" t="s">
        <v>391</v>
      </c>
      <c r="C51" s="281"/>
      <c r="D51" s="274"/>
      <c r="E51" s="139"/>
      <c r="F51" s="140">
        <v>1</v>
      </c>
      <c r="G51" s="139"/>
      <c r="H51" s="275" t="str">
        <f>IF(AND(OR(INPUT_AWAL!$C$19=1,INPUT_AWAL!$C$20=1),IV.2!$E$45=0,IV.2!$E$46=0,IV.2!$E$47=0,IV.2!$E$48=0,IV.2!$E$49=0,IV.2!$E$50=0,IV.2!$E$51=0),"239-245 SALAH SATU HARUS TERISI KARENA ADA YANG BEROBAT JALAN/RAWAT INAP",(IF(AND(F51=1,G51&lt;E51),"OOP HARUS SAMA DENGAN NILAI",(IF(AND(F51=1,G51&gt;E51),"OOP HARUS SAMA DENGAN NILAI",(IF(G51&gt;E51,"OOP&gt;NILAI"," ")))))))</f>
        <v>239-245 SALAH SATU HARUS TERISI KARENA ADA YANG BEROBAT JALAN/RAWAT INAP</v>
      </c>
      <c r="I51" s="260">
        <f>KOMODITAS!F237</f>
        <v>0</v>
      </c>
      <c r="J51" s="90"/>
      <c r="K51" s="90"/>
    </row>
    <row r="52" spans="1:11">
      <c r="A52" s="276"/>
      <c r="B52" s="282" t="s">
        <v>392</v>
      </c>
      <c r="C52" s="281"/>
      <c r="D52" s="274"/>
      <c r="E52" s="274"/>
      <c r="F52" s="279"/>
      <c r="G52" s="274"/>
      <c r="H52" s="275"/>
      <c r="I52" s="90"/>
      <c r="J52" s="90"/>
      <c r="K52" s="90"/>
    </row>
    <row r="53" spans="1:11">
      <c r="A53" s="276">
        <v>283</v>
      </c>
      <c r="B53" s="279" t="s">
        <v>393</v>
      </c>
      <c r="C53" s="281"/>
      <c r="D53" s="274"/>
      <c r="E53" s="139"/>
      <c r="F53" s="140">
        <v>1</v>
      </c>
      <c r="G53" s="139"/>
      <c r="H53" s="275" t="str">
        <f>IF(AND(INPUT_AWAL!$C$18=1,IV.2!$E$53=0,IV.2!$E$54=0,IV.2!$E$55=0,IV.2!$E$56=0),"246-249 MINIMAL SALAH SATU TERISI KARENA ADA ART MENGOBATI SENDIRI",IF(AND(F53=1,G53&lt;E53),"OOP HARUS SAMA DENGAN NILAI",(IF(AND(F53=1,G53&gt;E53),"OOP HARUS SAMA DENGAN NILAI",(IF(G53&gt;E53,"OOP&gt;NILAI"," "))))))</f>
        <v>246-249 MINIMAL SALAH SATU TERISI KARENA ADA ART MENGOBATI SENDIRI</v>
      </c>
      <c r="I53" s="90"/>
      <c r="J53" s="90"/>
      <c r="K53" s="90"/>
    </row>
    <row r="54" spans="1:11">
      <c r="A54" s="276">
        <v>284</v>
      </c>
      <c r="B54" s="279" t="s">
        <v>394</v>
      </c>
      <c r="C54" s="281"/>
      <c r="D54" s="274"/>
      <c r="E54" s="139"/>
      <c r="F54" s="140">
        <v>1</v>
      </c>
      <c r="G54" s="139"/>
      <c r="H54" s="275" t="str">
        <f>IF(AND(INPUT_AWAL!$C$18=1,IV.2!$E$53=0,IV.2!$E$54=0,IV.2!$E$55=0,IV.2!$E$56=0),"246-249 MINIMAL SALAH SATU TERISI KARENA ADA ART MENGOBATI SENDIRI",IF(E54=0,"APAKAH BENAR TIDAK PERNAH BELI OBAT FLU, PARASETAMOL, DLL?",(IF(AND(F54=1,G54&lt;E54),"OOP HARUS SAMA DENGAN NILAI",(IF(AND(F54=1,G54&gt;E54),"OOP HARUS SAMA DENGAN NILAI",(IF(G54&gt;E54,"OOP&gt;NILAI"," "))))))))</f>
        <v>246-249 MINIMAL SALAH SATU TERISI KARENA ADA ART MENGOBATI SENDIRI</v>
      </c>
      <c r="I54" s="90"/>
      <c r="J54" s="90"/>
      <c r="K54" s="90"/>
    </row>
    <row r="55" spans="1:11">
      <c r="A55" s="276">
        <v>285</v>
      </c>
      <c r="B55" s="279" t="s">
        <v>991</v>
      </c>
      <c r="C55" s="281"/>
      <c r="D55" s="274"/>
      <c r="E55" s="139"/>
      <c r="F55" s="140">
        <v>1</v>
      </c>
      <c r="G55" s="139"/>
      <c r="H55" s="275" t="str">
        <f>IF(AND(INPUT_AWAL!$C$18=1,IV.2!$E$53=0,IV.2!$E$54=0,IV.2!$E$55=0,IV.2!$E$56=0),"246-249 MINIMAL SALAH SATU TERISI KARENA ADA ART MENGOBATI SENDIRI",(IF(AND(F55=1,G55&lt;E55),"OOP HARUS SAMA DENGAN NILAI",(IF(AND(F55=1,G55&gt;E55),"OOP HARUS SAMA DENGAN NILAI",(IF(G55&gt;E55,"OOP&gt;NILAI"," ")))))))</f>
        <v>246-249 MINIMAL SALAH SATU TERISI KARENA ADA ART MENGOBATI SENDIRI</v>
      </c>
      <c r="I55" s="90"/>
      <c r="J55" s="90"/>
      <c r="K55" s="90"/>
    </row>
    <row r="56" spans="1:11">
      <c r="A56" s="276">
        <v>286</v>
      </c>
      <c r="B56" s="279" t="s">
        <v>396</v>
      </c>
      <c r="C56" s="281"/>
      <c r="D56" s="274"/>
      <c r="E56" s="139"/>
      <c r="F56" s="140">
        <v>1</v>
      </c>
      <c r="G56" s="139"/>
      <c r="H56" s="275" t="str">
        <f>IF(AND(INPUT_AWAL!$C$18=1,IV.2!$E$53=0,IV.2!$E$54=0,IV.2!$E$55=0,IV.2!$E$56=0),"246-249 MINIMAL SALAH SATU TERISI KARENA ADA ART MENGOBATI SENDIRI",(IF(AND(F56=1,G56&lt;E56),"OOP HARUS SAMA DENGAN NILAI",(IF(AND(F56=1,G56&gt;E56),"OOP HARUS SAMA DENGAN NILAI",(IF(G56&gt;E56,"OOP&gt;NILAI"," ")))))))</f>
        <v>246-249 MINIMAL SALAH SATU TERISI KARENA ADA ART MENGOBATI SENDIRI</v>
      </c>
      <c r="I56" s="90"/>
      <c r="J56" s="90"/>
      <c r="K56" s="90"/>
    </row>
    <row r="57" spans="1:11">
      <c r="A57" s="276"/>
      <c r="B57" s="282" t="s">
        <v>397</v>
      </c>
      <c r="C57" s="281"/>
      <c r="D57" s="274"/>
      <c r="E57" s="274"/>
      <c r="F57" s="279"/>
      <c r="G57" s="274"/>
      <c r="H57" s="275"/>
      <c r="I57" s="90"/>
      <c r="J57" s="90"/>
      <c r="K57" s="90"/>
    </row>
    <row r="58" spans="1:11">
      <c r="A58" s="276">
        <v>287</v>
      </c>
      <c r="B58" s="279" t="s">
        <v>398</v>
      </c>
      <c r="C58" s="281"/>
      <c r="D58" s="274"/>
      <c r="E58" s="139"/>
      <c r="F58" s="140">
        <v>1</v>
      </c>
      <c r="G58" s="139"/>
      <c r="H58" s="275" t="str">
        <f>IF(AND(F58=1,G58&lt;E58),"OOP HARUS SAMA DENGAN NILAI",(IF(AND(F58=1,G58&gt;E58),"OOP HARUS SAMA DENGAN NILAI",(IF(G58&gt;E58,"OOP&gt;NILAI"," ")))))</f>
        <v xml:space="preserve"> </v>
      </c>
      <c r="I58" s="90"/>
      <c r="J58" s="90"/>
      <c r="K58" s="90"/>
    </row>
    <row r="59" spans="1:11">
      <c r="A59" s="276">
        <v>288</v>
      </c>
      <c r="B59" s="279" t="s">
        <v>399</v>
      </c>
      <c r="C59" s="281"/>
      <c r="D59" s="274"/>
      <c r="E59" s="139"/>
      <c r="F59" s="140">
        <v>1</v>
      </c>
      <c r="G59" s="139"/>
      <c r="H59" s="275" t="str">
        <f>IF(AND(E59=0,INPUT_AWAL!C6=1),"ADA BALITA, CEK BIAYA IMUNISASI",(IF(AND(F59=1,G59&lt;E59),"OOP HARUS SAMA DENGAN NILAI",(IF(AND(F59=1,G59&gt;E59),"OOP HARUS SAMA DENGAN NILAI",(IF(G59&gt;E59,"OOP&gt;NILAI"," ")))))))</f>
        <v>ADA BALITA, CEK BIAYA IMUNISASI</v>
      </c>
      <c r="I59" s="90"/>
      <c r="J59" s="90"/>
      <c r="K59" s="90"/>
    </row>
    <row r="60" spans="1:11">
      <c r="A60" s="276">
        <v>289</v>
      </c>
      <c r="B60" s="279" t="s">
        <v>400</v>
      </c>
      <c r="C60" s="281"/>
      <c r="D60" s="274"/>
      <c r="E60" s="139"/>
      <c r="F60" s="140">
        <v>1</v>
      </c>
      <c r="G60" s="139"/>
      <c r="H60" s="275" t="str">
        <f>IF(AND(F60=1,G60&lt;E60),"OOP HARUS SAMA DENGAN NILAI",(IF(AND(F60=1,G60&gt;E60),"OOP HARUS SAMA DENGAN NILAI",(IF(G60&gt;E60,"OOP&gt;NILAI"," ")))))</f>
        <v xml:space="preserve"> </v>
      </c>
      <c r="I60" s="90"/>
      <c r="J60" s="90"/>
      <c r="K60" s="90"/>
    </row>
    <row r="61" spans="1:11">
      <c r="A61" s="276">
        <v>290</v>
      </c>
      <c r="B61" s="279" t="s">
        <v>401</v>
      </c>
      <c r="C61" s="281"/>
      <c r="D61" s="274"/>
      <c r="E61" s="139"/>
      <c r="F61" s="140">
        <v>1</v>
      </c>
      <c r="G61" s="139"/>
      <c r="H61" s="275" t="str">
        <f>IF(AND(INPUT_AWAL!C23=1,IV.2!E61=0),"CEK LAGI APAKAH ADA MEMBELI KB SETAHUN YANG LALU ATAU MEMAKAI KB JANGKA LAMA SEPERTI SPIRAL, SUSUK, DLL ",(IF(AND(F61=1,G61&lt;E61),"OOP HARUS SAMA DENGAN NILAI",(IF(AND(F61=1,G61&gt;E61),"OOP HARUS SAMA DENGAN NILAI",(IF(G61&gt;E61,"OOP&gt;NILAI"," ")))))))</f>
        <v xml:space="preserve"> </v>
      </c>
      <c r="I61" s="90"/>
      <c r="J61" s="90"/>
      <c r="K61" s="90"/>
    </row>
    <row r="62" spans="1:11">
      <c r="A62" s="276">
        <v>291</v>
      </c>
      <c r="B62" s="279" t="s">
        <v>402</v>
      </c>
      <c r="C62" s="281"/>
      <c r="D62" s="274"/>
      <c r="E62" s="139"/>
      <c r="F62" s="140">
        <v>1</v>
      </c>
      <c r="G62" s="139"/>
      <c r="H62" s="275" t="str">
        <f>IF(AND(F62=1,G62&lt;E62),"OOP HARUS SAMA DENGAN NILAI",(IF(AND(F62=1,G62&gt;E62),"OOP HARUS SAMA DENGAN NILAI",(IF(G62&gt;E62,"OOP&gt;NILAI"," ")))))</f>
        <v xml:space="preserve"> </v>
      </c>
      <c r="I62" s="90"/>
      <c r="J62" s="90"/>
      <c r="K62" s="90"/>
    </row>
    <row r="63" spans="1:11">
      <c r="A63" s="262"/>
      <c r="B63" s="282" t="s">
        <v>403</v>
      </c>
      <c r="C63" s="281"/>
      <c r="D63" s="274"/>
      <c r="E63" s="274"/>
      <c r="F63" s="279"/>
      <c r="G63" s="274"/>
      <c r="H63" s="275"/>
      <c r="I63" s="101" t="s">
        <v>793</v>
      </c>
      <c r="J63" s="90"/>
      <c r="K63" s="90"/>
    </row>
    <row r="64" spans="1:11">
      <c r="A64" s="276">
        <v>292</v>
      </c>
      <c r="B64" s="279" t="s">
        <v>404</v>
      </c>
      <c r="C64" s="281"/>
      <c r="D64" s="274"/>
      <c r="E64" s="139"/>
      <c r="F64" s="140">
        <v>1</v>
      </c>
      <c r="G64" s="139"/>
      <c r="H64" s="275"/>
      <c r="I64" s="259" t="s">
        <v>812</v>
      </c>
      <c r="K64" s="90"/>
    </row>
    <row r="65" spans="1:11">
      <c r="A65" s="276">
        <v>293</v>
      </c>
      <c r="B65" s="279" t="s">
        <v>405</v>
      </c>
      <c r="C65" s="281"/>
      <c r="D65" s="274"/>
      <c r="E65" s="139"/>
      <c r="F65" s="140">
        <v>6</v>
      </c>
      <c r="G65" s="139"/>
      <c r="H65" s="275" t="str">
        <f>IF(AND(INPUT_AWAL!$C$10=1,IV.2!E65=0),"HARUS DIISI KARENA ADA ART SEKOLAH",(IF(AND(INPUT_AWAL!$C$9=1,IV.2!E65=0),"HARUS DIISI KARENA ADA ART PRA SEKOLAH"," ")))</f>
        <v xml:space="preserve"> </v>
      </c>
      <c r="I65" s="260">
        <f>KOMODITAS!F238</f>
        <v>0</v>
      </c>
      <c r="J65" s="90"/>
      <c r="K65" s="90"/>
    </row>
    <row r="66" spans="1:11">
      <c r="A66" s="276">
        <v>294</v>
      </c>
      <c r="B66" s="279" t="s">
        <v>406</v>
      </c>
      <c r="C66" s="281"/>
      <c r="D66" s="274"/>
      <c r="E66" s="139"/>
      <c r="F66" s="140">
        <v>1</v>
      </c>
      <c r="G66" s="139"/>
      <c r="H66" s="275"/>
      <c r="I66" s="99"/>
      <c r="J66" s="90"/>
      <c r="K66" s="90"/>
    </row>
    <row r="67" spans="1:11">
      <c r="A67" s="276">
        <v>295</v>
      </c>
      <c r="B67" s="279" t="s">
        <v>407</v>
      </c>
      <c r="C67" s="281"/>
      <c r="D67" s="274"/>
      <c r="E67" s="139"/>
      <c r="F67" s="140">
        <v>1</v>
      </c>
      <c r="G67" s="139"/>
      <c r="H67" s="275" t="str">
        <f>IF(AND(INPUT_AWAL!$C$10=1,IV.2!E67=0),"HARUS DIISI KARENA ADA ART SEKOLAH",(IF(AND(INPUT_AWAL!$C$9=1,IV.2!E67=0),"HARUS DIISI KARENA ADA ART PRA SEKOLAH"," ")))</f>
        <v xml:space="preserve"> </v>
      </c>
      <c r="I67" s="99"/>
      <c r="J67" s="90"/>
      <c r="K67" s="90"/>
    </row>
    <row r="68" spans="1:11">
      <c r="A68" s="276">
        <v>296</v>
      </c>
      <c r="B68" s="279" t="s">
        <v>408</v>
      </c>
      <c r="C68" s="281"/>
      <c r="D68" s="274"/>
      <c r="E68" s="139"/>
      <c r="F68" s="140">
        <v>1</v>
      </c>
      <c r="G68" s="139"/>
      <c r="H68" s="275" t="str">
        <f>IF(AND(INPUT_AWAL!$C$10=1,IV.2!E68=0),"HARUS DIISI KARENA ADA ART SEKOLAH",(IF(AND(INPUT_AWAL!$C$9=1,IV.2!E68=0),"HARUS DIISI KARENA ADA ART PRA SEKOLAH"," ")))</f>
        <v xml:space="preserve"> </v>
      </c>
      <c r="I68" s="99"/>
      <c r="J68" s="90"/>
      <c r="K68" s="90"/>
    </row>
    <row r="69" spans="1:11">
      <c r="A69" s="276">
        <v>297</v>
      </c>
      <c r="B69" s="279" t="s">
        <v>409</v>
      </c>
      <c r="C69" s="281"/>
      <c r="D69" s="274"/>
      <c r="E69" s="139"/>
      <c r="F69" s="140">
        <v>1</v>
      </c>
      <c r="G69" s="139"/>
      <c r="H69" s="275"/>
      <c r="I69" s="99"/>
      <c r="J69" s="90"/>
      <c r="K69" s="90"/>
    </row>
    <row r="70" spans="1:11">
      <c r="A70" s="276"/>
      <c r="B70" s="282" t="s">
        <v>410</v>
      </c>
      <c r="C70" s="281"/>
      <c r="D70" s="274"/>
      <c r="E70" s="274"/>
      <c r="F70" s="279"/>
      <c r="G70" s="449"/>
      <c r="H70" s="275"/>
      <c r="I70" s="99"/>
      <c r="J70" s="90"/>
      <c r="K70" s="90"/>
    </row>
    <row r="71" spans="1:11">
      <c r="A71" s="276">
        <v>298</v>
      </c>
      <c r="B71" s="279" t="s">
        <v>411</v>
      </c>
      <c r="C71" s="281"/>
      <c r="D71" s="274"/>
      <c r="E71" s="139"/>
      <c r="F71" s="140">
        <v>1</v>
      </c>
      <c r="G71" s="449"/>
      <c r="H71" s="275"/>
      <c r="I71" s="99"/>
      <c r="J71" s="90"/>
      <c r="K71" s="90"/>
    </row>
    <row r="72" spans="1:11">
      <c r="A72" s="276">
        <v>299</v>
      </c>
      <c r="B72" s="279" t="s">
        <v>412</v>
      </c>
      <c r="C72" s="281"/>
      <c r="D72" s="274"/>
      <c r="E72" s="139"/>
      <c r="F72" s="140">
        <v>1</v>
      </c>
      <c r="G72" s="449"/>
      <c r="H72" s="275"/>
      <c r="I72" s="99"/>
      <c r="J72" s="90"/>
      <c r="K72" s="90"/>
    </row>
    <row r="73" spans="1:11">
      <c r="A73" s="276">
        <v>300</v>
      </c>
      <c r="B73" s="279" t="s">
        <v>413</v>
      </c>
      <c r="C73" s="281"/>
      <c r="D73" s="274"/>
      <c r="E73" s="139"/>
      <c r="F73" s="140">
        <v>1</v>
      </c>
      <c r="G73" s="449"/>
      <c r="H73" s="275"/>
      <c r="I73" s="90"/>
      <c r="J73" s="90"/>
      <c r="K73" s="90"/>
    </row>
    <row r="74" spans="1:11">
      <c r="A74" s="276">
        <v>301</v>
      </c>
      <c r="B74" s="279" t="s">
        <v>414</v>
      </c>
      <c r="C74" s="281"/>
      <c r="D74" s="274"/>
      <c r="E74" s="139"/>
      <c r="F74" s="140">
        <v>1</v>
      </c>
      <c r="G74" s="449"/>
      <c r="H74" s="275"/>
      <c r="I74" s="90"/>
      <c r="J74" s="90"/>
      <c r="K74" s="90"/>
    </row>
    <row r="75" spans="1:11">
      <c r="A75" s="276">
        <v>302</v>
      </c>
      <c r="B75" s="279" t="s">
        <v>415</v>
      </c>
      <c r="C75" s="281"/>
      <c r="D75" s="274"/>
      <c r="E75" s="139"/>
      <c r="F75" s="140">
        <v>1</v>
      </c>
      <c r="G75" s="449"/>
      <c r="H75" s="275"/>
      <c r="I75" s="55"/>
      <c r="J75" s="90"/>
      <c r="K75" s="90"/>
    </row>
    <row r="76" spans="1:11">
      <c r="A76" s="276">
        <v>303</v>
      </c>
      <c r="B76" s="279" t="s">
        <v>416</v>
      </c>
      <c r="C76" s="281"/>
      <c r="D76" s="274"/>
      <c r="E76" s="139"/>
      <c r="F76" s="140">
        <v>1</v>
      </c>
      <c r="G76" s="449"/>
      <c r="H76" s="275"/>
      <c r="I76" s="55"/>
      <c r="J76" s="90"/>
      <c r="K76" s="90"/>
    </row>
    <row r="77" spans="1:11">
      <c r="A77" s="276">
        <v>304</v>
      </c>
      <c r="B77" s="279" t="s">
        <v>417</v>
      </c>
      <c r="C77" s="281"/>
      <c r="D77" s="139"/>
      <c r="E77" s="274"/>
      <c r="F77" s="140">
        <v>1</v>
      </c>
      <c r="G77" s="449"/>
      <c r="H77" s="275" t="str">
        <f>IF(AND(D77=0,INPUT_AWAL!C8=1),"HARUS DIISI"," ")</f>
        <v xml:space="preserve"> </v>
      </c>
      <c r="I77" s="55"/>
      <c r="J77" s="90"/>
      <c r="K77" s="90"/>
    </row>
    <row r="78" spans="1:11">
      <c r="A78" s="276">
        <v>305</v>
      </c>
      <c r="B78" s="279" t="s">
        <v>418</v>
      </c>
      <c r="C78" s="281"/>
      <c r="D78" s="274"/>
      <c r="E78" s="139"/>
      <c r="F78" s="140">
        <v>1</v>
      </c>
      <c r="G78" s="449"/>
      <c r="H78" s="275" t="str">
        <f>IF(AND(INPUT_AWAL!C11=1,E78=0),"ADA REKENING, PERIKSA APAKAH ADA BIAYA ATM"," ")</f>
        <v xml:space="preserve"> </v>
      </c>
      <c r="I78" s="90"/>
      <c r="J78" s="90"/>
      <c r="K78" s="90"/>
    </row>
    <row r="79" spans="1:11">
      <c r="A79" s="276">
        <v>306</v>
      </c>
      <c r="B79" s="279" t="s">
        <v>419</v>
      </c>
      <c r="C79" s="281"/>
      <c r="D79" s="274"/>
      <c r="E79" s="139"/>
      <c r="F79" s="140">
        <v>1</v>
      </c>
      <c r="G79" s="450"/>
      <c r="H79" s="275"/>
      <c r="I79" s="90"/>
      <c r="J79" s="90"/>
      <c r="K79" s="90"/>
    </row>
    <row r="80" spans="1:11">
      <c r="A80" s="266">
        <v>307</v>
      </c>
      <c r="B80" s="283" t="s">
        <v>420</v>
      </c>
      <c r="C80" s="284"/>
      <c r="D80" s="271"/>
      <c r="E80" s="269">
        <f>SUM(E81:E88)</f>
        <v>0</v>
      </c>
      <c r="F80" s="270"/>
      <c r="G80" s="271"/>
      <c r="H80" s="280"/>
      <c r="I80" s="90"/>
      <c r="J80" s="90"/>
      <c r="K80" s="90"/>
    </row>
    <row r="81" spans="1:11">
      <c r="A81" s="276">
        <v>308</v>
      </c>
      <c r="B81" s="279" t="s">
        <v>421</v>
      </c>
      <c r="C81" s="281"/>
      <c r="D81" s="274"/>
      <c r="E81" s="139"/>
      <c r="F81" s="140">
        <v>1</v>
      </c>
      <c r="G81" s="448"/>
      <c r="H81" s="275" t="str">
        <f>IF(E81=0,"BENARKAH TIDAK PERNAH MEMBELI JENIS PAKAIAN INI SELAMA SETAHUN? (MISAL LEBARAN)"," ")</f>
        <v>BENARKAH TIDAK PERNAH MEMBELI JENIS PAKAIAN INI SELAMA SETAHUN? (MISAL LEBARAN)</v>
      </c>
      <c r="I81" s="90"/>
      <c r="J81" s="90"/>
      <c r="K81" s="90"/>
    </row>
    <row r="82" spans="1:11">
      <c r="A82" s="276">
        <v>309</v>
      </c>
      <c r="B82" s="279" t="s">
        <v>422</v>
      </c>
      <c r="C82" s="281"/>
      <c r="D82" s="274"/>
      <c r="E82" s="139"/>
      <c r="F82" s="140">
        <v>1</v>
      </c>
      <c r="G82" s="449"/>
      <c r="H82" s="275" t="str">
        <f t="shared" ref="H82" si="0">IF(E82=0,"BENARKAH TIDAK PERNAH MEMBELI JENIS PAKAIAN INI SELAMA SETAHUN? (MISAL LEBARAN)"," ")</f>
        <v>BENARKAH TIDAK PERNAH MEMBELI JENIS PAKAIAN INI SELAMA SETAHUN? (MISAL LEBARAN)</v>
      </c>
      <c r="I82" s="90"/>
      <c r="J82" s="90"/>
      <c r="K82" s="90"/>
    </row>
    <row r="83" spans="1:11">
      <c r="A83" s="276">
        <v>310</v>
      </c>
      <c r="B83" s="279" t="s">
        <v>423</v>
      </c>
      <c r="C83" s="281"/>
      <c r="D83" s="274"/>
      <c r="E83" s="139"/>
      <c r="F83" s="140">
        <v>1</v>
      </c>
      <c r="G83" s="449"/>
      <c r="H83" s="275" t="str">
        <f>IF(AND(E83=0,INPUT_AWAL!C6=1),"BENARKAH TIDAK PERNAH MEMBELI JENIS PAKAIAN INI SELAMA SETAHUN? (MISAL LEBARAN)"," ")</f>
        <v>BENARKAH TIDAK PERNAH MEMBELI JENIS PAKAIAN INI SELAMA SETAHUN? (MISAL LEBARAN)</v>
      </c>
      <c r="I83" s="90"/>
      <c r="J83" s="90"/>
      <c r="K83" s="90"/>
    </row>
    <row r="84" spans="1:11">
      <c r="A84" s="276">
        <v>311</v>
      </c>
      <c r="B84" s="279" t="s">
        <v>424</v>
      </c>
      <c r="C84" s="281"/>
      <c r="D84" s="274"/>
      <c r="E84" s="139"/>
      <c r="F84" s="140">
        <v>1</v>
      </c>
      <c r="G84" s="449"/>
      <c r="H84" s="275"/>
      <c r="I84" s="90"/>
      <c r="J84" s="90"/>
      <c r="K84" s="90"/>
    </row>
    <row r="85" spans="1:11">
      <c r="A85" s="276">
        <v>312</v>
      </c>
      <c r="B85" s="279" t="s">
        <v>425</v>
      </c>
      <c r="C85" s="281"/>
      <c r="D85" s="274"/>
      <c r="E85" s="139"/>
      <c r="F85" s="140">
        <v>1</v>
      </c>
      <c r="G85" s="449"/>
      <c r="H85" s="275"/>
      <c r="I85" s="90"/>
      <c r="J85" s="90"/>
      <c r="K85" s="90"/>
    </row>
    <row r="86" spans="1:11">
      <c r="A86" s="276">
        <v>313</v>
      </c>
      <c r="B86" s="279" t="s">
        <v>426</v>
      </c>
      <c r="C86" s="281"/>
      <c r="D86" s="274"/>
      <c r="E86" s="139"/>
      <c r="F86" s="140">
        <v>1</v>
      </c>
      <c r="G86" s="449"/>
      <c r="H86" s="275" t="str">
        <f>IF(E86=0,"BENARKAH TIDAK PERNAH MEMBELI ALAS KAKI SELAMA SETAHUN? (MISAL SANDAL JEPIT, DLL)"," ")</f>
        <v>BENARKAH TIDAK PERNAH MEMBELI ALAS KAKI SELAMA SETAHUN? (MISAL SANDAL JEPIT, DLL)</v>
      </c>
      <c r="I86" s="90"/>
      <c r="J86" s="90"/>
      <c r="K86" s="90"/>
    </row>
    <row r="87" spans="1:11">
      <c r="A87" s="276">
        <v>314</v>
      </c>
      <c r="B87" s="279" t="s">
        <v>427</v>
      </c>
      <c r="C87" s="281"/>
      <c r="D87" s="274"/>
      <c r="E87" s="139"/>
      <c r="F87" s="140">
        <v>1</v>
      </c>
      <c r="G87" s="449"/>
      <c r="H87" s="275"/>
      <c r="I87" s="90"/>
      <c r="J87" s="90"/>
      <c r="K87" s="90"/>
    </row>
    <row r="88" spans="1:11">
      <c r="A88" s="276">
        <v>315</v>
      </c>
      <c r="B88" s="279" t="s">
        <v>428</v>
      </c>
      <c r="C88" s="281"/>
      <c r="D88" s="274"/>
      <c r="E88" s="139"/>
      <c r="F88" s="140">
        <v>1</v>
      </c>
      <c r="G88" s="450"/>
      <c r="H88" s="275"/>
      <c r="I88" s="90"/>
      <c r="J88" s="90"/>
      <c r="K88" s="90"/>
    </row>
    <row r="89" spans="1:11">
      <c r="A89" s="266">
        <v>316</v>
      </c>
      <c r="B89" s="283" t="s">
        <v>429</v>
      </c>
      <c r="C89" s="284"/>
      <c r="D89" s="271"/>
      <c r="E89" s="269">
        <f>SUM(E90:E106)</f>
        <v>0</v>
      </c>
      <c r="F89" s="270"/>
      <c r="G89" s="271"/>
      <c r="H89" s="280"/>
      <c r="I89" s="101" t="s">
        <v>793</v>
      </c>
      <c r="J89" s="90"/>
      <c r="K89" s="90"/>
    </row>
    <row r="90" spans="1:11">
      <c r="A90" s="262">
        <v>317</v>
      </c>
      <c r="B90" s="279" t="s">
        <v>430</v>
      </c>
      <c r="C90" s="281"/>
      <c r="D90" s="274"/>
      <c r="E90" s="139"/>
      <c r="F90" s="140">
        <v>1</v>
      </c>
      <c r="G90" s="448"/>
      <c r="H90" s="275"/>
      <c r="I90" s="259" t="s">
        <v>813</v>
      </c>
      <c r="K90" s="90"/>
    </row>
    <row r="91" spans="1:11">
      <c r="A91" s="276">
        <v>318</v>
      </c>
      <c r="B91" s="279" t="s">
        <v>431</v>
      </c>
      <c r="C91" s="281"/>
      <c r="D91" s="274"/>
      <c r="E91" s="139"/>
      <c r="F91" s="140">
        <v>1</v>
      </c>
      <c r="G91" s="449"/>
      <c r="H91" s="275"/>
      <c r="I91" s="260">
        <f>KOMODITAS!F239</f>
        <v>0</v>
      </c>
      <c r="J91" s="90"/>
      <c r="K91" s="90"/>
    </row>
    <row r="92" spans="1:11">
      <c r="A92" s="276">
        <v>319</v>
      </c>
      <c r="B92" s="279" t="s">
        <v>432</v>
      </c>
      <c r="C92" s="281"/>
      <c r="D92" s="274"/>
      <c r="E92" s="139"/>
      <c r="F92" s="140">
        <v>1</v>
      </c>
      <c r="G92" s="449"/>
      <c r="H92" s="275"/>
      <c r="I92" s="90"/>
      <c r="J92" s="90"/>
      <c r="K92" s="90"/>
    </row>
    <row r="93" spans="1:11">
      <c r="A93" s="276">
        <v>320</v>
      </c>
      <c r="B93" s="279" t="s">
        <v>433</v>
      </c>
      <c r="C93" s="281"/>
      <c r="D93" s="274"/>
      <c r="E93" s="139"/>
      <c r="F93" s="140">
        <v>1</v>
      </c>
      <c r="G93" s="449"/>
      <c r="H93" s="275"/>
      <c r="I93" s="90"/>
      <c r="J93" s="90"/>
      <c r="K93" s="90"/>
    </row>
    <row r="94" spans="1:11">
      <c r="A94" s="276">
        <v>321</v>
      </c>
      <c r="B94" s="279" t="s">
        <v>434</v>
      </c>
      <c r="C94" s="281"/>
      <c r="D94" s="274"/>
      <c r="E94" s="139"/>
      <c r="F94" s="140">
        <v>1</v>
      </c>
      <c r="G94" s="449"/>
      <c r="H94" s="275"/>
      <c r="I94" s="90"/>
      <c r="J94" s="90"/>
      <c r="K94" s="90"/>
    </row>
    <row r="95" spans="1:11">
      <c r="A95" s="276">
        <v>322</v>
      </c>
      <c r="B95" s="279" t="s">
        <v>435</v>
      </c>
      <c r="C95" s="281"/>
      <c r="D95" s="274"/>
      <c r="E95" s="139"/>
      <c r="F95" s="140">
        <v>1</v>
      </c>
      <c r="G95" s="449"/>
      <c r="H95" s="275"/>
      <c r="I95" s="90"/>
      <c r="J95" s="90"/>
      <c r="K95" s="90"/>
    </row>
    <row r="96" spans="1:11">
      <c r="A96" s="276">
        <v>323</v>
      </c>
      <c r="B96" s="279" t="s">
        <v>436</v>
      </c>
      <c r="C96" s="281"/>
      <c r="D96" s="274"/>
      <c r="E96" s="139"/>
      <c r="F96" s="140">
        <v>1</v>
      </c>
      <c r="G96" s="449"/>
      <c r="H96" s="275"/>
      <c r="I96" s="90"/>
      <c r="J96" s="90"/>
      <c r="K96" s="90"/>
    </row>
    <row r="97" spans="1:11">
      <c r="A97" s="276">
        <v>324</v>
      </c>
      <c r="B97" s="279" t="s">
        <v>437</v>
      </c>
      <c r="C97" s="281"/>
      <c r="D97" s="274"/>
      <c r="E97" s="139"/>
      <c r="F97" s="140">
        <v>1</v>
      </c>
      <c r="G97" s="449"/>
      <c r="H97" s="275"/>
      <c r="I97" s="90"/>
      <c r="J97" s="90"/>
      <c r="K97" s="90"/>
    </row>
    <row r="98" spans="1:11">
      <c r="A98" s="276">
        <v>325</v>
      </c>
      <c r="B98" s="279" t="s">
        <v>438</v>
      </c>
      <c r="C98" s="281"/>
      <c r="D98" s="274"/>
      <c r="E98" s="139"/>
      <c r="F98" s="140">
        <v>1</v>
      </c>
      <c r="G98" s="449"/>
      <c r="H98" s="275"/>
      <c r="I98" s="90"/>
      <c r="J98" s="90"/>
      <c r="K98" s="90"/>
    </row>
    <row r="99" spans="1:11">
      <c r="A99" s="276">
        <v>326</v>
      </c>
      <c r="B99" s="279" t="s">
        <v>439</v>
      </c>
      <c r="C99" s="281"/>
      <c r="D99" s="274"/>
      <c r="E99" s="139"/>
      <c r="F99" s="140">
        <v>1</v>
      </c>
      <c r="G99" s="449"/>
      <c r="H99" s="275"/>
      <c r="I99" s="90"/>
      <c r="J99" s="90"/>
      <c r="K99" s="90"/>
    </row>
    <row r="100" spans="1:11">
      <c r="A100" s="276">
        <v>327</v>
      </c>
      <c r="B100" s="279" t="s">
        <v>440</v>
      </c>
      <c r="C100" s="281"/>
      <c r="D100" s="274"/>
      <c r="E100" s="139"/>
      <c r="F100" s="140">
        <v>1</v>
      </c>
      <c r="G100" s="449"/>
      <c r="H100" s="275"/>
      <c r="I100" s="90"/>
      <c r="J100" s="90"/>
      <c r="K100" s="90"/>
    </row>
    <row r="101" spans="1:11">
      <c r="A101" s="276">
        <v>328</v>
      </c>
      <c r="B101" s="279" t="s">
        <v>441</v>
      </c>
      <c r="C101" s="281"/>
      <c r="D101" s="274"/>
      <c r="E101" s="139"/>
      <c r="F101" s="140">
        <v>1</v>
      </c>
      <c r="G101" s="449"/>
      <c r="H101" s="275" t="str">
        <f>IF(AND(INPUT_AWAL!C6=1,IV.2!E101=0),"TIDAK MEMBELI MAINAN ANAK?"," ")</f>
        <v>TIDAK MEMBELI MAINAN ANAK?</v>
      </c>
      <c r="I101" s="90"/>
      <c r="J101" s="90"/>
      <c r="K101" s="90"/>
    </row>
    <row r="102" spans="1:11">
      <c r="A102" s="276">
        <v>329</v>
      </c>
      <c r="B102" s="279" t="s">
        <v>806</v>
      </c>
      <c r="C102" s="281"/>
      <c r="D102" s="274"/>
      <c r="E102" s="139"/>
      <c r="F102" s="140">
        <v>1</v>
      </c>
      <c r="G102" s="449"/>
      <c r="H102" s="275"/>
      <c r="I102" s="90"/>
      <c r="J102" s="90"/>
      <c r="K102" s="90"/>
    </row>
    <row r="103" spans="1:11">
      <c r="A103" s="276">
        <v>330</v>
      </c>
      <c r="B103" s="279" t="s">
        <v>443</v>
      </c>
      <c r="C103" s="281"/>
      <c r="D103" s="274"/>
      <c r="E103" s="139"/>
      <c r="F103" s="140">
        <v>1</v>
      </c>
      <c r="G103" s="449"/>
      <c r="H103" s="275"/>
      <c r="I103" s="90"/>
      <c r="J103" s="90"/>
      <c r="K103" s="90"/>
    </row>
    <row r="104" spans="1:11">
      <c r="A104" s="276">
        <v>331</v>
      </c>
      <c r="B104" s="279" t="s">
        <v>444</v>
      </c>
      <c r="C104" s="281"/>
      <c r="D104" s="274"/>
      <c r="E104" s="139"/>
      <c r="F104" s="140">
        <v>1</v>
      </c>
      <c r="G104" s="449"/>
      <c r="H104" s="275"/>
      <c r="I104" s="90"/>
      <c r="J104" s="90"/>
      <c r="K104" s="90"/>
    </row>
    <row r="105" spans="1:11">
      <c r="A105" s="276">
        <v>332</v>
      </c>
      <c r="B105" s="279" t="s">
        <v>445</v>
      </c>
      <c r="C105" s="281"/>
      <c r="D105" s="274"/>
      <c r="E105" s="139"/>
      <c r="F105" s="140">
        <v>1</v>
      </c>
      <c r="G105" s="449"/>
      <c r="H105" s="275"/>
      <c r="I105" s="90"/>
      <c r="J105" s="90"/>
      <c r="K105" s="90"/>
    </row>
    <row r="106" spans="1:11">
      <c r="A106" s="276">
        <v>333</v>
      </c>
      <c r="B106" s="279" t="s">
        <v>446</v>
      </c>
      <c r="C106" s="281"/>
      <c r="D106" s="274"/>
      <c r="E106" s="139"/>
      <c r="F106" s="140">
        <v>1</v>
      </c>
      <c r="G106" s="450"/>
      <c r="H106" s="275"/>
      <c r="I106" s="90"/>
      <c r="J106" s="90"/>
      <c r="K106" s="90"/>
    </row>
    <row r="107" spans="1:11">
      <c r="A107" s="266">
        <v>334</v>
      </c>
      <c r="B107" s="283" t="s">
        <v>447</v>
      </c>
      <c r="C107" s="284"/>
      <c r="D107" s="271"/>
      <c r="E107" s="269">
        <f>SUM(E108:E113)</f>
        <v>0</v>
      </c>
      <c r="F107" s="270"/>
      <c r="G107" s="271"/>
      <c r="H107" s="280"/>
      <c r="I107" s="90"/>
      <c r="J107" s="90"/>
      <c r="K107" s="90"/>
    </row>
    <row r="108" spans="1:11">
      <c r="A108" s="276">
        <v>335</v>
      </c>
      <c r="B108" s="279" t="s">
        <v>448</v>
      </c>
      <c r="C108" s="281"/>
      <c r="D108" s="274"/>
      <c r="E108" s="139"/>
      <c r="F108" s="140">
        <v>1</v>
      </c>
      <c r="G108" s="448"/>
      <c r="H108" s="275" t="str">
        <f>IF(AND(INPUT_AWAL!C33=1,IV.2!E108=0),"HARUS DIISI"," ")</f>
        <v xml:space="preserve"> </v>
      </c>
      <c r="I108" s="90"/>
      <c r="J108" s="90"/>
      <c r="K108" s="90"/>
    </row>
    <row r="109" spans="1:11">
      <c r="A109" s="276">
        <v>336</v>
      </c>
      <c r="B109" s="279" t="s">
        <v>449</v>
      </c>
      <c r="C109" s="281"/>
      <c r="D109" s="274"/>
      <c r="E109" s="139"/>
      <c r="F109" s="140">
        <v>1</v>
      </c>
      <c r="G109" s="449"/>
      <c r="H109" s="275" t="str">
        <f>IF(AND(INPUT_AWAL!C31=1,IV.2!E109=0),"HARUS DIISI"," ")</f>
        <v xml:space="preserve"> </v>
      </c>
      <c r="I109" s="90"/>
      <c r="J109" s="90"/>
      <c r="K109" s="90"/>
    </row>
    <row r="110" spans="1:11">
      <c r="A110" s="276">
        <v>337</v>
      </c>
      <c r="B110" s="279" t="s">
        <v>450</v>
      </c>
      <c r="C110" s="281"/>
      <c r="D110" s="274"/>
      <c r="E110" s="139"/>
      <c r="F110" s="140">
        <v>1</v>
      </c>
      <c r="G110" s="449"/>
      <c r="H110" s="275"/>
      <c r="I110" s="90"/>
      <c r="J110" s="90"/>
      <c r="K110" s="90"/>
    </row>
    <row r="111" spans="1:11">
      <c r="A111" s="276">
        <v>338</v>
      </c>
      <c r="B111" s="279" t="s">
        <v>451</v>
      </c>
      <c r="C111" s="281"/>
      <c r="D111" s="274"/>
      <c r="E111" s="138"/>
      <c r="F111" s="415">
        <v>6</v>
      </c>
      <c r="G111" s="139"/>
      <c r="H111" s="275" t="str">
        <f>IF(AND(INPUT_AWAL!C17=1,IV.2!E111=0),"HARUS DIISI"," ")</f>
        <v xml:space="preserve"> </v>
      </c>
      <c r="I111" s="90"/>
      <c r="J111" s="90"/>
      <c r="K111" s="90"/>
    </row>
    <row r="112" spans="1:11">
      <c r="A112" s="276">
        <v>339</v>
      </c>
      <c r="B112" s="279" t="s">
        <v>452</v>
      </c>
      <c r="C112" s="281"/>
      <c r="D112" s="274"/>
      <c r="E112" s="139"/>
      <c r="F112" s="140">
        <v>1</v>
      </c>
      <c r="G112" s="449"/>
      <c r="H112" s="275"/>
      <c r="I112" s="90"/>
      <c r="J112" s="90"/>
      <c r="K112" s="90"/>
    </row>
    <row r="113" spans="1:11">
      <c r="A113" s="276">
        <v>340</v>
      </c>
      <c r="B113" s="279" t="s">
        <v>453</v>
      </c>
      <c r="C113" s="281"/>
      <c r="D113" s="274"/>
      <c r="E113" s="139"/>
      <c r="F113" s="140">
        <v>1</v>
      </c>
      <c r="G113" s="450"/>
      <c r="H113" s="275"/>
      <c r="I113" s="90"/>
      <c r="J113" s="90"/>
      <c r="K113" s="90"/>
    </row>
    <row r="114" spans="1:11">
      <c r="A114" s="266">
        <v>341</v>
      </c>
      <c r="B114" s="283" t="s">
        <v>454</v>
      </c>
      <c r="C114" s="284"/>
      <c r="D114" s="271"/>
      <c r="E114" s="269">
        <f>SUM(E115:E120)</f>
        <v>0</v>
      </c>
      <c r="F114" s="270"/>
      <c r="G114" s="271"/>
      <c r="H114" s="280"/>
      <c r="I114" s="101" t="s">
        <v>793</v>
      </c>
      <c r="J114" s="90"/>
      <c r="K114" s="90"/>
    </row>
    <row r="115" spans="1:11">
      <c r="A115" s="262">
        <v>342</v>
      </c>
      <c r="B115" s="279" t="s">
        <v>455</v>
      </c>
      <c r="C115" s="281"/>
      <c r="D115" s="274"/>
      <c r="E115" s="139"/>
      <c r="F115" s="140">
        <v>1</v>
      </c>
      <c r="G115" s="448"/>
      <c r="H115" s="275"/>
      <c r="I115" s="259" t="s">
        <v>980</v>
      </c>
      <c r="K115" s="90"/>
    </row>
    <row r="116" spans="1:11">
      <c r="A116" s="276">
        <v>343</v>
      </c>
      <c r="B116" s="279" t="s">
        <v>456</v>
      </c>
      <c r="C116" s="281"/>
      <c r="D116" s="274"/>
      <c r="E116" s="139"/>
      <c r="F116" s="140">
        <v>1</v>
      </c>
      <c r="G116" s="449"/>
      <c r="H116" s="275"/>
      <c r="I116" s="260">
        <f>KOMODITAS!F240</f>
        <v>0</v>
      </c>
      <c r="J116" s="90"/>
      <c r="K116" s="90"/>
    </row>
    <row r="117" spans="1:11">
      <c r="A117" s="276">
        <v>344</v>
      </c>
      <c r="B117" s="279" t="s">
        <v>457</v>
      </c>
      <c r="C117" s="281"/>
      <c r="D117" s="274"/>
      <c r="E117" s="139"/>
      <c r="F117" s="140">
        <v>1</v>
      </c>
      <c r="G117" s="449"/>
      <c r="H117" s="275"/>
      <c r="I117" s="99"/>
      <c r="J117" s="90"/>
      <c r="K117" s="90"/>
    </row>
    <row r="118" spans="1:11">
      <c r="A118" s="276">
        <v>345</v>
      </c>
      <c r="B118" s="279" t="s">
        <v>458</v>
      </c>
      <c r="C118" s="281"/>
      <c r="D118" s="274"/>
      <c r="E118" s="139"/>
      <c r="F118" s="140">
        <v>1</v>
      </c>
      <c r="G118" s="449"/>
      <c r="H118" s="275"/>
      <c r="I118" s="99"/>
      <c r="J118" s="90"/>
      <c r="K118" s="90"/>
    </row>
    <row r="119" spans="1:11">
      <c r="A119" s="276">
        <v>346</v>
      </c>
      <c r="B119" s="279" t="s">
        <v>459</v>
      </c>
      <c r="C119" s="281"/>
      <c r="D119" s="274"/>
      <c r="E119" s="139"/>
      <c r="F119" s="140">
        <v>1</v>
      </c>
      <c r="G119" s="449"/>
      <c r="H119" s="275"/>
      <c r="I119" s="99"/>
      <c r="J119" s="90"/>
      <c r="K119" s="90"/>
    </row>
    <row r="120" spans="1:11">
      <c r="A120" s="276">
        <v>347</v>
      </c>
      <c r="B120" s="279" t="s">
        <v>460</v>
      </c>
      <c r="C120" s="281"/>
      <c r="D120" s="274"/>
      <c r="E120" s="139"/>
      <c r="F120" s="140">
        <v>1</v>
      </c>
      <c r="G120" s="450"/>
      <c r="H120" s="275"/>
      <c r="I120" s="99"/>
      <c r="J120" s="90"/>
      <c r="K120" s="90"/>
    </row>
    <row r="121" spans="1:11">
      <c r="A121" s="142"/>
      <c r="B121" s="90"/>
      <c r="C121" s="143"/>
      <c r="D121" s="144"/>
      <c r="E121" s="144"/>
      <c r="F121" s="90"/>
      <c r="G121" s="144"/>
      <c r="H121" s="90"/>
      <c r="I121" s="99"/>
      <c r="J121" s="90"/>
      <c r="K121" s="90"/>
    </row>
    <row r="122" spans="1:11">
      <c r="A122" s="142"/>
      <c r="B122" s="90"/>
      <c r="C122" s="143"/>
      <c r="D122" s="144"/>
      <c r="E122" s="144"/>
      <c r="F122" s="90"/>
      <c r="G122" s="144"/>
      <c r="H122" s="90"/>
      <c r="I122" s="99"/>
      <c r="J122" s="90"/>
      <c r="K122" s="90"/>
    </row>
    <row r="123" spans="1:11">
      <c r="A123" s="142"/>
      <c r="B123" s="90"/>
      <c r="C123" s="143"/>
      <c r="D123" s="144"/>
      <c r="E123" s="144"/>
      <c r="F123" s="90"/>
      <c r="G123" s="144"/>
      <c r="H123" s="90"/>
      <c r="I123" s="90"/>
      <c r="J123" s="90"/>
      <c r="K123" s="90"/>
    </row>
    <row r="124" spans="1:11">
      <c r="A124" s="142"/>
      <c r="B124" s="90"/>
      <c r="C124" s="143"/>
      <c r="D124" s="144"/>
      <c r="E124" s="144"/>
      <c r="F124" s="90"/>
      <c r="G124" s="144"/>
      <c r="H124" s="90"/>
      <c r="I124" s="90"/>
      <c r="J124" s="90"/>
      <c r="K124" s="90"/>
    </row>
    <row r="125" spans="1:11">
      <c r="A125" s="142"/>
      <c r="B125" s="90"/>
      <c r="C125" s="143"/>
      <c r="D125" s="144"/>
      <c r="E125" s="144"/>
      <c r="F125" s="90"/>
      <c r="G125" s="144"/>
      <c r="H125" s="90"/>
      <c r="I125" s="90"/>
      <c r="J125" s="90"/>
      <c r="K125" s="90"/>
    </row>
    <row r="126" spans="1:11">
      <c r="A126" s="88"/>
      <c r="B126" s="55"/>
      <c r="C126" s="145"/>
      <c r="D126" s="89"/>
      <c r="E126" s="89"/>
      <c r="F126" s="55"/>
      <c r="G126" s="89"/>
      <c r="H126" s="55"/>
      <c r="I126" s="55"/>
      <c r="J126" s="90"/>
      <c r="K126" s="90"/>
    </row>
    <row r="127" spans="1:11">
      <c r="A127" s="88"/>
      <c r="B127" s="55"/>
      <c r="C127" s="145"/>
      <c r="D127" s="89"/>
      <c r="E127" s="89"/>
      <c r="F127" s="55"/>
      <c r="G127" s="89"/>
      <c r="H127" s="55"/>
      <c r="I127" s="55"/>
      <c r="J127" s="55"/>
      <c r="K127" s="55"/>
    </row>
    <row r="128" spans="1:11" hidden="1">
      <c r="A128" s="88"/>
      <c r="B128" s="88" t="s">
        <v>461</v>
      </c>
      <c r="C128" s="145"/>
      <c r="D128" s="89"/>
      <c r="E128" s="89"/>
      <c r="F128" s="55"/>
      <c r="G128" s="89"/>
      <c r="H128" s="55"/>
      <c r="I128" s="55"/>
      <c r="J128" s="55"/>
      <c r="K128" s="55"/>
    </row>
    <row r="129" spans="1:11" hidden="1">
      <c r="A129" s="88"/>
      <c r="B129" s="55" t="s">
        <v>462</v>
      </c>
      <c r="C129" s="145" t="e">
        <f>D13/C13</f>
        <v>#DIV/0!</v>
      </c>
      <c r="D129" s="89"/>
      <c r="E129" s="89"/>
      <c r="F129" s="55"/>
      <c r="G129" s="89"/>
      <c r="H129" s="55"/>
      <c r="I129" s="55"/>
      <c r="J129" s="55"/>
      <c r="K129" s="55"/>
    </row>
    <row r="130" spans="1:11" hidden="1">
      <c r="A130" s="88"/>
      <c r="B130" s="55" t="s">
        <v>463</v>
      </c>
      <c r="C130" s="145" t="e">
        <f>E14/C14</f>
        <v>#DIV/0!</v>
      </c>
      <c r="D130" s="89"/>
      <c r="E130" s="89"/>
      <c r="F130" s="55"/>
      <c r="G130" s="89"/>
      <c r="H130" s="55"/>
      <c r="I130" s="55"/>
      <c r="J130" s="55"/>
      <c r="K130" s="55"/>
    </row>
    <row r="131" spans="1:11" hidden="1">
      <c r="A131" s="88"/>
      <c r="B131" s="55" t="s">
        <v>464</v>
      </c>
      <c r="C131" s="145" t="e">
        <f>D17/C17</f>
        <v>#DIV/0!</v>
      </c>
      <c r="D131" s="89"/>
      <c r="E131" s="89"/>
      <c r="F131" s="55"/>
      <c r="G131" s="89"/>
      <c r="H131" s="55"/>
      <c r="I131" s="55"/>
      <c r="J131" s="55"/>
      <c r="K131" s="55"/>
    </row>
    <row r="132" spans="1:11" hidden="1">
      <c r="A132" s="88"/>
      <c r="B132" s="55" t="s">
        <v>465</v>
      </c>
      <c r="C132" s="145" t="e">
        <f>D18/C18</f>
        <v>#DIV/0!</v>
      </c>
      <c r="D132" s="89"/>
      <c r="E132" s="89"/>
      <c r="F132" s="55"/>
      <c r="G132" s="89"/>
      <c r="H132" s="55"/>
      <c r="I132" s="55"/>
      <c r="J132" s="55"/>
      <c r="K132" s="55"/>
    </row>
    <row r="133" spans="1:11" hidden="1">
      <c r="A133" s="88"/>
      <c r="B133" s="55" t="s">
        <v>466</v>
      </c>
      <c r="C133" s="145" t="e">
        <f>D19/C19</f>
        <v>#DIV/0!</v>
      </c>
      <c r="D133" s="89"/>
      <c r="E133" s="89"/>
      <c r="F133" s="55"/>
      <c r="G133" s="89"/>
      <c r="H133" s="55"/>
      <c r="I133" s="55"/>
      <c r="J133" s="55"/>
      <c r="K133" s="55"/>
    </row>
    <row r="134" spans="1:11" hidden="1">
      <c r="A134" s="88"/>
      <c r="B134" s="55" t="s">
        <v>467</v>
      </c>
      <c r="C134" s="145" t="e">
        <f>E20/C20</f>
        <v>#DIV/0!</v>
      </c>
      <c r="D134" s="89"/>
      <c r="E134" s="89"/>
      <c r="F134" s="55"/>
      <c r="G134" s="89"/>
      <c r="H134" s="55"/>
      <c r="I134" s="55"/>
      <c r="J134" s="55"/>
      <c r="K134" s="55"/>
    </row>
    <row r="135" spans="1:11" hidden="1">
      <c r="A135" s="88"/>
      <c r="B135" s="55" t="s">
        <v>325</v>
      </c>
      <c r="C135" s="145" t="e">
        <f>D23/C23</f>
        <v>#DIV/0!</v>
      </c>
      <c r="D135" s="89"/>
      <c r="E135" s="89"/>
      <c r="F135" s="55"/>
      <c r="G135" s="89"/>
      <c r="H135" s="55"/>
      <c r="I135" s="55"/>
      <c r="J135" s="55"/>
      <c r="K135" s="55"/>
    </row>
    <row r="136" spans="1:11" hidden="1">
      <c r="A136" s="88"/>
      <c r="B136" s="55" t="s">
        <v>468</v>
      </c>
      <c r="C136" s="145" t="e">
        <f>D24/C24</f>
        <v>#DIV/0!</v>
      </c>
      <c r="D136" s="89"/>
      <c r="E136" s="89"/>
      <c r="F136" s="55"/>
      <c r="G136" s="89"/>
      <c r="H136" s="55"/>
      <c r="I136" s="55"/>
      <c r="J136" s="55"/>
      <c r="K136" s="55"/>
    </row>
    <row r="137" spans="1:11" hidden="1">
      <c r="A137" s="88"/>
      <c r="B137" s="55" t="s">
        <v>469</v>
      </c>
      <c r="C137" s="145" t="e">
        <f>D25/C25</f>
        <v>#DIV/0!</v>
      </c>
      <c r="D137" s="89"/>
      <c r="E137" s="89"/>
      <c r="F137" s="55"/>
      <c r="G137" s="89"/>
      <c r="H137" s="55"/>
      <c r="I137" s="55"/>
      <c r="J137" s="55"/>
      <c r="K137" s="55"/>
    </row>
    <row r="138" spans="1:11" hidden="1">
      <c r="A138" s="88"/>
      <c r="B138" s="55" t="s">
        <v>470</v>
      </c>
      <c r="C138" s="145" t="e">
        <f>D10/C10</f>
        <v>#DIV/0!</v>
      </c>
      <c r="D138" s="89"/>
      <c r="E138" s="89"/>
      <c r="F138" s="55"/>
      <c r="G138" s="89"/>
      <c r="H138" s="55"/>
      <c r="I138" s="55"/>
      <c r="J138" s="55"/>
      <c r="K138" s="55"/>
    </row>
    <row r="139" spans="1:11" hidden="1">
      <c r="A139" s="88"/>
      <c r="B139" s="55" t="s">
        <v>471</v>
      </c>
      <c r="C139" s="145" t="e">
        <f>D11/C11</f>
        <v>#DIV/0!</v>
      </c>
      <c r="D139" s="89"/>
      <c r="E139" s="89"/>
      <c r="F139" s="55"/>
      <c r="G139" s="89"/>
      <c r="H139" s="55"/>
      <c r="I139" s="55"/>
      <c r="J139" s="55"/>
      <c r="K139" s="55"/>
    </row>
    <row r="140" spans="1:11" hidden="1">
      <c r="A140" s="88"/>
      <c r="B140" s="55"/>
      <c r="C140" s="145"/>
      <c r="D140" s="89"/>
      <c r="E140" s="89"/>
      <c r="F140" s="55"/>
      <c r="G140" s="89"/>
      <c r="H140" s="55"/>
      <c r="I140" s="55"/>
      <c r="J140" s="55"/>
      <c r="K140" s="55"/>
    </row>
    <row r="141" spans="1:11" s="55" customFormat="1">
      <c r="A141" s="88"/>
      <c r="C141" s="145"/>
      <c r="D141" s="89"/>
      <c r="E141" s="89"/>
      <c r="G141" s="89"/>
    </row>
  </sheetData>
  <sheetProtection algorithmName="SHA-512" hashValue="kdjQZUrJ4YDOHX55NuBSe6m/TD5UCO7/37p8dtPOARrvfM1x82UTWVtTV+GLdLXo74Q2JM7bNnuQLrPmSl+L8Q==" saltValue="xkFhAz8aOCd300UD+w5nJA==" spinCount="100000" sheet="1" selectLockedCells="1"/>
  <mergeCells count="2">
    <mergeCell ref="C1:D1"/>
    <mergeCell ref="F1:G1"/>
  </mergeCells>
  <dataValidations count="3">
    <dataValidation showInputMessage="1" showErrorMessage="1" errorTitle="ERROR" error="PILIH JAWABAN YANG SESUAI_x000a_" sqref="F114 F30 F36 F80 F89 F107 F44" xr:uid="{00000000-0002-0000-0F00-000000000000}"/>
    <dataValidation allowBlank="1" showInputMessage="1" showErrorMessage="1" promptTitle="BPJS" prompt="Diisi 42.000*12 bulan*Jumlah ART yang ikut BPJS_x000a_=&gt; BPJS Kelas 3_x000a_Asal Kode 6 (Bantuan Pemerintah)_x000a_Pengeluaran diisi 42.000, OOP diisi 35.000_x000a_=&gt; BPJS PBI_x000a_Asal Kode 6 (Bantuan Pemerintah)_x000a_Pengeluaran diisi 42.000, OOP diisi 0" sqref="E111" xr:uid="{CBD5EE33-F78A-4B27-9DF2-CABAC42A464F}"/>
    <dataValidation showErrorMessage="1" errorTitle="ERROR" error="PILIH JAWABAN YANG SESUAI_x000a_" promptTitle="PILIH ASAL TRANSAKSI" prompt="1 PEMBELIAN_x000a_2 PEMBERIAN RUTA LAIN_x000a_3 PEMBELIAN BON/HUTANG _x000a_4 USAHA RUTA_x000a_5 PEMBELIAN SUBSIDI_x000a_6 INPUTASI DIBIAYAI PEMERINTAH_x000a_7 INPUTASI TDK BAYAR" sqref="H5:H120" xr:uid="{00000000-0002-0000-0F00-000005000000}"/>
  </dataValidations>
  <pageMargins left="0.7" right="0.7" top="0.75" bottom="0.75" header="0.3" footer="0.3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ERROR" error="INPUTKAN NILAI YANG SESUAI" promptTitle="PILIH JENIS BBM GENERATOR" prompt="1 BENSIN_x000a_2 SOLAR_x000a_3 MINYAK TANAH_x000a_4 TIDAK MEMAKAI GENERATOR" xr:uid="{00000000-0002-0000-0F00-000002000000}">
          <x14:formula1>
            <xm:f>DROWDOWN!$L$1:$L$4</xm:f>
          </x14:formula1>
          <xm:sqref>C12</xm:sqref>
        </x14:dataValidation>
        <x14:dataValidation type="list" showInputMessage="1" showErrorMessage="1" errorTitle="ERROR" error="PILIH JAWABAN YANG SESUAI_x000a_" promptTitle="PILIH ASAL TRANSAKSI" prompt="1 PEMBELIAN_x000a_2 PEMBERIAN RUTA LAIN_x000a_3 HUTANG/KREDIT DARI USAHA RUTA_x000a_4 HUTANG/KREDIT DARI NON USAHA RUTA_x000a_5 USAHA RUTA MILIK SENDIRI_x000a_6 BANTUAN PEMERINTAH_x000a_7 DARI PRODUKSI YG DIKONSUMSI SENDIRI_x000a_8 BANTUAN LEMBAGA NON PROFIT_x000a_9 DIBIAYAI OLEH KANTOR_x000a_10 MENUNGGAK" xr:uid="{B75050FB-F874-4861-A938-988C9476C5B8}">
          <x14:formula1>
            <xm:f>DROWDOWN!$J$1:$J$10</xm:f>
          </x14:formula1>
          <xm:sqref>F5:F29 F31:F35 F115:F120 F81:F88 F90:F106 F108:F113 F37:F43 F45:F79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FC56"/>
  <sheetViews>
    <sheetView workbookViewId="0">
      <pane ySplit="1" topLeftCell="A2" activePane="bottomLeft" state="frozen"/>
      <selection pane="bottomLeft" activeCell="C53" sqref="C53"/>
    </sheetView>
  </sheetViews>
  <sheetFormatPr defaultColWidth="0" defaultRowHeight="14.4" zeroHeight="1"/>
  <cols>
    <col min="1" max="1" width="7" style="303" customWidth="1"/>
    <col min="2" max="2" width="37" style="105" customWidth="1"/>
    <col min="3" max="6" width="17.6640625" style="105" customWidth="1"/>
    <col min="7" max="7" width="41.109375" style="105" customWidth="1"/>
    <col min="8" max="8" width="18.109375" style="105" hidden="1" customWidth="1"/>
    <col min="9" max="9" width="19" style="105" hidden="1" customWidth="1"/>
    <col min="10" max="16383" width="9.109375" style="51" hidden="1"/>
    <col min="16384" max="16384" width="12.33203125" style="51" hidden="1" customWidth="1"/>
  </cols>
  <sheetData>
    <row r="1" spans="1:9" s="286" customFormat="1" ht="30" customHeight="1">
      <c r="A1" s="645" t="s">
        <v>472</v>
      </c>
      <c r="B1" s="645"/>
      <c r="C1" s="645"/>
      <c r="D1" s="645"/>
      <c r="E1" s="645"/>
      <c r="F1" s="645"/>
      <c r="G1" s="480"/>
      <c r="H1" s="480"/>
      <c r="I1" s="480"/>
    </row>
    <row r="2" spans="1:9" s="286" customFormat="1">
      <c r="A2" s="645" t="s">
        <v>473</v>
      </c>
      <c r="B2" s="645" t="s">
        <v>474</v>
      </c>
      <c r="C2" s="645" t="s">
        <v>491</v>
      </c>
      <c r="D2" s="645"/>
      <c r="E2" s="645" t="s">
        <v>492</v>
      </c>
      <c r="F2" s="645"/>
      <c r="G2" s="287"/>
      <c r="H2" s="287"/>
      <c r="I2" s="118"/>
    </row>
    <row r="3" spans="1:9" s="286" customFormat="1" ht="26.4">
      <c r="A3" s="645"/>
      <c r="B3" s="645"/>
      <c r="C3" s="285" t="s">
        <v>639</v>
      </c>
      <c r="D3" s="285" t="s">
        <v>640</v>
      </c>
      <c r="E3" s="285" t="s">
        <v>639</v>
      </c>
      <c r="F3" s="285" t="s">
        <v>640</v>
      </c>
      <c r="G3" s="287"/>
      <c r="H3" s="287"/>
      <c r="I3" s="118"/>
    </row>
    <row r="4" spans="1:9">
      <c r="A4" s="288">
        <v>1</v>
      </c>
      <c r="B4" s="573">
        <f>INPUT_AWAL!H7</f>
        <v>0</v>
      </c>
      <c r="C4" s="289">
        <f>IV.1_ART1!$E$4</f>
        <v>0</v>
      </c>
      <c r="D4" s="290">
        <f>IV.1_ART1!$I$4</f>
        <v>0</v>
      </c>
      <c r="E4" s="290">
        <f>IV.1_ART1!$E$37</f>
        <v>0</v>
      </c>
      <c r="F4" s="290">
        <f>IV.1_ART1!$I$37</f>
        <v>0</v>
      </c>
      <c r="G4" s="90"/>
      <c r="H4" s="90"/>
      <c r="I4" s="144"/>
    </row>
    <row r="5" spans="1:9">
      <c r="A5" s="288">
        <v>2</v>
      </c>
      <c r="B5" s="573">
        <f>INPUT_AWAL!H8</f>
        <v>0</v>
      </c>
      <c r="C5" s="289">
        <f>IV.1_ART2!$E$4</f>
        <v>0</v>
      </c>
      <c r="D5" s="290">
        <f>IV.1_ART2!$I$4</f>
        <v>0</v>
      </c>
      <c r="E5" s="290">
        <f>IV.1_ART2!$E$37</f>
        <v>0</v>
      </c>
      <c r="F5" s="290">
        <f>IV.1_ART2!$I$37</f>
        <v>0</v>
      </c>
      <c r="G5" s="90"/>
      <c r="H5" s="90"/>
      <c r="I5" s="144"/>
    </row>
    <row r="6" spans="1:9">
      <c r="A6" s="288">
        <v>3</v>
      </c>
      <c r="B6" s="573">
        <f>INPUT_AWAL!H9</f>
        <v>0</v>
      </c>
      <c r="C6" s="289">
        <f>IV.1_ART3!$E$4</f>
        <v>0</v>
      </c>
      <c r="D6" s="290">
        <f>IV.1_ART3!$I$4</f>
        <v>0</v>
      </c>
      <c r="E6" s="290">
        <f>IV.1_ART3!$E$37</f>
        <v>0</v>
      </c>
      <c r="F6" s="290">
        <f>IV.1_ART3!$I$37</f>
        <v>0</v>
      </c>
      <c r="G6" s="90"/>
      <c r="H6" s="90"/>
      <c r="I6" s="144"/>
    </row>
    <row r="7" spans="1:9">
      <c r="A7" s="288">
        <v>4</v>
      </c>
      <c r="B7" s="573">
        <f>INPUT_AWAL!H10</f>
        <v>0</v>
      </c>
      <c r="C7" s="289">
        <f>IV.1_ART4!$E$4</f>
        <v>0</v>
      </c>
      <c r="D7" s="290">
        <f>IV.1_ART4!$I$4</f>
        <v>0</v>
      </c>
      <c r="E7" s="290">
        <f>IV.1_ART4!$E$37</f>
        <v>0</v>
      </c>
      <c r="F7" s="290">
        <f>IV.1_ART4!$I$37</f>
        <v>0</v>
      </c>
      <c r="G7" s="90"/>
      <c r="H7" s="90"/>
      <c r="I7" s="144"/>
    </row>
    <row r="8" spans="1:9">
      <c r="A8" s="288">
        <v>5</v>
      </c>
      <c r="B8" s="573">
        <f>INPUT_AWAL!H18</f>
        <v>0</v>
      </c>
      <c r="C8" s="289">
        <f>IV.1_ART5!$E$4</f>
        <v>0</v>
      </c>
      <c r="D8" s="290">
        <f>IV.1_ART5!$I$4</f>
        <v>0</v>
      </c>
      <c r="E8" s="290">
        <f>IV.1_ART5!$E$37</f>
        <v>0</v>
      </c>
      <c r="F8" s="290">
        <f>IV.1_ART5!$I$37</f>
        <v>0</v>
      </c>
      <c r="G8" s="90"/>
      <c r="H8" s="90"/>
      <c r="I8" s="144"/>
    </row>
    <row r="9" spans="1:9">
      <c r="A9" s="288">
        <v>6</v>
      </c>
      <c r="B9" s="573">
        <f>INPUT_AWAL!H19</f>
        <v>0</v>
      </c>
      <c r="C9" s="289">
        <f>IV.1_ART6!$E$4</f>
        <v>0</v>
      </c>
      <c r="D9" s="290">
        <f>IV.1_ART6!$I$4</f>
        <v>0</v>
      </c>
      <c r="E9" s="290">
        <f>IV.1_ART6!$E$37</f>
        <v>0</v>
      </c>
      <c r="F9" s="290">
        <f>IV.1_ART6!$I$37</f>
        <v>0</v>
      </c>
      <c r="G9" s="90"/>
      <c r="H9" s="90"/>
      <c r="I9" s="144"/>
    </row>
    <row r="10" spans="1:9">
      <c r="A10" s="288">
        <v>7</v>
      </c>
      <c r="B10" s="573">
        <f>INPUT_AWAL!H20</f>
        <v>0</v>
      </c>
      <c r="C10" s="289">
        <f>IV.1_ART7!$E$4</f>
        <v>0</v>
      </c>
      <c r="D10" s="290">
        <f>IV.1_ART7!$I$4</f>
        <v>0</v>
      </c>
      <c r="E10" s="290">
        <f>IV.1_ART7!$E$37</f>
        <v>0</v>
      </c>
      <c r="F10" s="290">
        <f>IV.1_ART7!$I$37</f>
        <v>0</v>
      </c>
      <c r="G10" s="90"/>
      <c r="H10" s="90"/>
      <c r="I10" s="144"/>
    </row>
    <row r="11" spans="1:9">
      <c r="A11" s="288">
        <v>8</v>
      </c>
      <c r="B11" s="573">
        <f>INPUT_AWAL!H24</f>
        <v>0</v>
      </c>
      <c r="C11" s="289">
        <f>IV.1_ART8!$E$4</f>
        <v>0</v>
      </c>
      <c r="D11" s="290">
        <f>IV.1_ART8!$I$4</f>
        <v>0</v>
      </c>
      <c r="E11" s="290">
        <f>IV.1_ART8!$E$37</f>
        <v>0</v>
      </c>
      <c r="F11" s="290">
        <f>IV.1_ART8!$I$37</f>
        <v>0</v>
      </c>
      <c r="G11" s="144"/>
      <c r="H11" s="144"/>
      <c r="I11" s="144"/>
    </row>
    <row r="12" spans="1:9">
      <c r="A12" s="288">
        <v>9</v>
      </c>
      <c r="B12" s="573">
        <f>INPUT_AWAL!H28</f>
        <v>0</v>
      </c>
      <c r="C12" s="289">
        <f>IV.1_ART9!$E$4</f>
        <v>0</v>
      </c>
      <c r="D12" s="290">
        <f>IV.1_ART9!$I$4</f>
        <v>0</v>
      </c>
      <c r="E12" s="290">
        <f>IV.1_ART9!$E$37</f>
        <v>0</v>
      </c>
      <c r="F12" s="290">
        <f>IV.1_ART9!$I$37</f>
        <v>0</v>
      </c>
      <c r="G12" s="144"/>
      <c r="H12" s="144"/>
      <c r="I12" s="144"/>
    </row>
    <row r="13" spans="1:9">
      <c r="A13" s="288">
        <v>10</v>
      </c>
      <c r="B13" s="573">
        <f>INPUT_AWAL!H39</f>
        <v>0</v>
      </c>
      <c r="C13" s="289">
        <f>IV.1_ART10!$E$4</f>
        <v>0</v>
      </c>
      <c r="D13" s="290">
        <f>IV.1_ART10!$I$4</f>
        <v>0</v>
      </c>
      <c r="E13" s="290">
        <f>IV.1_ART10!$E$37</f>
        <v>0</v>
      </c>
      <c r="F13" s="290">
        <f>IV.1_ART10!$I$37</f>
        <v>0</v>
      </c>
      <c r="G13" s="144"/>
      <c r="H13" s="144"/>
      <c r="I13" s="144"/>
    </row>
    <row r="14" spans="1:9">
      <c r="A14" s="288">
        <v>11</v>
      </c>
      <c r="B14" s="573">
        <f>INPUT_AWAL!H40</f>
        <v>0</v>
      </c>
      <c r="C14" s="289">
        <f>IV.1_ART11!$E$4</f>
        <v>0</v>
      </c>
      <c r="D14" s="290">
        <f>IV.1_ART11!$I$4</f>
        <v>0</v>
      </c>
      <c r="E14" s="290">
        <f>IV.1_ART11!$E$37</f>
        <v>0</v>
      </c>
      <c r="F14" s="290">
        <f>IV.1_ART11!$I$37</f>
        <v>0</v>
      </c>
      <c r="G14" s="144"/>
      <c r="H14" s="144"/>
      <c r="I14" s="144"/>
    </row>
    <row r="15" spans="1:9">
      <c r="A15" s="288">
        <v>12</v>
      </c>
      <c r="B15" s="573">
        <f>INPUT_AWAL!H41</f>
        <v>0</v>
      </c>
      <c r="C15" s="289">
        <f>IV.1_ART12!$E$4</f>
        <v>0</v>
      </c>
      <c r="D15" s="290">
        <f>IV.1_ART12!$I$4</f>
        <v>0</v>
      </c>
      <c r="E15" s="290">
        <f>IV.1_ART12!$E$37</f>
        <v>0</v>
      </c>
      <c r="F15" s="290">
        <f>IV.1_ART12!$I$37</f>
        <v>0</v>
      </c>
      <c r="G15" s="144"/>
      <c r="H15" s="144"/>
      <c r="I15" s="144"/>
    </row>
    <row r="16" spans="1:9">
      <c r="A16" s="649" t="s">
        <v>475</v>
      </c>
      <c r="B16" s="650"/>
      <c r="C16" s="291">
        <f>SUM(C4:C15)</f>
        <v>0</v>
      </c>
      <c r="D16" s="291">
        <f>SUM(D4:D15)</f>
        <v>0</v>
      </c>
      <c r="E16" s="291">
        <f>SUM(E4:E15)</f>
        <v>0</v>
      </c>
      <c r="F16" s="291">
        <f>SUM(F4:F15)</f>
        <v>0</v>
      </c>
      <c r="G16" s="144"/>
      <c r="H16" s="144"/>
      <c r="I16" s="144"/>
    </row>
    <row r="17" spans="1:9">
      <c r="A17" s="131"/>
      <c r="B17" s="144"/>
      <c r="C17" s="144"/>
      <c r="D17" s="144"/>
      <c r="E17" s="274" t="s">
        <v>341</v>
      </c>
      <c r="F17" s="292" t="str">
        <f>IF(AND(SUM(E16:F16)=0,INPUT_AWAL!C22=1),"TERDAPAT ART YANG MEROKOK, CEK KEMBALI KONSUMSI ROKOK"," ")</f>
        <v xml:space="preserve"> </v>
      </c>
      <c r="G17" s="144"/>
      <c r="H17" s="144"/>
      <c r="I17" s="144"/>
    </row>
    <row r="18" spans="1:9">
      <c r="A18" s="131"/>
      <c r="B18" s="144"/>
      <c r="C18" s="144"/>
      <c r="D18" s="144"/>
      <c r="E18" s="144"/>
      <c r="F18" s="144"/>
      <c r="G18" s="144"/>
      <c r="H18" s="144"/>
      <c r="I18" s="144"/>
    </row>
    <row r="19" spans="1:9" ht="45" customHeight="1">
      <c r="A19" s="645" t="s">
        <v>985</v>
      </c>
      <c r="B19" s="645"/>
      <c r="C19" s="645"/>
      <c r="D19" s="645"/>
      <c r="E19" s="645"/>
      <c r="F19" s="645"/>
      <c r="G19" s="144"/>
      <c r="H19" s="144"/>
      <c r="I19" s="144"/>
    </row>
    <row r="20" spans="1:9" ht="39.6">
      <c r="A20" s="285" t="s">
        <v>476</v>
      </c>
      <c r="B20" s="646" t="s">
        <v>477</v>
      </c>
      <c r="C20" s="647"/>
      <c r="D20" s="293" t="s">
        <v>641</v>
      </c>
      <c r="E20" s="293" t="s">
        <v>642</v>
      </c>
      <c r="F20" s="285" t="s">
        <v>478</v>
      </c>
      <c r="G20" s="144"/>
      <c r="H20" s="144"/>
      <c r="I20" s="144"/>
    </row>
    <row r="21" spans="1:9">
      <c r="A21" s="288">
        <v>1</v>
      </c>
      <c r="B21" s="648" t="s">
        <v>479</v>
      </c>
      <c r="C21" s="648"/>
      <c r="D21" s="289">
        <f>IV.1!E5</f>
        <v>0</v>
      </c>
      <c r="E21" s="289">
        <f>IV.1!I5</f>
        <v>0</v>
      </c>
      <c r="F21" s="289">
        <f>IV.1!M5</f>
        <v>0</v>
      </c>
      <c r="G21" s="144"/>
      <c r="H21" s="144"/>
      <c r="I21" s="144"/>
    </row>
    <row r="22" spans="1:9">
      <c r="A22" s="288">
        <v>2</v>
      </c>
      <c r="B22" s="648" t="s">
        <v>480</v>
      </c>
      <c r="C22" s="648"/>
      <c r="D22" s="289">
        <f>IV.1!E12</f>
        <v>0</v>
      </c>
      <c r="E22" s="289">
        <f>IV.1!I12</f>
        <v>0</v>
      </c>
      <c r="F22" s="289">
        <f>IV.1!M12</f>
        <v>0</v>
      </c>
      <c r="G22" s="144"/>
      <c r="H22" s="144"/>
      <c r="I22" s="144"/>
    </row>
    <row r="23" spans="1:9">
      <c r="A23" s="288">
        <v>3</v>
      </c>
      <c r="B23" s="648" t="s">
        <v>481</v>
      </c>
      <c r="C23" s="648"/>
      <c r="D23" s="289">
        <f>IV.1!E20</f>
        <v>0</v>
      </c>
      <c r="E23" s="289">
        <f>IV.1!I20</f>
        <v>0</v>
      </c>
      <c r="F23" s="289">
        <f>IV.1!M20</f>
        <v>0</v>
      </c>
      <c r="G23" s="144"/>
      <c r="H23" s="144"/>
      <c r="I23" s="144"/>
    </row>
    <row r="24" spans="1:9">
      <c r="A24" s="288">
        <v>4</v>
      </c>
      <c r="B24" s="648" t="s">
        <v>482</v>
      </c>
      <c r="C24" s="648"/>
      <c r="D24" s="289">
        <f>IV.1!E65</f>
        <v>0</v>
      </c>
      <c r="E24" s="289">
        <f>IV.1!I65</f>
        <v>0</v>
      </c>
      <c r="F24" s="289">
        <f>IV.1!M65</f>
        <v>0</v>
      </c>
      <c r="G24" s="144"/>
      <c r="H24" s="144"/>
      <c r="I24" s="144"/>
    </row>
    <row r="25" spans="1:9">
      <c r="A25" s="288">
        <v>5</v>
      </c>
      <c r="B25" s="648" t="s">
        <v>483</v>
      </c>
      <c r="C25" s="648"/>
      <c r="D25" s="289">
        <f>IV.1!E78</f>
        <v>0</v>
      </c>
      <c r="E25" s="289">
        <f>IV.1!I78</f>
        <v>0</v>
      </c>
      <c r="F25" s="289">
        <f>IV.1!M78</f>
        <v>0</v>
      </c>
      <c r="G25" s="144"/>
      <c r="H25" s="144"/>
      <c r="I25" s="144"/>
    </row>
    <row r="26" spans="1:9">
      <c r="A26" s="288">
        <v>6</v>
      </c>
      <c r="B26" s="648" t="s">
        <v>484</v>
      </c>
      <c r="C26" s="648"/>
      <c r="D26" s="289">
        <f>IV.1!E89</f>
        <v>0</v>
      </c>
      <c r="E26" s="289">
        <f>IV.1!I89</f>
        <v>0</v>
      </c>
      <c r="F26" s="289">
        <f>IV.1!M89</f>
        <v>0</v>
      </c>
      <c r="G26" s="144"/>
      <c r="H26" s="144"/>
      <c r="I26" s="144"/>
    </row>
    <row r="27" spans="1:9">
      <c r="A27" s="288">
        <v>7</v>
      </c>
      <c r="B27" s="648" t="s">
        <v>485</v>
      </c>
      <c r="C27" s="648"/>
      <c r="D27" s="289">
        <f>IV.1!E125</f>
        <v>0</v>
      </c>
      <c r="E27" s="289">
        <f>IV.1!I125</f>
        <v>0</v>
      </c>
      <c r="F27" s="289">
        <f>IV.1!M125</f>
        <v>0</v>
      </c>
      <c r="G27" s="144"/>
      <c r="H27" s="144"/>
      <c r="I27" s="144"/>
    </row>
    <row r="28" spans="1:9">
      <c r="A28" s="288">
        <v>8</v>
      </c>
      <c r="B28" s="648" t="s">
        <v>486</v>
      </c>
      <c r="C28" s="648"/>
      <c r="D28" s="289">
        <f>IV.1!E133</f>
        <v>0</v>
      </c>
      <c r="E28" s="289">
        <f>IV.1!I133</f>
        <v>0</v>
      </c>
      <c r="F28" s="289">
        <f>IV.1!M133</f>
        <v>0</v>
      </c>
      <c r="G28" s="144"/>
      <c r="H28" s="144"/>
      <c r="I28" s="144"/>
    </row>
    <row r="29" spans="1:9">
      <c r="A29" s="288">
        <v>9</v>
      </c>
      <c r="B29" s="648" t="s">
        <v>487</v>
      </c>
      <c r="C29" s="648"/>
      <c r="D29" s="289">
        <f>IV.1!E158</f>
        <v>0</v>
      </c>
      <c r="E29" s="289">
        <f>IV.1!I158</f>
        <v>0</v>
      </c>
      <c r="F29" s="289">
        <f>IV.1!M158</f>
        <v>0</v>
      </c>
      <c r="G29" s="144"/>
      <c r="H29" s="144"/>
      <c r="I29" s="144"/>
    </row>
    <row r="30" spans="1:9">
      <c r="A30" s="288">
        <v>10</v>
      </c>
      <c r="B30" s="648" t="s">
        <v>488</v>
      </c>
      <c r="C30" s="648"/>
      <c r="D30" s="289">
        <f>IV.1!E163</f>
        <v>0</v>
      </c>
      <c r="E30" s="289">
        <f>IV.1!I163</f>
        <v>0</v>
      </c>
      <c r="F30" s="289">
        <f>IV.1!M163</f>
        <v>0</v>
      </c>
      <c r="G30" s="144"/>
      <c r="H30" s="144"/>
      <c r="I30" s="144"/>
    </row>
    <row r="31" spans="1:9">
      <c r="A31" s="288">
        <v>11</v>
      </c>
      <c r="B31" s="648" t="s">
        <v>489</v>
      </c>
      <c r="C31" s="648"/>
      <c r="D31" s="289">
        <f>IV.1!E171</f>
        <v>0</v>
      </c>
      <c r="E31" s="289">
        <f>IV.1!I171</f>
        <v>0</v>
      </c>
      <c r="F31" s="289">
        <f>IV.1!M171</f>
        <v>0</v>
      </c>
      <c r="G31" s="144"/>
      <c r="H31" s="144"/>
      <c r="I31" s="144"/>
    </row>
    <row r="32" spans="1:9">
      <c r="A32" s="288">
        <v>12</v>
      </c>
      <c r="B32" s="648" t="s">
        <v>490</v>
      </c>
      <c r="C32" s="648"/>
      <c r="D32" s="289">
        <f>IV.1!E186</f>
        <v>0</v>
      </c>
      <c r="E32" s="289">
        <f>IV.1!I186</f>
        <v>0</v>
      </c>
      <c r="F32" s="289">
        <f>IV.1!M186</f>
        <v>0</v>
      </c>
      <c r="G32" s="144"/>
      <c r="H32" s="144"/>
      <c r="I32" s="144"/>
    </row>
    <row r="33" spans="1:9">
      <c r="A33" s="288">
        <v>13</v>
      </c>
      <c r="B33" s="648" t="s">
        <v>491</v>
      </c>
      <c r="C33" s="648"/>
      <c r="D33" s="289">
        <f>C16</f>
        <v>0</v>
      </c>
      <c r="E33" s="289">
        <f>D16</f>
        <v>0</v>
      </c>
      <c r="F33" s="289">
        <f>SUM(C16:D16)</f>
        <v>0</v>
      </c>
      <c r="G33" s="144"/>
      <c r="H33" s="144"/>
      <c r="I33" s="144"/>
    </row>
    <row r="34" spans="1:9">
      <c r="A34" s="288">
        <v>14</v>
      </c>
      <c r="B34" s="648" t="s">
        <v>492</v>
      </c>
      <c r="C34" s="648"/>
      <c r="D34" s="289">
        <f>E16</f>
        <v>0</v>
      </c>
      <c r="E34" s="289">
        <f>F16</f>
        <v>0</v>
      </c>
      <c r="F34" s="289">
        <f>SUM(E16:F16)</f>
        <v>0</v>
      </c>
      <c r="G34" s="144"/>
      <c r="H34" s="144"/>
      <c r="I34" s="144"/>
    </row>
    <row r="35" spans="1:9">
      <c r="A35" s="288">
        <v>15</v>
      </c>
      <c r="B35" s="654" t="s">
        <v>493</v>
      </c>
      <c r="C35" s="654"/>
      <c r="D35" s="294">
        <f t="shared" ref="D35:E35" si="0">SUM(D21:D34)</f>
        <v>0</v>
      </c>
      <c r="E35" s="294">
        <f t="shared" si="0"/>
        <v>0</v>
      </c>
      <c r="F35" s="294">
        <f>SUM(F21:F34)</f>
        <v>0</v>
      </c>
      <c r="G35" s="144"/>
      <c r="H35" s="144"/>
      <c r="I35" s="144"/>
    </row>
    <row r="36" spans="1:9">
      <c r="A36" s="130">
        <v>16</v>
      </c>
      <c r="B36" s="655" t="s">
        <v>494</v>
      </c>
      <c r="C36" s="655"/>
      <c r="D36" s="295">
        <f>ROUND((D35*30/7),0)</f>
        <v>0</v>
      </c>
      <c r="E36" s="295">
        <f>ROUND((E35*30/7),0)</f>
        <v>0</v>
      </c>
      <c r="F36" s="295">
        <f>ROUND((F35*30/7),0)</f>
        <v>0</v>
      </c>
      <c r="G36" s="144"/>
      <c r="H36" s="144"/>
      <c r="I36" s="144"/>
    </row>
    <row r="37" spans="1:9">
      <c r="A37" s="131"/>
      <c r="B37" s="144"/>
      <c r="C37" s="144"/>
      <c r="D37" s="144"/>
      <c r="E37" s="144"/>
      <c r="F37" s="144"/>
      <c r="G37" s="144"/>
      <c r="H37" s="144"/>
      <c r="I37" s="144"/>
    </row>
    <row r="38" spans="1:9" ht="33" customHeight="1">
      <c r="A38" s="645" t="s">
        <v>495</v>
      </c>
      <c r="B38" s="656"/>
      <c r="C38" s="656"/>
      <c r="D38" s="656"/>
      <c r="E38" s="144"/>
      <c r="F38" s="144"/>
      <c r="G38" s="144"/>
      <c r="H38" s="144"/>
      <c r="I38" s="144"/>
    </row>
    <row r="39" spans="1:9">
      <c r="A39" s="296" t="s">
        <v>476</v>
      </c>
      <c r="B39" s="296" t="s">
        <v>477</v>
      </c>
      <c r="C39" s="296" t="s">
        <v>496</v>
      </c>
      <c r="D39" s="296" t="s">
        <v>497</v>
      </c>
      <c r="E39" s="144"/>
      <c r="F39" s="144"/>
      <c r="G39" s="144"/>
      <c r="H39" s="144"/>
      <c r="I39" s="144"/>
    </row>
    <row r="40" spans="1:9">
      <c r="A40" s="657">
        <v>1</v>
      </c>
      <c r="B40" s="273" t="s">
        <v>498</v>
      </c>
      <c r="C40" s="297"/>
      <c r="D40" s="297"/>
      <c r="E40" s="144"/>
      <c r="F40" s="144"/>
      <c r="G40" s="144"/>
      <c r="H40" s="144"/>
      <c r="I40" s="144"/>
    </row>
    <row r="41" spans="1:9">
      <c r="A41" s="658"/>
      <c r="B41" s="273" t="s">
        <v>496</v>
      </c>
      <c r="C41" s="289">
        <f>IV.2!D4</f>
        <v>0</v>
      </c>
      <c r="D41" s="297"/>
      <c r="E41" s="144"/>
      <c r="F41" s="144"/>
      <c r="G41" s="144"/>
      <c r="H41" s="144"/>
      <c r="I41" s="144"/>
    </row>
    <row r="42" spans="1:9">
      <c r="A42" s="659"/>
      <c r="B42" s="273" t="s">
        <v>497</v>
      </c>
      <c r="C42" s="297"/>
      <c r="D42" s="289">
        <f>IV.2!E4</f>
        <v>0</v>
      </c>
      <c r="E42" s="144"/>
      <c r="F42" s="144"/>
      <c r="G42" s="144"/>
      <c r="H42" s="144"/>
      <c r="I42" s="144"/>
    </row>
    <row r="43" spans="1:9">
      <c r="A43" s="657">
        <v>2</v>
      </c>
      <c r="B43" s="273" t="s">
        <v>499</v>
      </c>
      <c r="C43" s="297"/>
      <c r="D43" s="297"/>
      <c r="E43" s="144"/>
      <c r="F43" s="144"/>
      <c r="G43" s="144"/>
      <c r="H43" s="144"/>
      <c r="I43" s="144"/>
    </row>
    <row r="44" spans="1:9">
      <c r="A44" s="658"/>
      <c r="B44" s="273" t="s">
        <v>496</v>
      </c>
      <c r="C44" s="289">
        <f>IV.2!D36</f>
        <v>0</v>
      </c>
      <c r="D44" s="297"/>
      <c r="E44" s="144"/>
      <c r="F44" s="144"/>
      <c r="G44" s="144"/>
      <c r="H44" s="144"/>
      <c r="I44" s="144"/>
    </row>
    <row r="45" spans="1:9">
      <c r="A45" s="659"/>
      <c r="B45" s="273" t="s">
        <v>497</v>
      </c>
      <c r="C45" s="297"/>
      <c r="D45" s="289">
        <f>IV.2!E36</f>
        <v>0</v>
      </c>
      <c r="E45" s="144"/>
      <c r="F45" s="144"/>
      <c r="G45" s="144"/>
      <c r="H45" s="144"/>
      <c r="I45" s="144"/>
    </row>
    <row r="46" spans="1:9">
      <c r="A46" s="115">
        <v>3</v>
      </c>
      <c r="B46" s="273" t="s">
        <v>500</v>
      </c>
      <c r="C46" s="297"/>
      <c r="D46" s="289">
        <f>IV.2!E80</f>
        <v>0</v>
      </c>
      <c r="E46" s="144"/>
      <c r="F46" s="144"/>
      <c r="G46" s="144"/>
      <c r="H46" s="144"/>
      <c r="I46" s="144"/>
    </row>
    <row r="47" spans="1:9">
      <c r="A47" s="115">
        <v>4</v>
      </c>
      <c r="B47" s="273" t="s">
        <v>501</v>
      </c>
      <c r="C47" s="297"/>
      <c r="D47" s="289">
        <f>IV.2!E89</f>
        <v>0</v>
      </c>
      <c r="E47" s="144"/>
      <c r="F47" s="144"/>
      <c r="G47" s="144"/>
      <c r="H47" s="144"/>
      <c r="I47" s="144"/>
    </row>
    <row r="48" spans="1:9">
      <c r="A48" s="115">
        <v>5</v>
      </c>
      <c r="B48" s="273" t="s">
        <v>502</v>
      </c>
      <c r="C48" s="297"/>
      <c r="D48" s="289">
        <f>IV.2!E107</f>
        <v>0</v>
      </c>
      <c r="E48" s="144"/>
      <c r="F48" s="144"/>
      <c r="G48" s="144"/>
      <c r="H48" s="144"/>
      <c r="I48" s="144"/>
    </row>
    <row r="49" spans="1:9">
      <c r="A49" s="115">
        <v>6</v>
      </c>
      <c r="B49" s="273" t="s">
        <v>503</v>
      </c>
      <c r="C49" s="297"/>
      <c r="D49" s="289">
        <f>IV.2!E114</f>
        <v>0</v>
      </c>
      <c r="E49" s="144"/>
      <c r="F49" s="144"/>
      <c r="G49" s="144"/>
      <c r="H49" s="144"/>
      <c r="I49" s="144"/>
    </row>
    <row r="50" spans="1:9">
      <c r="A50" s="651">
        <v>7</v>
      </c>
      <c r="B50" s="298" t="s">
        <v>504</v>
      </c>
      <c r="C50" s="299"/>
      <c r="D50" s="299"/>
      <c r="E50" s="144"/>
      <c r="F50" s="144"/>
      <c r="G50" s="144"/>
      <c r="H50" s="144"/>
      <c r="I50" s="144"/>
    </row>
    <row r="51" spans="1:9">
      <c r="A51" s="652"/>
      <c r="B51" s="298" t="s">
        <v>505</v>
      </c>
      <c r="C51" s="294">
        <f>SUM(C41:C49)</f>
        <v>0</v>
      </c>
      <c r="D51" s="299"/>
      <c r="E51" s="144"/>
      <c r="F51" s="144"/>
      <c r="G51" s="144"/>
      <c r="H51" s="144"/>
      <c r="I51" s="144"/>
    </row>
    <row r="52" spans="1:9">
      <c r="A52" s="653"/>
      <c r="B52" s="298" t="s">
        <v>506</v>
      </c>
      <c r="C52" s="299"/>
      <c r="D52" s="294">
        <f>SUM(D41:D49)</f>
        <v>0</v>
      </c>
      <c r="E52" s="144"/>
      <c r="F52" s="144"/>
      <c r="G52" s="144"/>
      <c r="H52" s="144"/>
      <c r="I52" s="144"/>
    </row>
    <row r="53" spans="1:9" ht="26.4">
      <c r="A53" s="300">
        <v>8</v>
      </c>
      <c r="B53" s="301" t="s">
        <v>507</v>
      </c>
      <c r="C53" s="302">
        <f>ROUND((C51+(D52/12)),0)</f>
        <v>0</v>
      </c>
      <c r="D53" s="299"/>
      <c r="E53" s="144"/>
      <c r="F53" s="144"/>
      <c r="G53" s="144"/>
      <c r="H53" s="144"/>
      <c r="I53" s="144"/>
    </row>
    <row r="54" spans="1:9" ht="26.4">
      <c r="A54" s="300">
        <v>9</v>
      </c>
      <c r="B54" s="301" t="s">
        <v>508</v>
      </c>
      <c r="C54" s="302">
        <f>F36+C53</f>
        <v>0</v>
      </c>
      <c r="D54" s="299"/>
      <c r="E54" s="144"/>
      <c r="F54" s="144"/>
      <c r="G54" s="144"/>
      <c r="H54" s="144"/>
      <c r="I54" s="144"/>
    </row>
    <row r="55" spans="1:9">
      <c r="A55" s="131"/>
      <c r="B55" s="144"/>
      <c r="C55" s="144"/>
      <c r="D55" s="144"/>
      <c r="E55" s="144"/>
      <c r="F55" s="144"/>
      <c r="G55" s="144"/>
      <c r="H55" s="144"/>
      <c r="I55" s="144"/>
    </row>
    <row r="56" spans="1:9">
      <c r="A56" s="131"/>
      <c r="B56" s="144"/>
      <c r="C56" s="144"/>
      <c r="D56" s="144"/>
      <c r="E56" s="144"/>
      <c r="F56" s="144"/>
      <c r="G56" s="144"/>
      <c r="H56" s="144"/>
      <c r="I56" s="144"/>
    </row>
  </sheetData>
  <sheetProtection algorithmName="SHA-512" hashValue="tIog6dvc/hhoFqzYQgUJNsX5JDpFU8PTUC82XFQxZ5RmDBkJMUBVDktb6T72tXYaUspcCv+GOTFbWPY8ajwPMA==" saltValue="AxkBmP9G+xACeFTCNDK3jw==" spinCount="100000" sheet="1" selectLockedCells="1"/>
  <mergeCells count="28">
    <mergeCell ref="B31:C31"/>
    <mergeCell ref="B32:C32"/>
    <mergeCell ref="A50:A52"/>
    <mergeCell ref="B33:C33"/>
    <mergeCell ref="B34:C34"/>
    <mergeCell ref="B35:C35"/>
    <mergeCell ref="B36:C36"/>
    <mergeCell ref="A38:D38"/>
    <mergeCell ref="A40:A42"/>
    <mergeCell ref="A43:A45"/>
    <mergeCell ref="B26:C26"/>
    <mergeCell ref="B27:C27"/>
    <mergeCell ref="B28:C28"/>
    <mergeCell ref="B29:C29"/>
    <mergeCell ref="B30:C30"/>
    <mergeCell ref="B22:C22"/>
    <mergeCell ref="C2:D2"/>
    <mergeCell ref="B23:C23"/>
    <mergeCell ref="B24:C24"/>
    <mergeCell ref="B25:C25"/>
    <mergeCell ref="B2:B3"/>
    <mergeCell ref="E2:F2"/>
    <mergeCell ref="A19:F19"/>
    <mergeCell ref="A1:F1"/>
    <mergeCell ref="B20:C20"/>
    <mergeCell ref="B21:C21"/>
    <mergeCell ref="A2:A3"/>
    <mergeCell ref="A16:B16"/>
  </mergeCells>
  <pageMargins left="0.7" right="0.7" top="0.75" bottom="0.75" header="0.3" footer="0.3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01"/>
  <sheetViews>
    <sheetView zoomScaleNormal="100" workbookViewId="0">
      <pane ySplit="1" topLeftCell="A2" activePane="bottomLeft" state="frozen"/>
      <selection pane="bottomLeft" activeCell="E42" sqref="E42"/>
    </sheetView>
  </sheetViews>
  <sheetFormatPr defaultColWidth="0" defaultRowHeight="14.4" zeroHeight="1"/>
  <cols>
    <col min="1" max="1" width="7" style="105" customWidth="1"/>
    <col min="2" max="2" width="17.6640625" style="105" customWidth="1"/>
    <col min="3" max="3" width="17.77734375" style="105" customWidth="1"/>
    <col min="4" max="6" width="17.6640625" style="105" customWidth="1"/>
    <col min="7" max="7" width="17.5546875" style="105" customWidth="1"/>
    <col min="8" max="8" width="17.6640625" style="105" customWidth="1"/>
    <col min="9" max="9" width="18.44140625" style="105" customWidth="1"/>
    <col min="10" max="10" width="32" style="105" customWidth="1"/>
    <col min="11" max="16384" width="9.109375" style="51" hidden="1"/>
  </cols>
  <sheetData>
    <row r="1" spans="1:10" ht="25.8" customHeight="1">
      <c r="A1" s="480"/>
      <c r="B1" s="484" t="s">
        <v>1060</v>
      </c>
      <c r="C1" s="502">
        <f>INPUT_AWAL!H4</f>
        <v>0</v>
      </c>
      <c r="D1" s="484" t="s">
        <v>792</v>
      </c>
      <c r="E1" s="502">
        <f>INPUT_AWAL!H5</f>
        <v>0</v>
      </c>
      <c r="F1" s="484" t="s">
        <v>1066</v>
      </c>
      <c r="G1" s="499">
        <f>INPUT_AWAL!H6</f>
        <v>0</v>
      </c>
      <c r="H1" s="692"/>
      <c r="I1" s="693"/>
      <c r="J1" s="694"/>
    </row>
    <row r="2" spans="1:10" ht="32.4" customHeight="1">
      <c r="A2" s="689" t="s">
        <v>509</v>
      </c>
      <c r="B2" s="690"/>
      <c r="C2" s="690"/>
      <c r="D2" s="690"/>
      <c r="E2" s="690"/>
      <c r="F2" s="690"/>
      <c r="G2" s="690"/>
      <c r="H2" s="690"/>
      <c r="I2" s="690"/>
      <c r="J2" s="691"/>
    </row>
    <row r="3" spans="1:10" ht="30" customHeight="1">
      <c r="A3" s="670" t="s">
        <v>510</v>
      </c>
      <c r="B3" s="670"/>
      <c r="C3" s="670"/>
      <c r="D3" s="670"/>
      <c r="E3" s="670"/>
      <c r="F3" s="670"/>
      <c r="G3" s="305"/>
      <c r="H3" s="144"/>
      <c r="I3" s="144"/>
      <c r="J3" s="144"/>
    </row>
    <row r="4" spans="1:10" s="50" customFormat="1" ht="15" customHeight="1">
      <c r="A4" s="665" t="s">
        <v>511</v>
      </c>
      <c r="B4" s="666" t="s">
        <v>512</v>
      </c>
      <c r="C4" s="667"/>
      <c r="D4" s="665" t="s">
        <v>513</v>
      </c>
      <c r="E4" s="665" t="s">
        <v>514</v>
      </c>
      <c r="F4" s="665" t="s">
        <v>515</v>
      </c>
      <c r="G4" s="695" t="s">
        <v>1186</v>
      </c>
      <c r="H4" s="306"/>
      <c r="I4" s="306"/>
      <c r="J4" s="306"/>
    </row>
    <row r="5" spans="1:10" s="50" customFormat="1" ht="26.25" customHeight="1">
      <c r="A5" s="665"/>
      <c r="B5" s="668"/>
      <c r="C5" s="669"/>
      <c r="D5" s="665"/>
      <c r="E5" s="665"/>
      <c r="F5" s="665"/>
      <c r="G5" s="695"/>
      <c r="H5" s="306"/>
      <c r="I5" s="306"/>
      <c r="J5" s="306"/>
    </row>
    <row r="6" spans="1:10">
      <c r="A6" s="138"/>
      <c r="B6" s="660"/>
      <c r="C6" s="661"/>
      <c r="D6" s="138"/>
      <c r="E6" s="138"/>
      <c r="F6" s="308">
        <f t="shared" ref="F6:F12" si="0">SUM(B6:E6)</f>
        <v>0</v>
      </c>
      <c r="G6" s="279">
        <f>(IV.2!D8*12)+IF(IV.2!F17=9,IV.2!D17,0)+IF(IV.2!F20=9,IV.2!E20,0)+IF(IV.2!F21=9,IV.2!E21,0)</f>
        <v>0</v>
      </c>
      <c r="H6" s="144"/>
      <c r="I6" s="144"/>
      <c r="J6" s="144"/>
    </row>
    <row r="7" spans="1:10">
      <c r="A7" s="138"/>
      <c r="B7" s="660"/>
      <c r="C7" s="661"/>
      <c r="D7" s="138"/>
      <c r="E7" s="138"/>
      <c r="F7" s="308">
        <f t="shared" si="0"/>
        <v>0</v>
      </c>
      <c r="G7" s="99"/>
      <c r="H7" s="144"/>
      <c r="I7" s="144"/>
      <c r="J7" s="144"/>
    </row>
    <row r="8" spans="1:10">
      <c r="A8" s="138"/>
      <c r="B8" s="660"/>
      <c r="C8" s="661"/>
      <c r="D8" s="138"/>
      <c r="E8" s="138"/>
      <c r="F8" s="308">
        <f t="shared" si="0"/>
        <v>0</v>
      </c>
      <c r="G8" s="99"/>
      <c r="H8" s="144"/>
      <c r="I8" s="144"/>
      <c r="J8" s="144"/>
    </row>
    <row r="9" spans="1:10">
      <c r="A9" s="138"/>
      <c r="B9" s="660"/>
      <c r="C9" s="661"/>
      <c r="D9" s="138"/>
      <c r="E9" s="138"/>
      <c r="F9" s="308">
        <f t="shared" si="0"/>
        <v>0</v>
      </c>
      <c r="G9" s="99"/>
      <c r="H9" s="144"/>
      <c r="I9" s="144"/>
      <c r="J9" s="144"/>
    </row>
    <row r="10" spans="1:10">
      <c r="A10" s="138"/>
      <c r="B10" s="660"/>
      <c r="C10" s="661"/>
      <c r="D10" s="138"/>
      <c r="E10" s="138"/>
      <c r="F10" s="308">
        <f t="shared" si="0"/>
        <v>0</v>
      </c>
      <c r="G10" s="99"/>
      <c r="H10" s="144"/>
      <c r="I10" s="144"/>
      <c r="J10" s="144"/>
    </row>
    <row r="11" spans="1:10">
      <c r="A11" s="138"/>
      <c r="B11" s="660"/>
      <c r="C11" s="661"/>
      <c r="D11" s="138"/>
      <c r="E11" s="138"/>
      <c r="F11" s="308">
        <f t="shared" si="0"/>
        <v>0</v>
      </c>
      <c r="G11" s="99"/>
      <c r="H11" s="682"/>
      <c r="I11" s="144"/>
      <c r="J11" s="144"/>
    </row>
    <row r="12" spans="1:10">
      <c r="A12" s="138"/>
      <c r="B12" s="660"/>
      <c r="C12" s="661"/>
      <c r="D12" s="138"/>
      <c r="E12" s="138"/>
      <c r="F12" s="308">
        <f t="shared" si="0"/>
        <v>0</v>
      </c>
      <c r="G12" s="99"/>
      <c r="H12" s="682"/>
      <c r="I12" s="144"/>
      <c r="J12" s="144"/>
    </row>
    <row r="13" spans="1:10">
      <c r="A13" s="309" t="s">
        <v>515</v>
      </c>
      <c r="B13" s="699">
        <f>SUM(B6:C12)</f>
        <v>0</v>
      </c>
      <c r="C13" s="700"/>
      <c r="D13" s="308">
        <f>SUM(D6:D12)</f>
        <v>0</v>
      </c>
      <c r="E13" s="308">
        <f>SUM(E6:E12)</f>
        <v>0</v>
      </c>
      <c r="F13" s="308">
        <f>SUM(F6:F12)</f>
        <v>0</v>
      </c>
      <c r="G13" s="144"/>
      <c r="H13" s="144"/>
      <c r="I13" s="144"/>
      <c r="J13" s="144"/>
    </row>
    <row r="14" spans="1:10">
      <c r="A14" s="686" t="s">
        <v>814</v>
      </c>
      <c r="B14" s="687"/>
      <c r="C14" s="688"/>
      <c r="D14" s="310">
        <f>NERACA!C370</f>
        <v>0</v>
      </c>
      <c r="E14" s="311" t="s">
        <v>662</v>
      </c>
      <c r="F14" s="130" t="str">
        <f>IF(AND(F13=0,INPUT_AWAL!C12=1),"JUMLAH INI TIDAK BOLEH NOL",IF(D13&lt;D14,"NILAI KURANG SESUAI"," "))</f>
        <v xml:space="preserve"> </v>
      </c>
      <c r="G14" s="144"/>
      <c r="H14" s="144"/>
      <c r="I14" s="144"/>
      <c r="J14" s="144"/>
    </row>
    <row r="15" spans="1:10">
      <c r="A15" s="144"/>
      <c r="B15" s="144"/>
      <c r="C15" s="144"/>
      <c r="D15" s="144"/>
      <c r="E15" s="144"/>
      <c r="F15" s="144"/>
      <c r="G15" s="144"/>
      <c r="H15" s="144"/>
      <c r="I15" s="144"/>
      <c r="J15" s="144"/>
    </row>
    <row r="16" spans="1:10">
      <c r="A16" s="144"/>
      <c r="B16" s="144"/>
      <c r="C16" s="144"/>
      <c r="D16" s="144"/>
      <c r="E16" s="144"/>
      <c r="F16" s="144"/>
      <c r="G16" s="144"/>
      <c r="H16" s="144"/>
      <c r="I16" s="144"/>
      <c r="J16" s="144"/>
    </row>
    <row r="17" spans="1:10">
      <c r="A17" s="664" t="s">
        <v>516</v>
      </c>
      <c r="B17" s="664"/>
      <c r="C17" s="664"/>
      <c r="D17" s="664"/>
      <c r="E17" s="144"/>
      <c r="F17" s="144"/>
      <c r="G17" s="144"/>
      <c r="H17" s="144"/>
      <c r="I17" s="144"/>
      <c r="J17" s="144"/>
    </row>
    <row r="18" spans="1:10" ht="39.6">
      <c r="A18" s="296" t="s">
        <v>511</v>
      </c>
      <c r="B18" s="296" t="s">
        <v>517</v>
      </c>
      <c r="C18" s="296" t="s">
        <v>518</v>
      </c>
      <c r="D18" s="296" t="s">
        <v>519</v>
      </c>
      <c r="E18" s="144"/>
      <c r="F18" s="144"/>
      <c r="G18" s="144"/>
      <c r="H18" s="144"/>
      <c r="I18" s="144"/>
      <c r="J18" s="144"/>
    </row>
    <row r="19" spans="1:10">
      <c r="A19" s="138"/>
      <c r="B19" s="138"/>
      <c r="C19" s="138"/>
      <c r="D19" s="312">
        <f t="shared" ref="D19:D25" si="1">B19-C19</f>
        <v>0</v>
      </c>
      <c r="E19" s="144"/>
      <c r="F19" s="144"/>
      <c r="G19" s="144"/>
      <c r="H19" s="144"/>
      <c r="I19" s="144"/>
      <c r="J19" s="144"/>
    </row>
    <row r="20" spans="1:10">
      <c r="A20" s="138"/>
      <c r="B20" s="138"/>
      <c r="C20" s="138"/>
      <c r="D20" s="312">
        <f t="shared" si="1"/>
        <v>0</v>
      </c>
      <c r="E20" s="144"/>
      <c r="F20" s="144"/>
      <c r="G20" s="144"/>
      <c r="H20" s="144"/>
      <c r="I20" s="144"/>
      <c r="J20" s="144"/>
    </row>
    <row r="21" spans="1:10">
      <c r="A21" s="138"/>
      <c r="B21" s="138"/>
      <c r="C21" s="138"/>
      <c r="D21" s="312">
        <f t="shared" si="1"/>
        <v>0</v>
      </c>
      <c r="E21" s="144"/>
      <c r="F21" s="144"/>
      <c r="G21" s="144"/>
      <c r="H21" s="144"/>
      <c r="I21" s="144"/>
      <c r="J21" s="144"/>
    </row>
    <row r="22" spans="1:10">
      <c r="A22" s="138"/>
      <c r="B22" s="138"/>
      <c r="C22" s="138"/>
      <c r="D22" s="312">
        <f t="shared" si="1"/>
        <v>0</v>
      </c>
      <c r="E22" s="144"/>
      <c r="F22" s="144"/>
      <c r="G22" s="144"/>
      <c r="H22" s="144"/>
      <c r="I22" s="144"/>
      <c r="J22" s="144"/>
    </row>
    <row r="23" spans="1:10">
      <c r="A23" s="138"/>
      <c r="B23" s="138"/>
      <c r="C23" s="138"/>
      <c r="D23" s="312">
        <f t="shared" si="1"/>
        <v>0</v>
      </c>
      <c r="E23" s="144"/>
      <c r="F23" s="144"/>
      <c r="G23" s="144"/>
      <c r="H23" s="144"/>
      <c r="I23" s="144"/>
      <c r="J23" s="144"/>
    </row>
    <row r="24" spans="1:10">
      <c r="A24" s="138"/>
      <c r="B24" s="138"/>
      <c r="C24" s="138"/>
      <c r="D24" s="312">
        <f t="shared" si="1"/>
        <v>0</v>
      </c>
      <c r="E24" s="683"/>
      <c r="F24" s="144"/>
      <c r="G24" s="144"/>
      <c r="H24" s="144"/>
      <c r="I24" s="144"/>
      <c r="J24" s="144"/>
    </row>
    <row r="25" spans="1:10">
      <c r="A25" s="138"/>
      <c r="B25" s="138"/>
      <c r="C25" s="138"/>
      <c r="D25" s="312">
        <f t="shared" si="1"/>
        <v>0</v>
      </c>
      <c r="E25" s="683"/>
      <c r="F25" s="144"/>
      <c r="G25" s="144"/>
      <c r="H25" s="144"/>
      <c r="I25" s="144"/>
      <c r="J25" s="144"/>
    </row>
    <row r="26" spans="1:10">
      <c r="A26" s="295" t="s">
        <v>515</v>
      </c>
      <c r="B26" s="308">
        <f>SUM(B19:B25)</f>
        <v>0</v>
      </c>
      <c r="C26" s="308">
        <f>SUM(C19:C25)</f>
        <v>0</v>
      </c>
      <c r="D26" s="308">
        <f>SUM(D19:D25)</f>
        <v>0</v>
      </c>
      <c r="E26" s="144"/>
      <c r="F26" s="144"/>
      <c r="G26" s="144"/>
      <c r="H26" s="144"/>
      <c r="I26" s="144"/>
      <c r="J26" s="144"/>
    </row>
    <row r="27" spans="1:10">
      <c r="A27" s="686" t="s">
        <v>662</v>
      </c>
      <c r="B27" s="687"/>
      <c r="C27" s="688"/>
      <c r="D27" s="310" t="str">
        <f>IF(AND(INPUT_AWAL!C13=1,V!D26=0),"JUMLAH INI HARUS TERISI"," ")</f>
        <v xml:space="preserve"> </v>
      </c>
      <c r="E27" s="144"/>
      <c r="F27" s="144"/>
      <c r="G27" s="144"/>
      <c r="H27" s="144"/>
      <c r="I27" s="144"/>
      <c r="J27" s="144"/>
    </row>
    <row r="28" spans="1:10">
      <c r="A28" s="314"/>
      <c r="B28" s="314"/>
      <c r="C28" s="314"/>
      <c r="D28" s="314"/>
      <c r="E28" s="144"/>
      <c r="F28" s="144"/>
      <c r="G28" s="144"/>
      <c r="H28" s="144"/>
      <c r="I28" s="144"/>
      <c r="J28" s="144"/>
    </row>
    <row r="29" spans="1:10">
      <c r="A29" s="144"/>
      <c r="B29" s="144"/>
      <c r="C29" s="144"/>
      <c r="D29" s="144"/>
      <c r="E29" s="144"/>
      <c r="F29" s="144"/>
      <c r="G29" s="144"/>
      <c r="H29" s="144"/>
      <c r="I29" s="144"/>
      <c r="J29" s="144"/>
    </row>
    <row r="30" spans="1:10" ht="30" customHeight="1">
      <c r="A30" s="645" t="s">
        <v>659</v>
      </c>
      <c r="B30" s="645"/>
      <c r="C30" s="645"/>
      <c r="D30" s="645"/>
      <c r="E30" s="645"/>
      <c r="F30" s="645"/>
      <c r="G30" s="144"/>
      <c r="H30" s="144"/>
      <c r="I30" s="144"/>
      <c r="J30" s="144"/>
    </row>
    <row r="31" spans="1:10" ht="30" customHeight="1">
      <c r="A31" s="697" t="s">
        <v>660</v>
      </c>
      <c r="B31" s="697"/>
      <c r="C31" s="697"/>
      <c r="D31" s="315" t="s">
        <v>517</v>
      </c>
      <c r="E31" s="316" t="s">
        <v>518</v>
      </c>
      <c r="F31" s="316" t="s">
        <v>661</v>
      </c>
      <c r="G31" s="317"/>
      <c r="H31" s="313"/>
      <c r="I31" s="144"/>
      <c r="J31" s="144"/>
    </row>
    <row r="32" spans="1:10">
      <c r="A32" s="657">
        <v>1</v>
      </c>
      <c r="B32" s="698" t="s">
        <v>520</v>
      </c>
      <c r="C32" s="698"/>
      <c r="D32" s="146"/>
      <c r="E32" s="319"/>
      <c r="F32" s="318">
        <f>D32-E32</f>
        <v>0</v>
      </c>
      <c r="G32" s="89"/>
      <c r="H32" s="89"/>
      <c r="I32" s="144"/>
      <c r="J32" s="144"/>
    </row>
    <row r="33" spans="1:10">
      <c r="A33" s="658"/>
      <c r="B33" s="662" t="s">
        <v>815</v>
      </c>
      <c r="C33" s="663"/>
      <c r="D33" s="320">
        <f>IF(INPUT_AWAL!C24=1,IV.2!D5*12,0)</f>
        <v>0</v>
      </c>
      <c r="E33" s="319"/>
      <c r="F33" s="321"/>
      <c r="G33" s="322"/>
      <c r="H33" s="118"/>
      <c r="I33" s="144"/>
      <c r="J33" s="144"/>
    </row>
    <row r="34" spans="1:10">
      <c r="A34" s="659"/>
      <c r="B34" s="662" t="s">
        <v>662</v>
      </c>
      <c r="C34" s="663"/>
      <c r="D34" s="323" t="str">
        <f>IF(AND(D32&lt;NERACA!D373,INPUT_AWAL!C24=1),"HARUS TERISI PERKIRAAN SEWA RUMAH DIKALI 12"," ")</f>
        <v xml:space="preserve"> </v>
      </c>
      <c r="E34" s="319"/>
      <c r="F34" s="321"/>
      <c r="G34" s="322"/>
      <c r="H34" s="118"/>
      <c r="I34" s="144"/>
      <c r="J34" s="144"/>
    </row>
    <row r="35" spans="1:10" ht="30.75" customHeight="1">
      <c r="A35" s="657">
        <v>2</v>
      </c>
      <c r="B35" s="696" t="s">
        <v>1009</v>
      </c>
      <c r="C35" s="696"/>
      <c r="D35" s="146"/>
      <c r="E35" s="138"/>
      <c r="F35" s="318">
        <f>D35-E35</f>
        <v>0</v>
      </c>
      <c r="G35" s="89"/>
      <c r="H35" s="89"/>
      <c r="I35" s="144"/>
      <c r="J35" s="144"/>
    </row>
    <row r="36" spans="1:10" ht="14.4" customHeight="1">
      <c r="A36" s="658"/>
      <c r="B36" s="662" t="s">
        <v>815</v>
      </c>
      <c r="C36" s="663"/>
      <c r="D36" s="324">
        <f>ROUNDDOWN(NERACA!D374,0)</f>
        <v>0</v>
      </c>
      <c r="E36" s="319"/>
      <c r="F36" s="321"/>
      <c r="G36" s="322"/>
      <c r="H36" s="118"/>
      <c r="I36" s="144"/>
      <c r="J36" s="144"/>
    </row>
    <row r="37" spans="1:10" ht="14.4" customHeight="1">
      <c r="A37" s="659"/>
      <c r="B37" s="662" t="s">
        <v>662</v>
      </c>
      <c r="C37" s="663"/>
      <c r="D37" s="325" t="str">
        <f>IF(D35&lt;D36,"JUMLAH INI TIDAK SESUAI"," ")</f>
        <v xml:space="preserve"> </v>
      </c>
      <c r="E37" s="319"/>
      <c r="F37" s="321"/>
      <c r="G37" s="322"/>
      <c r="H37" s="118"/>
      <c r="I37" s="144"/>
      <c r="J37" s="144"/>
    </row>
    <row r="38" spans="1:10">
      <c r="A38" s="672" t="s">
        <v>515</v>
      </c>
      <c r="B38" s="672"/>
      <c r="C38" s="672"/>
      <c r="D38" s="326">
        <f>D32+D35</f>
        <v>0</v>
      </c>
      <c r="E38" s="326">
        <f>E35</f>
        <v>0</v>
      </c>
      <c r="F38" s="326">
        <f>F32+F35</f>
        <v>0</v>
      </c>
      <c r="G38" s="144"/>
      <c r="H38" s="144"/>
      <c r="I38" s="144"/>
      <c r="J38" s="144"/>
    </row>
    <row r="39" spans="1:10">
      <c r="A39" s="144"/>
      <c r="B39" s="144"/>
      <c r="C39" s="144"/>
      <c r="D39" s="144"/>
      <c r="E39" s="144"/>
      <c r="F39" s="144"/>
      <c r="G39" s="144"/>
      <c r="H39" s="144"/>
      <c r="I39" s="144"/>
      <c r="J39" s="144"/>
    </row>
    <row r="40" spans="1:10" ht="24" customHeight="1">
      <c r="A40" s="656" t="s">
        <v>807</v>
      </c>
      <c r="B40" s="656"/>
      <c r="C40" s="656"/>
      <c r="D40" s="656"/>
      <c r="E40" s="656"/>
      <c r="F40" s="656"/>
      <c r="G40" s="144"/>
      <c r="H40" s="144"/>
      <c r="I40" s="144"/>
      <c r="J40" s="144"/>
    </row>
    <row r="41" spans="1:10">
      <c r="A41" s="665" t="s">
        <v>660</v>
      </c>
      <c r="B41" s="665"/>
      <c r="C41" s="665"/>
      <c r="D41" s="665"/>
      <c r="E41" s="327" t="s">
        <v>667</v>
      </c>
      <c r="F41" s="296" t="s">
        <v>668</v>
      </c>
      <c r="G41" s="317"/>
      <c r="H41" s="144"/>
      <c r="I41" s="144"/>
      <c r="J41" s="144"/>
    </row>
    <row r="42" spans="1:10">
      <c r="A42" s="328">
        <v>1</v>
      </c>
      <c r="B42" s="685" t="s">
        <v>663</v>
      </c>
      <c r="C42" s="685"/>
      <c r="D42" s="685"/>
      <c r="E42" s="138"/>
      <c r="F42" s="146"/>
      <c r="G42" s="144"/>
      <c r="H42" s="144"/>
      <c r="I42" s="144"/>
      <c r="J42" s="144"/>
    </row>
    <row r="43" spans="1:10" ht="33" customHeight="1">
      <c r="A43" s="328">
        <v>2</v>
      </c>
      <c r="B43" s="684" t="s">
        <v>664</v>
      </c>
      <c r="C43" s="684"/>
      <c r="D43" s="684"/>
      <c r="E43" s="138"/>
      <c r="F43" s="146"/>
      <c r="G43" s="144"/>
      <c r="H43" s="144"/>
      <c r="I43" s="144"/>
      <c r="J43" s="144"/>
    </row>
    <row r="44" spans="1:10">
      <c r="A44" s="328">
        <v>3</v>
      </c>
      <c r="B44" s="684" t="s">
        <v>665</v>
      </c>
      <c r="C44" s="684"/>
      <c r="D44" s="684"/>
      <c r="E44" s="138"/>
      <c r="F44" s="146"/>
      <c r="G44" s="144"/>
      <c r="H44" s="144"/>
      <c r="I44" s="144"/>
      <c r="J44" s="144"/>
    </row>
    <row r="45" spans="1:10" ht="15" customHeight="1">
      <c r="A45" s="328">
        <v>4</v>
      </c>
      <c r="B45" s="684" t="s">
        <v>666</v>
      </c>
      <c r="C45" s="684"/>
      <c r="D45" s="684"/>
      <c r="E45" s="138"/>
      <c r="F45" s="146"/>
      <c r="G45" s="144"/>
      <c r="H45" s="144"/>
      <c r="I45" s="144"/>
      <c r="J45" s="144"/>
    </row>
    <row r="46" spans="1:10">
      <c r="A46" s="671" t="s">
        <v>515</v>
      </c>
      <c r="B46" s="671"/>
      <c r="C46" s="671"/>
      <c r="D46" s="671"/>
      <c r="E46" s="294">
        <f>SUM(E42:E45)</f>
        <v>0</v>
      </c>
      <c r="F46" s="294">
        <f>SUM(F42:F45)</f>
        <v>0</v>
      </c>
      <c r="G46" s="144"/>
      <c r="H46" s="144"/>
      <c r="I46" s="144"/>
      <c r="J46" s="144"/>
    </row>
    <row r="47" spans="1:10">
      <c r="A47" s="131"/>
      <c r="B47" s="329"/>
      <c r="C47" s="329"/>
      <c r="D47" s="330"/>
      <c r="E47" s="144"/>
      <c r="F47" s="144"/>
      <c r="G47" s="144"/>
      <c r="H47" s="144"/>
      <c r="I47" s="144"/>
      <c r="J47" s="144"/>
    </row>
    <row r="48" spans="1:10" ht="23.25" customHeight="1">
      <c r="A48" s="656" t="s">
        <v>669</v>
      </c>
      <c r="B48" s="656"/>
      <c r="C48" s="656"/>
      <c r="D48" s="656"/>
      <c r="E48" s="656"/>
      <c r="F48" s="656"/>
      <c r="G48" s="656"/>
      <c r="H48" s="118"/>
      <c r="I48" s="144"/>
      <c r="J48" s="144"/>
    </row>
    <row r="49" spans="1:10" ht="28.2" customHeight="1">
      <c r="A49" s="671" t="s">
        <v>521</v>
      </c>
      <c r="B49" s="671"/>
      <c r="C49" s="671"/>
      <c r="D49" s="674" t="s">
        <v>675</v>
      </c>
      <c r="E49" s="674"/>
      <c r="F49" s="649" t="s">
        <v>676</v>
      </c>
      <c r="G49" s="650"/>
      <c r="H49" s="679" t="s">
        <v>750</v>
      </c>
      <c r="I49" s="680"/>
      <c r="J49" s="681" t="s">
        <v>341</v>
      </c>
    </row>
    <row r="50" spans="1:10" ht="30.6" customHeight="1">
      <c r="A50" s="671"/>
      <c r="B50" s="671"/>
      <c r="C50" s="671"/>
      <c r="D50" s="327" t="s">
        <v>677</v>
      </c>
      <c r="E50" s="327" t="s">
        <v>678</v>
      </c>
      <c r="F50" s="327" t="s">
        <v>677</v>
      </c>
      <c r="G50" s="327" t="s">
        <v>678</v>
      </c>
      <c r="H50" s="296" t="s">
        <v>983</v>
      </c>
      <c r="I50" s="296" t="s">
        <v>984</v>
      </c>
      <c r="J50" s="681"/>
    </row>
    <row r="51" spans="1:10">
      <c r="A51" s="288">
        <v>1</v>
      </c>
      <c r="B51" s="673" t="s">
        <v>670</v>
      </c>
      <c r="C51" s="673"/>
      <c r="D51" s="332">
        <f>SUM(D52:D53)</f>
        <v>0</v>
      </c>
      <c r="E51" s="332">
        <f>SUM(E52:E53)</f>
        <v>0</v>
      </c>
      <c r="F51" s="332"/>
      <c r="G51" s="332"/>
      <c r="H51" s="332"/>
      <c r="I51" s="332"/>
      <c r="J51" s="333"/>
    </row>
    <row r="52" spans="1:10">
      <c r="A52" s="288"/>
      <c r="B52" s="673" t="s">
        <v>671</v>
      </c>
      <c r="C52" s="673"/>
      <c r="D52" s="146"/>
      <c r="E52" s="332"/>
      <c r="F52" s="332"/>
      <c r="G52" s="332"/>
      <c r="H52" s="332"/>
      <c r="I52" s="332"/>
      <c r="J52" s="333"/>
    </row>
    <row r="53" spans="1:10" ht="24" customHeight="1">
      <c r="A53" s="288"/>
      <c r="B53" s="673" t="s">
        <v>736</v>
      </c>
      <c r="C53" s="673"/>
      <c r="D53" s="146"/>
      <c r="E53" s="146"/>
      <c r="F53" s="146"/>
      <c r="G53" s="146"/>
      <c r="H53" s="332">
        <f>ROUND(NERACA!C385,0)</f>
        <v>0</v>
      </c>
      <c r="I53" s="332">
        <f>ROUND(NERACA!D390,0)</f>
        <v>0</v>
      </c>
      <c r="J53" s="334" t="str">
        <f>IF(OR(D53&lt;H53,E53&lt;I53),"NILAI TIDAK SESUAI",IF(AND(INPUT_AWAL!C34=1,SUM(V!D51:E51)=0),"RUTA MENERIMA BANTUAN PEMERINTAH"," "))</f>
        <v xml:space="preserve"> </v>
      </c>
    </row>
    <row r="54" spans="1:10" ht="24" customHeight="1">
      <c r="A54" s="288">
        <v>2</v>
      </c>
      <c r="B54" s="673" t="s">
        <v>1014</v>
      </c>
      <c r="C54" s="673"/>
      <c r="D54" s="146"/>
      <c r="E54" s="146"/>
      <c r="F54" s="146"/>
      <c r="G54" s="146"/>
      <c r="H54" s="332"/>
      <c r="I54" s="332">
        <f>ROUND(NERACA!D391,0)</f>
        <v>0</v>
      </c>
      <c r="J54" s="334" t="str">
        <f>IF(OR(D54&lt;H54,D54&lt;I54),"NILAI TIDAK SESUAI",IF(AND(INPUT_AWAL!C21=1,SUM(D54:E54)=0),"RUTA MELAKUKAN KLAIM BPJS/JAMINAN KESEHATAN"," "))</f>
        <v> </v>
      </c>
    </row>
    <row r="55" spans="1:10" ht="24" customHeight="1">
      <c r="A55" s="288">
        <v>3</v>
      </c>
      <c r="B55" s="673" t="s">
        <v>672</v>
      </c>
      <c r="C55" s="673"/>
      <c r="D55" s="146"/>
      <c r="E55" s="146"/>
      <c r="F55" s="146"/>
      <c r="G55" s="146"/>
      <c r="H55" s="332"/>
      <c r="I55" s="332">
        <f>ROUND(NERACA!D392,0)</f>
        <v>0</v>
      </c>
      <c r="J55" s="334" t="str">
        <f>IF(AND(IV.2!E114&gt;0,G55=0),"RUTA MENGADAKAN ACARA, APAKAH MEMBERI MAKAN KE RUTA LAIN?",IF(I55&gt;E55,"NILAI TIDAK SESUAI"," "))</f>
        <v xml:space="preserve"> </v>
      </c>
    </row>
    <row r="56" spans="1:10" ht="24" customHeight="1">
      <c r="A56" s="288">
        <v>4</v>
      </c>
      <c r="B56" s="673" t="s">
        <v>673</v>
      </c>
      <c r="C56" s="673"/>
      <c r="D56" s="146"/>
      <c r="E56" s="146"/>
      <c r="F56" s="146"/>
      <c r="G56" s="146"/>
      <c r="H56" s="332"/>
      <c r="I56" s="332">
        <f>ROUND(NERACA!D393,0)</f>
        <v>0</v>
      </c>
      <c r="J56" s="334" t="str">
        <f>IF(OR(D56&lt;H56,E56&lt;I56),"NILAI TIDAK SESUAI",IF(SUM(F56:G56)=0,"APAKAH TIDAK MEMBERIKAN SUMBANGAN KE MASJID/GEREJA/DLL?"," "))</f>
        <v>APAKAH TIDAK MEMBERIKAN SUMBANGAN KE MASJID/GEREJA/DLL?</v>
      </c>
    </row>
    <row r="57" spans="1:10">
      <c r="A57" s="288">
        <v>5</v>
      </c>
      <c r="B57" s="673" t="s">
        <v>674</v>
      </c>
      <c r="C57" s="673"/>
      <c r="D57" s="146"/>
      <c r="E57" s="146"/>
      <c r="F57" s="146"/>
      <c r="G57" s="146"/>
      <c r="H57" s="332"/>
      <c r="I57" s="332"/>
      <c r="J57" s="333"/>
    </row>
    <row r="58" spans="1:10">
      <c r="A58" s="671" t="s">
        <v>679</v>
      </c>
      <c r="B58" s="671"/>
      <c r="C58" s="671"/>
      <c r="D58" s="326">
        <f>SUM(D51,D54,D55,D56,D57)</f>
        <v>0</v>
      </c>
      <c r="E58" s="326">
        <f>SUM(E51,E54,E55,E56,E57)</f>
        <v>0</v>
      </c>
      <c r="F58" s="326">
        <f>SUM(F51,F53,F54,F55,F56,F57)</f>
        <v>0</v>
      </c>
      <c r="G58" s="326">
        <f>SUM(G51,G53,G54,G55,G56,G57)</f>
        <v>0</v>
      </c>
      <c r="H58" s="335"/>
      <c r="I58" s="332"/>
      <c r="J58" s="333"/>
    </row>
    <row r="59" spans="1:10">
      <c r="A59" s="131"/>
      <c r="B59" s="329"/>
      <c r="C59" s="329"/>
      <c r="D59" s="330"/>
      <c r="E59" s="144"/>
      <c r="F59" s="144"/>
      <c r="G59" s="144"/>
      <c r="H59" s="144"/>
      <c r="I59" s="144"/>
      <c r="J59" s="144"/>
    </row>
    <row r="60" spans="1:10" ht="27.75" customHeight="1">
      <c r="A60" s="656" t="s">
        <v>680</v>
      </c>
      <c r="B60" s="656"/>
      <c r="C60" s="656"/>
      <c r="D60" s="656"/>
      <c r="E60" s="656"/>
      <c r="F60" s="656"/>
      <c r="G60" s="287"/>
      <c r="H60" s="144"/>
      <c r="I60" s="144"/>
      <c r="J60" s="144"/>
    </row>
    <row r="61" spans="1:10">
      <c r="A61" s="675" t="s">
        <v>660</v>
      </c>
      <c r="B61" s="676"/>
      <c r="C61" s="665" t="s">
        <v>675</v>
      </c>
      <c r="D61" s="665"/>
      <c r="E61" s="672" t="s">
        <v>676</v>
      </c>
      <c r="F61" s="672"/>
      <c r="G61" s="144"/>
      <c r="H61" s="144"/>
      <c r="I61" s="144"/>
      <c r="J61" s="144"/>
    </row>
    <row r="62" spans="1:10" ht="39.6">
      <c r="A62" s="677"/>
      <c r="B62" s="678"/>
      <c r="C62" s="296" t="s">
        <v>686</v>
      </c>
      <c r="D62" s="296" t="s">
        <v>698</v>
      </c>
      <c r="E62" s="296" t="s">
        <v>686</v>
      </c>
      <c r="F62" s="296" t="s">
        <v>698</v>
      </c>
      <c r="G62" s="144"/>
      <c r="H62" s="144"/>
      <c r="I62" s="144"/>
      <c r="J62" s="144"/>
    </row>
    <row r="63" spans="1:10">
      <c r="A63" s="288">
        <v>1</v>
      </c>
      <c r="B63" s="331" t="s">
        <v>681</v>
      </c>
      <c r="C63" s="147"/>
      <c r="D63" s="146"/>
      <c r="E63" s="304"/>
      <c r="F63" s="304"/>
      <c r="G63" s="144"/>
      <c r="H63" s="144"/>
      <c r="I63" s="144"/>
      <c r="J63" s="144"/>
    </row>
    <row r="64" spans="1:10">
      <c r="A64" s="288">
        <v>2</v>
      </c>
      <c r="B64" s="331" t="s">
        <v>682</v>
      </c>
      <c r="C64" s="147"/>
      <c r="D64" s="146"/>
      <c r="E64" s="148"/>
      <c r="F64" s="148"/>
      <c r="G64" s="144"/>
      <c r="H64" s="144"/>
      <c r="I64" s="144"/>
      <c r="J64" s="144"/>
    </row>
    <row r="65" spans="1:10">
      <c r="A65" s="288">
        <v>3</v>
      </c>
      <c r="B65" s="331" t="s">
        <v>683</v>
      </c>
      <c r="C65" s="147"/>
      <c r="D65" s="146"/>
      <c r="E65" s="148"/>
      <c r="F65" s="148"/>
      <c r="G65" s="144"/>
      <c r="H65" s="144"/>
      <c r="I65" s="144"/>
      <c r="J65" s="144"/>
    </row>
    <row r="66" spans="1:10">
      <c r="A66" s="288">
        <v>4</v>
      </c>
      <c r="B66" s="331" t="s">
        <v>684</v>
      </c>
      <c r="C66" s="147"/>
      <c r="D66" s="146"/>
      <c r="E66" s="148"/>
      <c r="F66" s="148"/>
      <c r="G66" s="144"/>
      <c r="H66" s="144"/>
      <c r="I66" s="144"/>
      <c r="J66" s="144"/>
    </row>
    <row r="67" spans="1:10">
      <c r="A67" s="288">
        <v>5</v>
      </c>
      <c r="B67" s="331" t="s">
        <v>685</v>
      </c>
      <c r="C67" s="147"/>
      <c r="D67" s="146"/>
      <c r="E67" s="148"/>
      <c r="F67" s="148"/>
      <c r="G67" s="144"/>
      <c r="H67" s="144"/>
      <c r="I67" s="144"/>
      <c r="J67" s="144"/>
    </row>
    <row r="68" spans="1:10">
      <c r="A68" s="671" t="s">
        <v>515</v>
      </c>
      <c r="B68" s="671"/>
      <c r="C68" s="336">
        <f>SUM(C63:C67)</f>
        <v>0</v>
      </c>
      <c r="D68" s="336">
        <f>SUM(D63:D67)</f>
        <v>0</v>
      </c>
      <c r="E68" s="336">
        <f>SUM(E63:E67)</f>
        <v>0</v>
      </c>
      <c r="F68" s="336">
        <f>SUM(F63:F67)</f>
        <v>0</v>
      </c>
      <c r="G68" s="144"/>
      <c r="H68" s="144"/>
      <c r="I68" s="144"/>
      <c r="J68" s="144"/>
    </row>
    <row r="69" spans="1:10">
      <c r="A69" s="131"/>
      <c r="B69" s="329"/>
      <c r="C69" s="329"/>
      <c r="D69" s="330"/>
      <c r="E69" s="144"/>
      <c r="F69" s="144"/>
      <c r="G69" s="144"/>
      <c r="H69" s="144"/>
      <c r="I69" s="144"/>
      <c r="J69" s="144"/>
    </row>
    <row r="70" spans="1:10">
      <c r="A70" s="656" t="s">
        <v>687</v>
      </c>
      <c r="B70" s="656"/>
      <c r="C70" s="656"/>
      <c r="D70" s="656"/>
      <c r="E70" s="656"/>
      <c r="F70" s="656"/>
      <c r="G70" s="144"/>
      <c r="H70" s="144"/>
      <c r="I70" s="144"/>
      <c r="J70" s="144"/>
    </row>
    <row r="71" spans="1:10" ht="52.8">
      <c r="A71" s="671" t="s">
        <v>660</v>
      </c>
      <c r="B71" s="671"/>
      <c r="C71" s="671"/>
      <c r="D71" s="296" t="s">
        <v>688</v>
      </c>
      <c r="E71" s="296" t="s">
        <v>689</v>
      </c>
      <c r="F71" s="296" t="s">
        <v>690</v>
      </c>
      <c r="G71" s="144"/>
      <c r="H71" s="144"/>
      <c r="I71" s="144"/>
      <c r="J71" s="144"/>
    </row>
    <row r="72" spans="1:10" ht="28.5" customHeight="1">
      <c r="A72" s="288">
        <v>1</v>
      </c>
      <c r="B72" s="673" t="s">
        <v>691</v>
      </c>
      <c r="C72" s="673"/>
      <c r="D72" s="146">
        <f>SUM(D73:D77)</f>
        <v>0</v>
      </c>
      <c r="E72" s="146">
        <f>SUM(E73:E77)</f>
        <v>0</v>
      </c>
      <c r="F72" s="146">
        <f t="shared" ref="F72:F81" si="2">D72-E72</f>
        <v>0</v>
      </c>
      <c r="G72" s="144"/>
      <c r="H72" s="144"/>
      <c r="I72" s="144"/>
      <c r="J72" s="144"/>
    </row>
    <row r="73" spans="1:10">
      <c r="A73" s="288"/>
      <c r="B73" s="673" t="s">
        <v>692</v>
      </c>
      <c r="C73" s="673"/>
      <c r="D73" s="146"/>
      <c r="E73" s="138"/>
      <c r="F73" s="146">
        <f t="shared" si="2"/>
        <v>0</v>
      </c>
      <c r="G73" s="144"/>
      <c r="H73" s="144"/>
      <c r="I73" s="144"/>
      <c r="J73" s="144"/>
    </row>
    <row r="74" spans="1:10">
      <c r="A74" s="288"/>
      <c r="B74" s="673" t="s">
        <v>693</v>
      </c>
      <c r="C74" s="673"/>
      <c r="D74" s="146"/>
      <c r="E74" s="138"/>
      <c r="F74" s="146">
        <f t="shared" si="2"/>
        <v>0</v>
      </c>
      <c r="G74" s="144"/>
      <c r="H74" s="144"/>
      <c r="I74" s="144"/>
      <c r="J74" s="144"/>
    </row>
    <row r="75" spans="1:10">
      <c r="A75" s="288"/>
      <c r="B75" s="673" t="s">
        <v>694</v>
      </c>
      <c r="C75" s="673"/>
      <c r="D75" s="146"/>
      <c r="E75" s="138"/>
      <c r="F75" s="146">
        <f t="shared" si="2"/>
        <v>0</v>
      </c>
      <c r="G75" s="144"/>
      <c r="H75" s="144"/>
      <c r="I75" s="144"/>
      <c r="J75" s="144"/>
    </row>
    <row r="76" spans="1:10">
      <c r="A76" s="288"/>
      <c r="B76" s="673" t="s">
        <v>695</v>
      </c>
      <c r="C76" s="673"/>
      <c r="D76" s="146"/>
      <c r="E76" s="138"/>
      <c r="F76" s="146">
        <f t="shared" si="2"/>
        <v>0</v>
      </c>
      <c r="G76" s="144"/>
      <c r="H76" s="144"/>
      <c r="I76" s="144"/>
      <c r="J76" s="144"/>
    </row>
    <row r="77" spans="1:10">
      <c r="A77" s="288"/>
      <c r="B77" s="673" t="s">
        <v>643</v>
      </c>
      <c r="C77" s="673"/>
      <c r="D77" s="146"/>
      <c r="E77" s="138"/>
      <c r="F77" s="146">
        <f t="shared" si="2"/>
        <v>0</v>
      </c>
      <c r="G77" s="144"/>
      <c r="H77" s="144"/>
      <c r="I77" s="144"/>
      <c r="J77" s="144"/>
    </row>
    <row r="78" spans="1:10">
      <c r="A78" s="288">
        <v>2</v>
      </c>
      <c r="B78" s="673" t="s">
        <v>696</v>
      </c>
      <c r="C78" s="673"/>
      <c r="D78" s="146"/>
      <c r="E78" s="138"/>
      <c r="F78" s="146">
        <f t="shared" si="2"/>
        <v>0</v>
      </c>
      <c r="G78" s="144"/>
      <c r="H78" s="144"/>
      <c r="I78" s="144"/>
      <c r="J78" s="144"/>
    </row>
    <row r="79" spans="1:10">
      <c r="A79" s="288">
        <v>3</v>
      </c>
      <c r="B79" s="673" t="s">
        <v>697</v>
      </c>
      <c r="C79" s="673"/>
      <c r="D79" s="146"/>
      <c r="E79" s="274"/>
      <c r="F79" s="146">
        <f t="shared" si="2"/>
        <v>0</v>
      </c>
      <c r="G79" s="144"/>
      <c r="H79" s="144"/>
      <c r="I79" s="144"/>
      <c r="J79" s="144"/>
    </row>
    <row r="80" spans="1:10">
      <c r="A80" s="288">
        <v>4</v>
      </c>
      <c r="B80" s="673" t="s">
        <v>698</v>
      </c>
      <c r="C80" s="673"/>
      <c r="D80" s="146"/>
      <c r="E80" s="138"/>
      <c r="F80" s="146">
        <f>D80-E80</f>
        <v>0</v>
      </c>
      <c r="G80" s="144"/>
      <c r="H80" s="144"/>
      <c r="I80" s="144"/>
      <c r="J80" s="144"/>
    </row>
    <row r="81" spans="1:10">
      <c r="A81" s="671" t="s">
        <v>515</v>
      </c>
      <c r="B81" s="671"/>
      <c r="C81" s="671"/>
      <c r="D81" s="326">
        <f>SUM(D72,D78,D79,D80)</f>
        <v>0</v>
      </c>
      <c r="E81" s="326">
        <f>SUM(E72,E78,E79,E80)</f>
        <v>0</v>
      </c>
      <c r="F81" s="337">
        <f t="shared" si="2"/>
        <v>0</v>
      </c>
      <c r="G81" s="144"/>
      <c r="H81" s="144"/>
      <c r="I81" s="144"/>
      <c r="J81" s="144"/>
    </row>
    <row r="82" spans="1:10" s="89" customFormat="1">
      <c r="A82" s="131"/>
      <c r="B82" s="329"/>
      <c r="C82" s="329"/>
      <c r="D82" s="330"/>
      <c r="E82" s="144"/>
      <c r="F82" s="144"/>
      <c r="G82" s="144"/>
      <c r="H82" s="144"/>
      <c r="I82" s="144"/>
      <c r="J82" s="144"/>
    </row>
    <row r="83" spans="1:10" hidden="1">
      <c r="A83" s="303"/>
      <c r="B83" s="338"/>
      <c r="C83" s="338"/>
      <c r="D83" s="339"/>
      <c r="E83" s="340"/>
    </row>
    <row r="84" spans="1:10" hidden="1">
      <c r="A84" s="303"/>
      <c r="B84" s="338"/>
      <c r="C84" s="338"/>
      <c r="D84" s="339"/>
      <c r="E84" s="340"/>
    </row>
    <row r="85" spans="1:10" hidden="1">
      <c r="A85" s="303"/>
      <c r="B85" s="338"/>
      <c r="C85" s="338"/>
      <c r="D85" s="339"/>
      <c r="E85" s="340"/>
    </row>
    <row r="86" spans="1:10" hidden="1">
      <c r="A86" s="303"/>
      <c r="B86" s="338"/>
      <c r="C86" s="338"/>
      <c r="D86" s="339"/>
      <c r="E86" s="340"/>
    </row>
    <row r="87" spans="1:10" hidden="1">
      <c r="A87" s="303"/>
      <c r="B87" s="338"/>
      <c r="C87" s="338"/>
      <c r="D87" s="339"/>
      <c r="E87" s="340"/>
    </row>
    <row r="88" spans="1:10" hidden="1">
      <c r="A88" s="303"/>
      <c r="B88" s="338"/>
      <c r="C88" s="338"/>
      <c r="D88" s="339"/>
      <c r="E88" s="340"/>
    </row>
    <row r="89" spans="1:10" hidden="1">
      <c r="A89" s="303"/>
      <c r="B89" s="338"/>
      <c r="C89" s="338"/>
      <c r="D89" s="339"/>
      <c r="E89" s="340"/>
    </row>
    <row r="92" spans="1:10" s="286" customFormat="1" hidden="1">
      <c r="A92" s="341"/>
      <c r="B92" s="341"/>
      <c r="C92" s="341"/>
      <c r="D92" s="341"/>
      <c r="E92" s="341"/>
      <c r="F92" s="341"/>
      <c r="G92" s="341"/>
      <c r="H92" s="341"/>
      <c r="I92" s="341"/>
      <c r="J92" s="341"/>
    </row>
    <row r="93" spans="1:10" ht="54" hidden="1" customHeight="1"/>
    <row r="96" spans="1:10" ht="39" hidden="1" customHeight="1"/>
    <row r="99" spans="7:7" ht="30.75" hidden="1" customHeight="1"/>
    <row r="100" spans="7:7" ht="23.25" hidden="1" customHeight="1"/>
    <row r="101" spans="7:7" hidden="1">
      <c r="G101" s="342"/>
    </row>
  </sheetData>
  <sheetProtection algorithmName="SHA-512" hashValue="sWUCsXpqEMHyzq1HhkkN6gGrnht0o6wZg8369f1GZz0g8n2MkBtZy7BK2slEb5W+OK3xPGW2mkrzajPDq/vjXQ==" saltValue="O1/TRCNtXl2ZObnQhz6cOg==" spinCount="100000" sheet="1" selectLockedCells="1"/>
  <mergeCells count="71">
    <mergeCell ref="A2:J2"/>
    <mergeCell ref="H1:J1"/>
    <mergeCell ref="F4:F5"/>
    <mergeCell ref="G4:G5"/>
    <mergeCell ref="A40:F40"/>
    <mergeCell ref="B35:C35"/>
    <mergeCell ref="B9:C9"/>
    <mergeCell ref="B10:C10"/>
    <mergeCell ref="B11:C11"/>
    <mergeCell ref="A31:C31"/>
    <mergeCell ref="A38:C38"/>
    <mergeCell ref="A30:F30"/>
    <mergeCell ref="B32:C32"/>
    <mergeCell ref="A32:A34"/>
    <mergeCell ref="B12:C12"/>
    <mergeCell ref="B13:C13"/>
    <mergeCell ref="H49:I49"/>
    <mergeCell ref="J49:J50"/>
    <mergeCell ref="H11:H12"/>
    <mergeCell ref="E24:E25"/>
    <mergeCell ref="B43:D43"/>
    <mergeCell ref="B42:D42"/>
    <mergeCell ref="A41:D41"/>
    <mergeCell ref="B44:D44"/>
    <mergeCell ref="B45:D45"/>
    <mergeCell ref="A46:D46"/>
    <mergeCell ref="A49:C50"/>
    <mergeCell ref="A14:C14"/>
    <mergeCell ref="A27:C27"/>
    <mergeCell ref="B34:C34"/>
    <mergeCell ref="B36:C36"/>
    <mergeCell ref="A81:C8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A68:B68"/>
    <mergeCell ref="A61:B62"/>
    <mergeCell ref="A60:F60"/>
    <mergeCell ref="A70:F70"/>
    <mergeCell ref="A71:C71"/>
    <mergeCell ref="A58:C58"/>
    <mergeCell ref="A48:G48"/>
    <mergeCell ref="C61:D61"/>
    <mergeCell ref="E61:F61"/>
    <mergeCell ref="B53:C53"/>
    <mergeCell ref="B54:C54"/>
    <mergeCell ref="B55:C55"/>
    <mergeCell ref="B56:C56"/>
    <mergeCell ref="B57:C57"/>
    <mergeCell ref="F49:G49"/>
    <mergeCell ref="B51:C51"/>
    <mergeCell ref="B52:C52"/>
    <mergeCell ref="D49:E49"/>
    <mergeCell ref="A4:A5"/>
    <mergeCell ref="D4:D5"/>
    <mergeCell ref="E4:E5"/>
    <mergeCell ref="B4:C5"/>
    <mergeCell ref="A3:F3"/>
    <mergeCell ref="B6:C6"/>
    <mergeCell ref="B7:C7"/>
    <mergeCell ref="B8:C8"/>
    <mergeCell ref="A35:A37"/>
    <mergeCell ref="B33:C33"/>
    <mergeCell ref="A17:D17"/>
    <mergeCell ref="B37:C37"/>
  </mergeCell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254D-109F-42DE-AFA4-B5B4DB01F86B}">
  <dimension ref="A1:XFD99"/>
  <sheetViews>
    <sheetView zoomScaleNormal="100" workbookViewId="0">
      <pane xSplit="1" ySplit="3" topLeftCell="B31" activePane="bottomRight" state="frozen"/>
      <selection pane="topRight" activeCell="B1" sqref="B1"/>
      <selection pane="bottomLeft" activeCell="A4" sqref="A4"/>
      <selection pane="bottomRight" activeCell="C17" sqref="C17"/>
    </sheetView>
  </sheetViews>
  <sheetFormatPr defaultColWidth="0" defaultRowHeight="0" customHeight="1" zeroHeight="1"/>
  <cols>
    <col min="1" max="1" width="5" style="172" customWidth="1"/>
    <col min="2" max="2" width="88.21875" style="172" customWidth="1"/>
    <col min="3" max="4" width="11.109375" style="172" customWidth="1"/>
    <col min="5" max="5" width="4.109375" style="172" customWidth="1"/>
    <col min="6" max="6" width="51" style="172" customWidth="1"/>
    <col min="7" max="7" width="9.109375" style="172" hidden="1" customWidth="1"/>
    <col min="8" max="8" width="6.44140625" style="172" hidden="1" customWidth="1"/>
    <col min="9" max="10" width="9.109375" style="172" hidden="1" customWidth="1"/>
    <col min="11" max="11" width="6.44140625" style="172" hidden="1" customWidth="1"/>
    <col min="12" max="12" width="9.109375" style="172" hidden="1" customWidth="1"/>
    <col min="13" max="13" width="6.88671875" style="172" hidden="1" customWidth="1"/>
    <col min="14" max="14" width="8.88671875" style="172" hidden="1" customWidth="1"/>
    <col min="15" max="15" width="11.6640625" style="172" hidden="1" customWidth="1"/>
    <col min="16" max="16" width="18.109375" style="172" customWidth="1"/>
    <col min="17" max="19" width="0" style="149" hidden="1" customWidth="1"/>
    <col min="20" max="16384" width="9.109375" style="149" hidden="1"/>
  </cols>
  <sheetData>
    <row r="1" spans="1:16" ht="25.8" customHeight="1">
      <c r="A1" s="480"/>
      <c r="B1" s="484" t="s">
        <v>1060</v>
      </c>
      <c r="C1" s="502">
        <f>INPUT_AWAL!H4</f>
        <v>0</v>
      </c>
      <c r="D1" s="562">
        <f>INPUT_AWAL!H5</f>
        <v>0</v>
      </c>
      <c r="E1" s="704"/>
      <c r="F1" s="705"/>
      <c r="G1" s="705"/>
      <c r="H1" s="705"/>
      <c r="I1" s="705"/>
      <c r="J1" s="705"/>
      <c r="K1" s="705"/>
      <c r="L1" s="705"/>
      <c r="M1" s="705"/>
      <c r="N1" s="705"/>
      <c r="O1" s="705"/>
      <c r="P1" s="705"/>
    </row>
    <row r="2" spans="1:16" s="152" customFormat="1" ht="14.4" customHeight="1">
      <c r="A2" s="701" t="s">
        <v>816</v>
      </c>
      <c r="B2" s="702"/>
      <c r="C2" s="702"/>
      <c r="D2" s="702"/>
      <c r="E2" s="702"/>
      <c r="F2" s="702"/>
      <c r="G2" s="553"/>
      <c r="H2" s="553"/>
      <c r="I2" s="553"/>
      <c r="J2" s="553"/>
      <c r="K2" s="553"/>
      <c r="L2" s="553"/>
      <c r="M2" s="553"/>
      <c r="N2" s="553"/>
      <c r="O2" s="553"/>
      <c r="P2" s="554"/>
    </row>
    <row r="3" spans="1:16" ht="27.6" customHeight="1">
      <c r="A3" s="150" t="s">
        <v>476</v>
      </c>
      <c r="B3" s="150" t="s">
        <v>660</v>
      </c>
      <c r="C3" s="151" t="s">
        <v>496</v>
      </c>
      <c r="D3" s="151" t="s">
        <v>817</v>
      </c>
      <c r="E3" s="151"/>
      <c r="F3" s="151" t="s">
        <v>662</v>
      </c>
      <c r="G3" s="151"/>
      <c r="H3" s="151" t="s">
        <v>767</v>
      </c>
      <c r="I3" s="151"/>
      <c r="J3" s="151"/>
      <c r="K3" s="151" t="s">
        <v>768</v>
      </c>
      <c r="L3" s="151"/>
      <c r="M3" s="151"/>
      <c r="N3" s="151" t="s">
        <v>772</v>
      </c>
      <c r="O3" s="151" t="s">
        <v>1010</v>
      </c>
      <c r="P3" s="151"/>
    </row>
    <row r="4" spans="1:16" ht="14.4">
      <c r="A4" s="155">
        <v>401</v>
      </c>
      <c r="B4" s="156" t="s">
        <v>819</v>
      </c>
      <c r="C4" s="347"/>
      <c r="D4" s="347">
        <f>D5+D6</f>
        <v>0</v>
      </c>
      <c r="E4" s="194"/>
      <c r="F4" s="212" t="s">
        <v>1008</v>
      </c>
      <c r="G4" s="212"/>
      <c r="H4" s="212"/>
      <c r="I4" s="212"/>
      <c r="J4" s="212"/>
      <c r="K4" s="212"/>
      <c r="L4" s="212"/>
      <c r="M4" s="212"/>
      <c r="N4" s="212"/>
      <c r="O4" s="212"/>
      <c r="P4" s="159"/>
    </row>
    <row r="5" spans="1:16" ht="14.4">
      <c r="A5" s="432">
        <v>402</v>
      </c>
      <c r="B5" s="443" t="s">
        <v>820</v>
      </c>
      <c r="C5" s="578"/>
      <c r="D5" s="579"/>
      <c r="E5" s="140">
        <v>1</v>
      </c>
      <c r="F5" s="343" t="str">
        <f>IF(D5&gt;IV.2!E81+IV.2!E82+IV.2!E83+IV.2!E84+IV.2!E85+IV.2!E87+IV.2!E88, "PENGELUARAN TRIWULANAN LEBIH DARI TAHUNAN, PERIKSA KEMBALI", " ")</f>
        <v xml:space="preserve"> </v>
      </c>
      <c r="G5" s="161"/>
      <c r="H5" s="164"/>
      <c r="I5" s="165"/>
      <c r="J5" s="161"/>
      <c r="K5" s="164"/>
      <c r="L5" s="165"/>
      <c r="M5" s="344"/>
      <c r="N5" s="345"/>
      <c r="O5" s="359">
        <f>IV.2!E81+IV.2!E82+IV.2!E83+IV.2!E84+IV.2!E85+IV.2!E87+IV.2!E88</f>
        <v>0</v>
      </c>
      <c r="P5" s="159"/>
    </row>
    <row r="6" spans="1:16" ht="14.4">
      <c r="A6" s="432">
        <v>403</v>
      </c>
      <c r="B6" s="443" t="s">
        <v>821</v>
      </c>
      <c r="C6" s="578"/>
      <c r="D6" s="579"/>
      <c r="E6" s="140">
        <v>1</v>
      </c>
      <c r="F6" s="343" t="str">
        <f>IF(D6&gt;IV.2!E86, "PENGELUARAN TRIWULANAN LEBIH DARI TAHUNAN, PERIKSA KEMBALI", " ")</f>
        <v xml:space="preserve"> </v>
      </c>
      <c r="G6" s="161"/>
      <c r="H6" s="164"/>
      <c r="I6" s="165"/>
      <c r="J6" s="161"/>
      <c r="K6" s="164"/>
      <c r="L6" s="165"/>
      <c r="M6" s="344"/>
      <c r="N6" s="346"/>
      <c r="O6" s="358">
        <f>IV.2!E86</f>
        <v>0</v>
      </c>
      <c r="P6" s="159"/>
    </row>
    <row r="7" spans="1:16" ht="14.4">
      <c r="A7" s="155">
        <v>404</v>
      </c>
      <c r="B7" s="156" t="s">
        <v>822</v>
      </c>
      <c r="C7" s="347">
        <f>SUM(C8:C17)</f>
        <v>0</v>
      </c>
      <c r="D7" s="347">
        <f>D12</f>
        <v>0</v>
      </c>
      <c r="E7" s="194"/>
      <c r="F7" s="212" t="s">
        <v>1008</v>
      </c>
      <c r="G7" s="161"/>
      <c r="H7" s="164"/>
      <c r="I7" s="165"/>
      <c r="J7" s="161"/>
      <c r="K7" s="164"/>
      <c r="L7" s="165"/>
      <c r="M7" s="344"/>
      <c r="N7" s="346"/>
      <c r="O7" s="160"/>
      <c r="P7" s="159"/>
    </row>
    <row r="8" spans="1:16" ht="15" customHeight="1">
      <c r="A8" s="438">
        <v>406</v>
      </c>
      <c r="B8" s="444" t="s">
        <v>1143</v>
      </c>
      <c r="C8" s="348">
        <f>IV.2!D5</f>
        <v>0</v>
      </c>
      <c r="D8" s="578"/>
      <c r="E8" s="140">
        <v>1</v>
      </c>
      <c r="F8" s="343" t="s">
        <v>1008</v>
      </c>
      <c r="G8" s="161"/>
      <c r="H8" s="164"/>
      <c r="I8" s="165"/>
      <c r="J8" s="161"/>
      <c r="K8" s="164"/>
      <c r="L8" s="165"/>
      <c r="M8" s="344"/>
      <c r="N8" s="346"/>
      <c r="O8" s="160"/>
      <c r="P8" s="159"/>
    </row>
    <row r="9" spans="1:16" ht="14.4">
      <c r="A9" s="432"/>
      <c r="B9" s="443" t="s">
        <v>1144</v>
      </c>
      <c r="C9" s="348">
        <f>IV.2!D6</f>
        <v>0</v>
      </c>
      <c r="D9" s="578"/>
      <c r="E9" s="140">
        <v>1</v>
      </c>
      <c r="F9" s="343" t="s">
        <v>1008</v>
      </c>
      <c r="G9" s="161"/>
      <c r="H9" s="164"/>
      <c r="I9" s="165"/>
      <c r="J9" s="161"/>
      <c r="K9" s="164"/>
      <c r="L9" s="165"/>
      <c r="M9" s="344"/>
      <c r="N9" s="346"/>
      <c r="O9" s="160"/>
      <c r="P9" s="159"/>
    </row>
    <row r="10" spans="1:16" ht="14.4">
      <c r="A10" s="432"/>
      <c r="B10" s="443" t="s">
        <v>1145</v>
      </c>
      <c r="C10" s="348">
        <f>IV.2!D7</f>
        <v>0</v>
      </c>
      <c r="D10" s="578"/>
      <c r="E10" s="140">
        <v>1</v>
      </c>
      <c r="F10" s="343" t="s">
        <v>1008</v>
      </c>
      <c r="G10" s="161"/>
      <c r="H10" s="164"/>
      <c r="I10" s="165"/>
      <c r="J10" s="161"/>
      <c r="K10" s="164"/>
      <c r="L10" s="165"/>
      <c r="M10" s="344"/>
      <c r="N10" s="346"/>
      <c r="O10" s="160"/>
      <c r="P10" s="149"/>
    </row>
    <row r="11" spans="1:16" ht="14.4">
      <c r="A11" s="432"/>
      <c r="B11" s="443" t="s">
        <v>1146</v>
      </c>
      <c r="C11" s="348">
        <f>IV.2!D8</f>
        <v>0</v>
      </c>
      <c r="D11" s="578"/>
      <c r="E11" s="140">
        <v>1</v>
      </c>
      <c r="F11" s="343" t="s">
        <v>1008</v>
      </c>
      <c r="G11" s="161"/>
      <c r="H11" s="164"/>
      <c r="I11" s="165"/>
      <c r="J11" s="161"/>
      <c r="K11" s="164"/>
      <c r="L11" s="165"/>
      <c r="M11" s="344"/>
      <c r="N11" s="346"/>
      <c r="O11" s="561"/>
      <c r="P11" s="552"/>
    </row>
    <row r="12" spans="1:16" ht="14.4">
      <c r="A12" s="432">
        <v>407</v>
      </c>
      <c r="B12" s="443" t="s">
        <v>1142</v>
      </c>
      <c r="C12" s="578"/>
      <c r="D12" s="579"/>
      <c r="E12" s="140">
        <v>1</v>
      </c>
      <c r="F12" s="343" t="str">
        <f>IF(D12&gt;IV.2!E9, "PENGELUARAN TRIWULANAN LEBIH DARI TAHUNAN, PERIKSA KEMBALI", " ")</f>
        <v xml:space="preserve"> </v>
      </c>
      <c r="G12" s="161"/>
      <c r="H12" s="164"/>
      <c r="I12" s="165"/>
      <c r="J12" s="161"/>
      <c r="K12" s="164"/>
      <c r="L12" s="165"/>
      <c r="M12" s="344"/>
      <c r="N12" s="346"/>
      <c r="O12" s="561">
        <f>IV.2!D9*12</f>
        <v>0</v>
      </c>
      <c r="P12" s="552"/>
    </row>
    <row r="13" spans="1:16" ht="14.4">
      <c r="A13" s="432">
        <v>408</v>
      </c>
      <c r="B13" s="443" t="s">
        <v>1147</v>
      </c>
      <c r="C13" s="348">
        <f>IV.2!D10+IV.2!D13</f>
        <v>0</v>
      </c>
      <c r="D13" s="578"/>
      <c r="E13" s="140">
        <v>1</v>
      </c>
      <c r="F13" s="343" t="s">
        <v>1008</v>
      </c>
      <c r="G13" s="161"/>
      <c r="H13" s="164"/>
      <c r="I13" s="165"/>
      <c r="J13" s="161"/>
      <c r="K13" s="164"/>
      <c r="L13" s="165"/>
      <c r="M13" s="344"/>
      <c r="N13" s="346"/>
      <c r="O13" s="561"/>
      <c r="P13" s="552"/>
    </row>
    <row r="14" spans="1:16" ht="14.4">
      <c r="A14" s="432">
        <v>409</v>
      </c>
      <c r="B14" s="443" t="s">
        <v>1148</v>
      </c>
      <c r="C14" s="348">
        <f>IV.2!D11</f>
        <v>0</v>
      </c>
      <c r="D14" s="578"/>
      <c r="E14" s="140">
        <v>1</v>
      </c>
      <c r="F14" s="343" t="s">
        <v>1008</v>
      </c>
      <c r="G14" s="161"/>
      <c r="H14" s="164"/>
      <c r="I14" s="165"/>
      <c r="J14" s="161"/>
      <c r="K14" s="164"/>
      <c r="L14" s="165"/>
      <c r="M14" s="344"/>
      <c r="N14" s="346"/>
      <c r="O14" s="561"/>
      <c r="P14" s="552"/>
    </row>
    <row r="15" spans="1:16" ht="15" customHeight="1">
      <c r="A15" s="438">
        <v>410</v>
      </c>
      <c r="B15" s="444" t="s">
        <v>1149</v>
      </c>
      <c r="C15" s="349">
        <f>IV.2!D23+IV.2!D24+IV.2!D27</f>
        <v>0</v>
      </c>
      <c r="D15" s="580"/>
      <c r="E15" s="140">
        <v>1</v>
      </c>
      <c r="F15" s="343" t="s">
        <v>1008</v>
      </c>
      <c r="G15" s="350"/>
      <c r="H15" s="350" t="s">
        <v>767</v>
      </c>
      <c r="I15" s="350"/>
      <c r="J15" s="350"/>
      <c r="K15" s="350" t="s">
        <v>768</v>
      </c>
      <c r="L15" s="350"/>
      <c r="M15" s="350"/>
      <c r="N15" s="351" t="s">
        <v>772</v>
      </c>
      <c r="O15" s="352"/>
      <c r="P15" s="167"/>
    </row>
    <row r="16" spans="1:16" ht="14.4">
      <c r="A16" s="445">
        <v>411</v>
      </c>
      <c r="B16" s="576" t="s">
        <v>1150</v>
      </c>
      <c r="C16" s="354">
        <f>IV.2!D25+IV.2!D26+IV.2!D28</f>
        <v>0</v>
      </c>
      <c r="D16" s="581"/>
      <c r="E16" s="140">
        <v>1</v>
      </c>
      <c r="F16" s="343" t="s">
        <v>1008</v>
      </c>
      <c r="G16" s="153" t="s">
        <v>344</v>
      </c>
      <c r="H16" s="153" t="s">
        <v>345</v>
      </c>
      <c r="I16" s="153" t="s">
        <v>346</v>
      </c>
      <c r="J16" s="153" t="s">
        <v>348</v>
      </c>
      <c r="K16" s="153" t="s">
        <v>349</v>
      </c>
      <c r="L16" s="153" t="s">
        <v>350</v>
      </c>
      <c r="M16" s="153"/>
      <c r="N16" s="215"/>
      <c r="O16" s="353"/>
      <c r="P16" s="168"/>
    </row>
    <row r="17" spans="1:16" ht="14.4">
      <c r="A17" s="432">
        <v>412</v>
      </c>
      <c r="B17" s="443" t="s">
        <v>832</v>
      </c>
      <c r="C17" s="579"/>
      <c r="D17" s="578"/>
      <c r="E17" s="140">
        <v>1</v>
      </c>
      <c r="F17" s="343" t="s">
        <v>1008</v>
      </c>
      <c r="G17" s="161"/>
      <c r="H17" s="164"/>
      <c r="I17" s="165"/>
      <c r="J17" s="161"/>
      <c r="K17" s="164"/>
      <c r="L17" s="165"/>
      <c r="M17" s="344"/>
      <c r="N17" s="346"/>
      <c r="O17" s="160"/>
      <c r="P17" s="159"/>
    </row>
    <row r="18" spans="1:16" ht="14.4">
      <c r="A18" s="155">
        <v>413</v>
      </c>
      <c r="B18" s="156" t="s">
        <v>833</v>
      </c>
      <c r="C18" s="347">
        <f>C20+C21</f>
        <v>0</v>
      </c>
      <c r="D18" s="347">
        <f>D19</f>
        <v>0</v>
      </c>
      <c r="E18" s="194"/>
      <c r="F18" s="212" t="s">
        <v>1008</v>
      </c>
      <c r="G18" s="161"/>
      <c r="H18" s="164"/>
      <c r="I18" s="165"/>
      <c r="J18" s="161"/>
      <c r="K18" s="164"/>
      <c r="L18" s="165"/>
      <c r="M18" s="169"/>
      <c r="N18" s="346"/>
      <c r="O18" s="160"/>
      <c r="P18" s="159"/>
    </row>
    <row r="19" spans="1:16" ht="14.4">
      <c r="A19" s="432">
        <v>414</v>
      </c>
      <c r="B19" s="577" t="s">
        <v>834</v>
      </c>
      <c r="C19" s="578"/>
      <c r="D19" s="579"/>
      <c r="E19" s="140">
        <v>1</v>
      </c>
      <c r="F19" s="343" t="str">
        <f>IF(D19&gt;IV.2!E89, "PENGELUARAN TRIWULANAN LEBIH DARI TAHUNAN, PERIKSA KEMBALI", " ")</f>
        <v xml:space="preserve"> </v>
      </c>
      <c r="G19" s="161"/>
      <c r="H19" s="164"/>
      <c r="I19" s="165"/>
      <c r="J19" s="161"/>
      <c r="K19" s="164"/>
      <c r="L19" s="165"/>
      <c r="M19" s="344"/>
      <c r="N19" s="346"/>
      <c r="O19" s="358">
        <f>IV.2!E89</f>
        <v>0</v>
      </c>
      <c r="P19" s="159"/>
    </row>
    <row r="20" spans="1:16" ht="14.4">
      <c r="A20" s="432">
        <v>415</v>
      </c>
      <c r="B20" s="443" t="s">
        <v>1152</v>
      </c>
      <c r="C20" s="348">
        <f>IV.2!D40+IV.2!D41+IV.2!D43</f>
        <v>0</v>
      </c>
      <c r="D20" s="578"/>
      <c r="E20" s="140">
        <v>1</v>
      </c>
      <c r="F20" s="343" t="s">
        <v>1008</v>
      </c>
      <c r="G20" s="161"/>
      <c r="H20" s="164"/>
      <c r="I20" s="165"/>
      <c r="J20" s="161"/>
      <c r="K20" s="164"/>
      <c r="L20" s="165"/>
      <c r="M20" s="344"/>
      <c r="N20" s="346"/>
      <c r="O20" s="160"/>
      <c r="P20" s="159"/>
    </row>
    <row r="21" spans="1:16" ht="14.4">
      <c r="A21" s="432">
        <v>416</v>
      </c>
      <c r="B21" s="443" t="s">
        <v>1151</v>
      </c>
      <c r="C21" s="348">
        <f>IV.2!D77</f>
        <v>0</v>
      </c>
      <c r="D21" s="578"/>
      <c r="E21" s="140">
        <v>1</v>
      </c>
      <c r="F21" s="343" t="s">
        <v>1008</v>
      </c>
      <c r="G21" s="161"/>
      <c r="H21" s="164"/>
      <c r="I21" s="165"/>
      <c r="J21" s="161"/>
      <c r="K21" s="164"/>
      <c r="L21" s="165"/>
      <c r="M21" s="344"/>
      <c r="N21" s="346"/>
      <c r="O21" s="160"/>
      <c r="P21" s="159"/>
    </row>
    <row r="22" spans="1:16" ht="14.4">
      <c r="A22" s="155">
        <v>417</v>
      </c>
      <c r="B22" s="156" t="s">
        <v>837</v>
      </c>
      <c r="C22" s="347">
        <f>C24</f>
        <v>0</v>
      </c>
      <c r="D22" s="347">
        <f>SUM(D23:D30)</f>
        <v>0</v>
      </c>
      <c r="E22" s="194"/>
      <c r="F22" s="212" t="s">
        <v>1008</v>
      </c>
      <c r="G22" s="161"/>
      <c r="H22" s="164"/>
      <c r="I22" s="165"/>
      <c r="J22" s="161"/>
      <c r="K22" s="164"/>
      <c r="L22" s="165"/>
      <c r="M22" s="344"/>
      <c r="N22" s="346"/>
      <c r="O22" s="160"/>
      <c r="P22" s="159"/>
    </row>
    <row r="23" spans="1:16" ht="14.4">
      <c r="A23" s="432">
        <v>418</v>
      </c>
      <c r="B23" s="443" t="s">
        <v>1001</v>
      </c>
      <c r="C23" s="578"/>
      <c r="D23" s="579"/>
      <c r="E23" s="140">
        <v>1</v>
      </c>
      <c r="F23" s="343" t="str">
        <f>IF(D23&gt;IV.2!E104, "PENGELUARAN TRIWULANAN LEBIH DARI TAHUNAN, PERIKSA KEMBALI", " ")</f>
        <v xml:space="preserve"> </v>
      </c>
      <c r="G23" s="161"/>
      <c r="H23" s="164"/>
      <c r="I23" s="165"/>
      <c r="J23" s="161"/>
      <c r="K23" s="164"/>
      <c r="L23" s="165"/>
      <c r="M23" s="344"/>
      <c r="N23" s="346"/>
      <c r="O23" s="358">
        <f>IV.2!E104</f>
        <v>0</v>
      </c>
      <c r="P23" s="159"/>
    </row>
    <row r="24" spans="1:16" ht="14.4">
      <c r="A24" s="432">
        <v>419</v>
      </c>
      <c r="B24" s="443" t="s">
        <v>1153</v>
      </c>
      <c r="C24" s="348">
        <f>IV.2!D17+IV.2!D18</f>
        <v>0</v>
      </c>
      <c r="D24" s="578"/>
      <c r="E24" s="140">
        <v>1</v>
      </c>
      <c r="F24" s="343" t="s">
        <v>1008</v>
      </c>
      <c r="G24" s="161"/>
      <c r="H24" s="164"/>
      <c r="I24" s="165"/>
      <c r="J24" s="161"/>
      <c r="K24" s="164"/>
      <c r="L24" s="165"/>
      <c r="M24" s="344"/>
      <c r="N24" s="346"/>
      <c r="O24" s="160"/>
      <c r="P24" s="159"/>
    </row>
    <row r="25" spans="1:16" ht="14.4">
      <c r="A25" s="432">
        <v>420</v>
      </c>
      <c r="B25" s="443" t="s">
        <v>1005</v>
      </c>
      <c r="C25" s="578"/>
      <c r="D25" s="579"/>
      <c r="E25" s="140">
        <v>1</v>
      </c>
      <c r="F25" s="343" t="str">
        <f>IF(D25&gt;IV.2!E20+IV.2!E21, "PENGELUARAN TRIWULANAN LEBIH DARI TAHUNAN, PERIKSA KEMBALI", " ")</f>
        <v xml:space="preserve"> </v>
      </c>
      <c r="G25" s="161"/>
      <c r="H25" s="164"/>
      <c r="I25" s="165"/>
      <c r="J25" s="161"/>
      <c r="K25" s="164"/>
      <c r="L25" s="165"/>
      <c r="M25" s="344"/>
      <c r="N25" s="346"/>
      <c r="O25" s="358">
        <f>IV.2!E15+IV.2!E14</f>
        <v>0</v>
      </c>
      <c r="P25" s="159"/>
    </row>
    <row r="26" spans="1:16" ht="14.4">
      <c r="A26" s="432">
        <v>421</v>
      </c>
      <c r="B26" s="443" t="s">
        <v>1002</v>
      </c>
      <c r="C26" s="578"/>
      <c r="D26" s="579"/>
      <c r="E26" s="140">
        <v>1</v>
      </c>
      <c r="F26" s="343"/>
      <c r="G26" s="161"/>
      <c r="H26" s="164"/>
      <c r="I26" s="165"/>
      <c r="J26" s="161"/>
      <c r="K26" s="164"/>
      <c r="L26" s="165"/>
      <c r="M26" s="344"/>
      <c r="N26" s="346"/>
      <c r="O26" s="358">
        <f>IV.2!E74</f>
        <v>0</v>
      </c>
      <c r="P26" s="159"/>
    </row>
    <row r="27" spans="1:16" ht="14.4">
      <c r="A27" s="432">
        <v>422</v>
      </c>
      <c r="B27" s="443" t="s">
        <v>1003</v>
      </c>
      <c r="C27" s="578"/>
      <c r="D27" s="579"/>
      <c r="E27" s="140">
        <v>1</v>
      </c>
      <c r="F27" s="343"/>
      <c r="G27" s="161"/>
      <c r="H27" s="164"/>
      <c r="I27" s="165"/>
      <c r="J27" s="161"/>
      <c r="K27" s="164"/>
      <c r="L27" s="165"/>
      <c r="M27" s="344"/>
      <c r="N27" s="346"/>
      <c r="O27" s="358">
        <f>IV.2!E71</f>
        <v>0</v>
      </c>
      <c r="P27" s="159"/>
    </row>
    <row r="28" spans="1:16" ht="14.4">
      <c r="A28" s="432">
        <v>423</v>
      </c>
      <c r="B28" s="443" t="s">
        <v>1004</v>
      </c>
      <c r="C28" s="578"/>
      <c r="D28" s="579"/>
      <c r="E28" s="140">
        <v>1</v>
      </c>
      <c r="F28" s="343" t="str">
        <f>IF(D28&gt;IV.2!E73, "PENGELUARAN TRIWULANAN LEBIH DARI TAHUNAN, PERIKSA KEMBALI", " ")</f>
        <v xml:space="preserve"> </v>
      </c>
      <c r="G28" s="161"/>
      <c r="H28" s="164"/>
      <c r="I28" s="165"/>
      <c r="J28" s="161"/>
      <c r="K28" s="164"/>
      <c r="L28" s="165"/>
      <c r="M28" s="344"/>
      <c r="N28" s="346"/>
      <c r="O28" s="358">
        <f>IV.2!E72</f>
        <v>0</v>
      </c>
      <c r="P28" s="159"/>
    </row>
    <row r="29" spans="1:16" ht="14.4">
      <c r="A29" s="432">
        <v>424</v>
      </c>
      <c r="B29" s="443" t="s">
        <v>839</v>
      </c>
      <c r="C29" s="578"/>
      <c r="D29" s="579"/>
      <c r="E29" s="140">
        <v>1</v>
      </c>
      <c r="F29" s="343" t="str">
        <f>IF(D29&gt;IV.2!E72, "PENGELUARAN TRIWULANAN LEBIH DARI TAHUNAN, PERIKSA KEMBALI", " ")</f>
        <v xml:space="preserve"> </v>
      </c>
      <c r="G29" s="161"/>
      <c r="H29" s="164"/>
      <c r="I29" s="165"/>
      <c r="J29" s="161"/>
      <c r="K29" s="164"/>
      <c r="L29" s="165"/>
      <c r="M29" s="344"/>
      <c r="N29" s="346"/>
      <c r="O29" s="358">
        <f>IV.2!E73</f>
        <v>0</v>
      </c>
      <c r="P29" s="159"/>
    </row>
    <row r="30" spans="1:16" ht="14.4">
      <c r="A30" s="432">
        <v>425</v>
      </c>
      <c r="B30" s="443" t="s">
        <v>840</v>
      </c>
      <c r="C30" s="578"/>
      <c r="D30" s="579"/>
      <c r="E30" s="140">
        <v>1</v>
      </c>
      <c r="F30" s="343" t="s">
        <v>1008</v>
      </c>
      <c r="G30" s="161"/>
      <c r="H30" s="164"/>
      <c r="I30" s="165"/>
      <c r="J30" s="161"/>
      <c r="K30" s="164"/>
      <c r="L30" s="165"/>
      <c r="M30" s="344"/>
      <c r="N30" s="346"/>
      <c r="O30" s="160"/>
      <c r="P30" s="159"/>
    </row>
    <row r="31" spans="1:16" ht="14.4">
      <c r="A31" s="155">
        <v>426</v>
      </c>
      <c r="B31" s="156" t="s">
        <v>841</v>
      </c>
      <c r="C31" s="347">
        <f>C33+C34</f>
        <v>0</v>
      </c>
      <c r="D31" s="347">
        <f>D32</f>
        <v>0</v>
      </c>
      <c r="E31" s="194"/>
      <c r="F31" s="212" t="s">
        <v>1008</v>
      </c>
      <c r="G31" s="161"/>
      <c r="H31" s="164"/>
      <c r="I31" s="165"/>
      <c r="J31" s="161"/>
      <c r="K31" s="164"/>
      <c r="L31" s="165"/>
      <c r="M31" s="344"/>
      <c r="N31" s="346"/>
      <c r="O31" s="160"/>
      <c r="P31" s="159"/>
    </row>
    <row r="32" spans="1:16" ht="14.4">
      <c r="A32" s="432">
        <v>427</v>
      </c>
      <c r="B32" s="443" t="s">
        <v>994</v>
      </c>
      <c r="C32" s="213"/>
      <c r="D32" s="579"/>
      <c r="E32" s="140">
        <v>1</v>
      </c>
      <c r="F32" s="343" t="str">
        <f>IF(D32&gt;IV.2!E97, "PENGELUARAN TRIWULANAN LEBIH DARI TAHUNAN, PERIKSA KEMBALI", " ")</f>
        <v xml:space="preserve"> </v>
      </c>
      <c r="G32" s="161"/>
      <c r="H32" s="164"/>
      <c r="I32" s="165"/>
      <c r="J32" s="161"/>
      <c r="K32" s="164"/>
      <c r="L32" s="165"/>
      <c r="M32" s="344"/>
      <c r="N32" s="346"/>
      <c r="O32" s="358">
        <f>IV.2!E97</f>
        <v>0</v>
      </c>
      <c r="P32" s="159"/>
    </row>
    <row r="33" spans="1:16" ht="14.4">
      <c r="A33" s="432">
        <v>428</v>
      </c>
      <c r="B33" s="443" t="s">
        <v>1154</v>
      </c>
      <c r="C33" s="348">
        <f>IV.2!D31+IV.2!D32+IV.2!D34</f>
        <v>0</v>
      </c>
      <c r="D33" s="213"/>
      <c r="E33" s="140">
        <v>1</v>
      </c>
      <c r="F33" s="343" t="s">
        <v>1008</v>
      </c>
      <c r="G33" s="161"/>
      <c r="H33" s="164"/>
      <c r="I33" s="165"/>
      <c r="J33" s="161"/>
      <c r="K33" s="164"/>
      <c r="L33" s="165"/>
      <c r="M33" s="344"/>
      <c r="N33" s="346"/>
      <c r="O33" s="160"/>
      <c r="P33" s="159"/>
    </row>
    <row r="34" spans="1:16" ht="14.4">
      <c r="A34" s="432">
        <v>429</v>
      </c>
      <c r="B34" s="443" t="s">
        <v>843</v>
      </c>
      <c r="C34" s="579"/>
      <c r="D34" s="213"/>
      <c r="E34" s="140">
        <v>1</v>
      </c>
      <c r="F34" s="343" t="s">
        <v>1008</v>
      </c>
      <c r="G34" s="161"/>
      <c r="H34" s="164"/>
      <c r="I34" s="165"/>
      <c r="J34" s="161"/>
      <c r="K34" s="164"/>
      <c r="L34" s="165"/>
      <c r="M34" s="344"/>
      <c r="N34" s="346"/>
      <c r="O34" s="160"/>
      <c r="P34" s="159"/>
    </row>
    <row r="35" spans="1:16" ht="14.4">
      <c r="A35" s="155">
        <v>430</v>
      </c>
      <c r="B35" s="156" t="s">
        <v>844</v>
      </c>
      <c r="C35" s="347"/>
      <c r="D35" s="347">
        <f>SUM(D36:D41)</f>
        <v>0</v>
      </c>
      <c r="E35" s="194"/>
      <c r="F35" s="212" t="s">
        <v>1008</v>
      </c>
      <c r="G35" s="161"/>
      <c r="H35" s="164"/>
      <c r="I35" s="165"/>
      <c r="J35" s="161"/>
      <c r="K35" s="164"/>
      <c r="L35" s="165"/>
      <c r="M35" s="344"/>
      <c r="N35" s="346"/>
      <c r="O35" s="160"/>
      <c r="P35" s="159"/>
    </row>
    <row r="36" spans="1:16" ht="14.4">
      <c r="A36" s="432">
        <v>431</v>
      </c>
      <c r="B36" s="443" t="s">
        <v>845</v>
      </c>
      <c r="C36" s="213"/>
      <c r="D36" s="579"/>
      <c r="E36" s="140">
        <v>1</v>
      </c>
      <c r="F36" s="343"/>
      <c r="G36" s="161"/>
      <c r="H36" s="164"/>
      <c r="I36" s="165"/>
      <c r="J36" s="161"/>
      <c r="K36" s="164"/>
      <c r="L36" s="165"/>
      <c r="M36" s="344"/>
      <c r="N36" s="346"/>
      <c r="O36" s="358">
        <f>IV.2!E101+IV.2!E103</f>
        <v>0</v>
      </c>
      <c r="P36" s="159"/>
    </row>
    <row r="37" spans="1:16" ht="14.4">
      <c r="A37" s="432">
        <v>432</v>
      </c>
      <c r="B37" s="443" t="s">
        <v>1140</v>
      </c>
      <c r="C37" s="213"/>
      <c r="D37" s="579"/>
      <c r="E37" s="140">
        <v>1</v>
      </c>
      <c r="F37" s="343"/>
      <c r="G37" s="161"/>
      <c r="H37" s="164"/>
      <c r="I37" s="165"/>
      <c r="J37" s="161"/>
      <c r="K37" s="164"/>
      <c r="L37" s="165"/>
      <c r="M37" s="344"/>
      <c r="N37" s="346"/>
      <c r="O37" s="358">
        <f>IV.2!E76</f>
        <v>0</v>
      </c>
      <c r="P37" s="159"/>
    </row>
    <row r="38" spans="1:16" ht="14.4">
      <c r="A38" s="432">
        <v>433</v>
      </c>
      <c r="B38" s="443" t="s">
        <v>995</v>
      </c>
      <c r="C38" s="213"/>
      <c r="D38" s="579"/>
      <c r="E38" s="140">
        <v>1</v>
      </c>
      <c r="F38" s="343"/>
      <c r="G38" s="161"/>
      <c r="H38" s="164"/>
      <c r="I38" s="165"/>
      <c r="J38" s="161"/>
      <c r="K38" s="164"/>
      <c r="L38" s="165"/>
      <c r="M38" s="344"/>
      <c r="N38" s="346"/>
      <c r="O38" s="358">
        <f>IV.2!E105</f>
        <v>0</v>
      </c>
      <c r="P38" s="159"/>
    </row>
    <row r="39" spans="1:16" ht="14.4">
      <c r="A39" s="432">
        <v>434</v>
      </c>
      <c r="B39" s="443" t="s">
        <v>996</v>
      </c>
      <c r="C39" s="213"/>
      <c r="D39" s="579"/>
      <c r="E39" s="140">
        <v>1</v>
      </c>
      <c r="F39" s="343"/>
      <c r="G39" s="161"/>
      <c r="H39" s="164"/>
      <c r="I39" s="165"/>
      <c r="J39" s="161"/>
      <c r="K39" s="164"/>
      <c r="L39" s="165"/>
      <c r="M39" s="344"/>
      <c r="N39" s="346"/>
      <c r="O39" s="358">
        <f>IV.2!E42</f>
        <v>0</v>
      </c>
      <c r="P39" s="159"/>
    </row>
    <row r="40" spans="1:16" ht="14.4">
      <c r="A40" s="432">
        <v>435</v>
      </c>
      <c r="B40" s="443" t="s">
        <v>1141</v>
      </c>
      <c r="C40" s="213"/>
      <c r="D40" s="579"/>
      <c r="E40" s="140">
        <v>1</v>
      </c>
      <c r="F40" s="343"/>
      <c r="G40" s="161"/>
      <c r="H40" s="164"/>
      <c r="I40" s="165"/>
      <c r="J40" s="161"/>
      <c r="K40" s="164"/>
      <c r="L40" s="165"/>
      <c r="M40" s="344"/>
      <c r="N40" s="346"/>
      <c r="O40" s="358">
        <f>IV.2!E118</f>
        <v>0</v>
      </c>
      <c r="P40" s="159"/>
    </row>
    <row r="41" spans="1:16" ht="14.4">
      <c r="A41" s="432">
        <v>436</v>
      </c>
      <c r="B41" s="443" t="s">
        <v>998</v>
      </c>
      <c r="C41" s="213"/>
      <c r="D41" s="579"/>
      <c r="E41" s="140">
        <v>1</v>
      </c>
      <c r="F41" s="343"/>
      <c r="G41" s="161"/>
      <c r="H41" s="164"/>
      <c r="I41" s="165"/>
      <c r="J41" s="161"/>
      <c r="K41" s="164"/>
      <c r="L41" s="165"/>
      <c r="M41" s="344"/>
      <c r="N41" s="346"/>
      <c r="O41" s="358">
        <f>IV.2!E75</f>
        <v>0</v>
      </c>
      <c r="P41" s="159"/>
    </row>
    <row r="42" spans="1:16" ht="14.4">
      <c r="A42" s="155">
        <v>437</v>
      </c>
      <c r="B42" s="156" t="s">
        <v>851</v>
      </c>
      <c r="C42" s="347">
        <f>C43+C44</f>
        <v>0</v>
      </c>
      <c r="D42" s="347">
        <f>D45+D46+D47</f>
        <v>0</v>
      </c>
      <c r="E42" s="194"/>
      <c r="F42" s="212" t="s">
        <v>1008</v>
      </c>
      <c r="G42" s="161"/>
      <c r="H42" s="164"/>
      <c r="I42" s="165"/>
      <c r="J42" s="161"/>
      <c r="K42" s="164"/>
      <c r="L42" s="165"/>
      <c r="M42" s="344"/>
      <c r="N42" s="346"/>
      <c r="O42" s="160"/>
      <c r="P42" s="159"/>
    </row>
    <row r="43" spans="1:16" ht="14.4">
      <c r="A43" s="432">
        <v>438</v>
      </c>
      <c r="B43" s="443" t="s">
        <v>852</v>
      </c>
      <c r="C43" s="579"/>
      <c r="D43" s="213"/>
      <c r="E43" s="140">
        <v>1</v>
      </c>
      <c r="F43" s="343" t="str">
        <f>IF(AND(INPUT_AWAL!C7=1,C44=0),"ADA WUS TAPI TIDAK PERNAH BELI PEMBALUT, KOSMETIK DLL. APAKAH BENAR?"," ")</f>
        <v>ADA WUS TAPI TIDAK PERNAH BELI PEMBALUT, KOSMETIK DLL. APAKAH BENAR?</v>
      </c>
      <c r="G43" s="161"/>
      <c r="H43" s="164"/>
      <c r="I43" s="165"/>
      <c r="J43" s="161"/>
      <c r="K43" s="164"/>
      <c r="L43" s="165"/>
      <c r="M43" s="344"/>
      <c r="N43" s="346"/>
      <c r="O43" s="358">
        <f>IV.2!E37</f>
        <v>0</v>
      </c>
      <c r="P43" s="159"/>
    </row>
    <row r="44" spans="1:16" ht="14.4">
      <c r="A44" s="432">
        <v>439</v>
      </c>
      <c r="B44" s="443" t="s">
        <v>1155</v>
      </c>
      <c r="C44" s="348">
        <f>IV.2!D39</f>
        <v>0</v>
      </c>
      <c r="D44" s="213"/>
      <c r="E44" s="140">
        <v>1</v>
      </c>
      <c r="F44" s="467"/>
      <c r="G44" s="161"/>
      <c r="H44" s="164"/>
      <c r="I44" s="165"/>
      <c r="J44" s="161"/>
      <c r="K44" s="164"/>
      <c r="L44" s="165"/>
      <c r="M44" s="344"/>
      <c r="N44" s="346"/>
      <c r="O44" s="160"/>
      <c r="P44" s="159"/>
    </row>
    <row r="45" spans="1:16" ht="14.4">
      <c r="A45" s="432">
        <v>440</v>
      </c>
      <c r="B45" s="443" t="s">
        <v>854</v>
      </c>
      <c r="C45" s="213"/>
      <c r="D45" s="579"/>
      <c r="E45" s="140">
        <v>1</v>
      </c>
      <c r="F45" s="343" t="str">
        <f>IF(D45&gt;IV.2!E99+IV.2!E100, "PENGELUARAN TRIWULANAN LEBIH DARI TAHUNAN, PERIKSA KEMBALI", " ")</f>
        <v xml:space="preserve"> </v>
      </c>
      <c r="G45" s="161"/>
      <c r="H45" s="164"/>
      <c r="I45" s="165"/>
      <c r="J45" s="161"/>
      <c r="K45" s="164"/>
      <c r="L45" s="165"/>
      <c r="M45" s="344"/>
      <c r="N45" s="346"/>
      <c r="O45" s="358">
        <f>IV.2!E100</f>
        <v>0</v>
      </c>
      <c r="P45" s="159"/>
    </row>
    <row r="46" spans="1:16" ht="14.4">
      <c r="A46" s="432">
        <v>441</v>
      </c>
      <c r="B46" s="443" t="s">
        <v>999</v>
      </c>
      <c r="C46" s="213"/>
      <c r="D46" s="579"/>
      <c r="E46" s="140">
        <v>1</v>
      </c>
      <c r="F46" s="343" t="str">
        <f>IF(D46&gt;IV.2!E78, "PENGELUARAN TRIWULANAN LEBIH DARI TAHUNAN, PERIKSA KEMBALI", " ")</f>
        <v xml:space="preserve"> </v>
      </c>
      <c r="G46" s="161"/>
      <c r="H46" s="164"/>
      <c r="I46" s="165"/>
      <c r="J46" s="161"/>
      <c r="K46" s="164"/>
      <c r="L46" s="165"/>
      <c r="M46" s="344"/>
      <c r="N46" s="346"/>
      <c r="O46" s="358">
        <f>IV.2!E78</f>
        <v>0</v>
      </c>
      <c r="P46" s="159"/>
    </row>
    <row r="47" spans="1:16" ht="14.4">
      <c r="A47" s="432">
        <v>442</v>
      </c>
      <c r="B47" s="443" t="s">
        <v>1000</v>
      </c>
      <c r="C47" s="213"/>
      <c r="D47" s="579"/>
      <c r="E47" s="140">
        <v>1</v>
      </c>
      <c r="F47" s="343" t="str">
        <f>IF(D47&gt;IV.2!E79, "PENGELUARAN TRIWULANAN LEBIH DARI TAHUNAN, PERIKSA KEMBALI", " ")</f>
        <v xml:space="preserve"> </v>
      </c>
      <c r="G47" s="161"/>
      <c r="H47" s="164"/>
      <c r="I47" s="165"/>
      <c r="J47" s="161"/>
      <c r="K47" s="164"/>
      <c r="L47" s="165"/>
      <c r="M47" s="344"/>
      <c r="N47" s="346"/>
      <c r="O47" s="358">
        <f>IV.2!E79</f>
        <v>0</v>
      </c>
      <c r="P47" s="159"/>
    </row>
    <row r="48" spans="1:16" ht="14.4">
      <c r="A48" s="155">
        <v>443</v>
      </c>
      <c r="B48" s="156" t="s">
        <v>857</v>
      </c>
      <c r="C48" s="347"/>
      <c r="D48" s="347">
        <f>D49+D50</f>
        <v>0</v>
      </c>
      <c r="E48" s="194"/>
      <c r="F48" s="212" t="s">
        <v>1008</v>
      </c>
      <c r="G48" s="161"/>
      <c r="H48" s="164"/>
      <c r="I48" s="165"/>
      <c r="J48" s="161"/>
      <c r="K48" s="164"/>
      <c r="L48" s="165"/>
      <c r="M48" s="344"/>
      <c r="N48" s="346"/>
      <c r="O48" s="160"/>
      <c r="P48" s="159"/>
    </row>
    <row r="49" spans="1:16384" s="149" customFormat="1" ht="14.4">
      <c r="A49" s="432">
        <v>444</v>
      </c>
      <c r="B49" s="443" t="s">
        <v>858</v>
      </c>
      <c r="C49" s="213"/>
      <c r="D49" s="579"/>
      <c r="E49" s="140">
        <v>1</v>
      </c>
      <c r="F49" s="343" t="str">
        <f>IF(D49&gt;IV.2!E108+IV.2!E109, "PENGELUARAN TRIWULANAN LEBIH DARI TAHUNAN, PERIKSA KEMBALI", " ")</f>
        <v xml:space="preserve"> </v>
      </c>
      <c r="G49" s="161"/>
      <c r="H49" s="164"/>
      <c r="I49" s="165"/>
      <c r="J49" s="161"/>
      <c r="K49" s="164"/>
      <c r="L49" s="165"/>
      <c r="M49" s="344"/>
      <c r="N49" s="346"/>
      <c r="O49" s="358">
        <f>IV.2!E108+IV.2!E109+IV.2!E113+IV.2!E110</f>
        <v>0</v>
      </c>
      <c r="P49" s="159"/>
    </row>
    <row r="50" spans="1:16384" s="149" customFormat="1" ht="14.4">
      <c r="A50" s="432">
        <v>445</v>
      </c>
      <c r="B50" s="443" t="s">
        <v>859</v>
      </c>
      <c r="C50" s="213"/>
      <c r="D50" s="579"/>
      <c r="E50" s="140">
        <v>1</v>
      </c>
      <c r="F50" s="343" t="str">
        <f>IF(D50&gt;IV.2!E111+IV.2!E112, "PENGELUARAN TRIWULANAN LEBIH DARI TAHUNAN, PERIKSA KEMBALI", " ")</f>
        <v xml:space="preserve"> </v>
      </c>
      <c r="G50" s="161"/>
      <c r="H50" s="164"/>
      <c r="I50" s="165"/>
      <c r="J50" s="161"/>
      <c r="K50" s="164"/>
      <c r="L50" s="165"/>
      <c r="M50" s="344"/>
      <c r="N50" s="346"/>
      <c r="O50" s="358">
        <f>IV.2!E111+IV.2!E112</f>
        <v>0</v>
      </c>
      <c r="P50" s="159"/>
    </row>
    <row r="51" spans="1:16384" s="149" customFormat="1" ht="14.4">
      <c r="A51" s="155">
        <v>446</v>
      </c>
      <c r="B51" s="156" t="s">
        <v>860</v>
      </c>
      <c r="C51" s="347"/>
      <c r="D51" s="347">
        <f>SUM(D52:D55)</f>
        <v>0</v>
      </c>
      <c r="E51" s="194"/>
      <c r="F51" s="212" t="s">
        <v>1008</v>
      </c>
      <c r="G51" s="161"/>
      <c r="H51" s="164"/>
      <c r="I51" s="165"/>
      <c r="J51" s="161"/>
      <c r="K51" s="164"/>
      <c r="L51" s="165"/>
      <c r="M51" s="344"/>
      <c r="N51" s="346"/>
      <c r="O51" s="160"/>
      <c r="P51" s="159"/>
    </row>
    <row r="52" spans="1:16384" s="149" customFormat="1" ht="14.4">
      <c r="A52" s="432">
        <v>447</v>
      </c>
      <c r="B52" s="443" t="s">
        <v>455</v>
      </c>
      <c r="C52" s="213"/>
      <c r="D52" s="579"/>
      <c r="E52" s="140">
        <v>1</v>
      </c>
      <c r="F52" s="343" t="str">
        <f>IF(D52&gt;IV.2!E115, "PENGELUARAN TRIWULANAN LEBIH DARI TAHUNAN, PERIKSA KEMBALI", " ")</f>
        <v xml:space="preserve"> </v>
      </c>
      <c r="G52" s="161"/>
      <c r="H52" s="164"/>
      <c r="I52" s="165"/>
      <c r="J52" s="161"/>
      <c r="K52" s="164"/>
      <c r="L52" s="165"/>
      <c r="M52" s="344"/>
      <c r="N52" s="346"/>
      <c r="O52" s="358">
        <f>IV.2!E115</f>
        <v>0</v>
      </c>
      <c r="P52" s="159"/>
    </row>
    <row r="53" spans="1:16384" s="149" customFormat="1" ht="14.4">
      <c r="A53" s="432">
        <v>448</v>
      </c>
      <c r="B53" s="443" t="s">
        <v>861</v>
      </c>
      <c r="C53" s="213"/>
      <c r="D53" s="579"/>
      <c r="E53" s="140">
        <v>1</v>
      </c>
      <c r="F53" s="343" t="str">
        <f>IF(D53&gt;IV.2!E116, "PENGELUARAN TRIWULANAN LEBIH DARI TAHUNAN, PERIKSA KEMBALI", " ")</f>
        <v xml:space="preserve"> </v>
      </c>
      <c r="G53" s="161"/>
      <c r="H53" s="164"/>
      <c r="I53" s="165"/>
      <c r="J53" s="161"/>
      <c r="K53" s="164"/>
      <c r="L53" s="165"/>
      <c r="M53" s="344"/>
      <c r="N53" s="346"/>
      <c r="O53" s="358">
        <f>IV.2!E116</f>
        <v>0</v>
      </c>
      <c r="P53" s="159"/>
    </row>
    <row r="54" spans="1:16384" s="149" customFormat="1" ht="14.4">
      <c r="A54" s="432">
        <v>449</v>
      </c>
      <c r="B54" s="443" t="s">
        <v>862</v>
      </c>
      <c r="C54" s="213"/>
      <c r="D54" s="579"/>
      <c r="E54" s="140">
        <v>1</v>
      </c>
      <c r="F54" s="343" t="str">
        <f>IF(D54&gt;IV.2!E120, "PENGELUARAN TRIWULANAN LEBIH DARI TAHUNAN, PERIKSA KEMBALI", " ")</f>
        <v xml:space="preserve"> </v>
      </c>
      <c r="G54" s="161"/>
      <c r="H54" s="164"/>
      <c r="I54" s="165"/>
      <c r="J54" s="161"/>
      <c r="K54" s="164"/>
      <c r="L54" s="165"/>
      <c r="M54" s="344"/>
      <c r="N54" s="346"/>
      <c r="O54" s="358">
        <f>IV.2!E120</f>
        <v>0</v>
      </c>
      <c r="P54" s="159"/>
    </row>
    <row r="55" spans="1:16384" s="149" customFormat="1" ht="14.4">
      <c r="A55" s="432">
        <v>450</v>
      </c>
      <c r="B55" s="443" t="s">
        <v>979</v>
      </c>
      <c r="C55" s="213"/>
      <c r="D55" s="579"/>
      <c r="E55" s="140">
        <v>1</v>
      </c>
      <c r="F55" s="343" t="str">
        <f>IF(D55&gt;IV.2!E117+IV.2!E118+IV.2!E119, "PENGELUARAN TRIWULANAN LEBIH DARI TAHUNAN, PERIKSA KEMBALI", " ")</f>
        <v xml:space="preserve"> </v>
      </c>
      <c r="G55" s="161"/>
      <c r="H55" s="164"/>
      <c r="I55" s="165"/>
      <c r="J55" s="161"/>
      <c r="K55" s="164"/>
      <c r="L55" s="165"/>
      <c r="M55" s="344"/>
      <c r="N55" s="346"/>
      <c r="O55" s="358">
        <f>IV.2!E117+IV.2!E118+IV.2!E119</f>
        <v>0</v>
      </c>
      <c r="P55" s="159"/>
    </row>
    <row r="56" spans="1:16384" s="149" customFormat="1" ht="14.4">
      <c r="A56" s="155">
        <v>451</v>
      </c>
      <c r="B56" s="156" t="s">
        <v>864</v>
      </c>
      <c r="C56" s="355">
        <f>C42+C31+C22+C18+C7</f>
        <v>0</v>
      </c>
      <c r="D56" s="355">
        <f>D51+D48+D42+D35+D31+D22+D18+D7+D4</f>
        <v>0</v>
      </c>
      <c r="E56" s="356"/>
      <c r="F56" s="357" t="s">
        <v>1008</v>
      </c>
      <c r="G56" s="161"/>
      <c r="H56" s="164"/>
      <c r="I56" s="165"/>
      <c r="J56" s="161"/>
      <c r="K56" s="164"/>
      <c r="L56" s="165"/>
      <c r="M56" s="344"/>
      <c r="N56" s="346"/>
      <c r="O56" s="160"/>
      <c r="P56" s="159"/>
    </row>
    <row r="57" spans="1:16384" s="149" customFormat="1" ht="14.4">
      <c r="A57" s="159"/>
      <c r="B57" s="159"/>
      <c r="C57" s="168"/>
      <c r="D57" s="168"/>
      <c r="E57" s="168"/>
      <c r="F57" s="159"/>
      <c r="G57" s="170"/>
      <c r="H57" s="162"/>
      <c r="I57" s="163"/>
      <c r="J57" s="161"/>
      <c r="K57" s="164"/>
      <c r="L57" s="165"/>
      <c r="M57" s="166"/>
      <c r="N57" s="158"/>
      <c r="O57" s="172"/>
      <c r="P57" s="159"/>
    </row>
    <row r="58" spans="1:16384" s="149" customFormat="1" ht="14.4">
      <c r="A58" s="159"/>
      <c r="B58" s="159"/>
      <c r="C58" s="168"/>
      <c r="D58" s="168"/>
      <c r="E58" s="168"/>
      <c r="F58" s="159"/>
      <c r="G58" s="170"/>
      <c r="H58" s="162"/>
      <c r="I58" s="163"/>
      <c r="J58" s="161"/>
      <c r="K58" s="164"/>
      <c r="L58" s="165"/>
      <c r="M58" s="166"/>
      <c r="N58" s="158"/>
      <c r="O58" s="172"/>
      <c r="P58" s="159"/>
    </row>
    <row r="59" spans="1:16384" s="149" customFormat="1" ht="15">
      <c r="A59" s="701" t="s">
        <v>865</v>
      </c>
      <c r="B59" s="702"/>
      <c r="C59" s="702"/>
      <c r="D59" s="702"/>
      <c r="E59" s="702"/>
      <c r="F59" s="702"/>
      <c r="G59" s="702"/>
      <c r="H59" s="702"/>
      <c r="I59" s="702"/>
      <c r="J59" s="702"/>
      <c r="K59" s="702"/>
      <c r="L59" s="702"/>
      <c r="M59" s="702"/>
      <c r="N59" s="702"/>
      <c r="O59" s="702"/>
      <c r="P59" s="703"/>
      <c r="Q59" s="701" t="s">
        <v>866</v>
      </c>
      <c r="R59" s="702"/>
      <c r="S59" s="702"/>
      <c r="T59" s="702"/>
      <c r="U59" s="702"/>
      <c r="V59" s="702"/>
      <c r="W59" s="702"/>
      <c r="X59" s="702"/>
      <c r="Y59" s="702"/>
      <c r="Z59" s="702"/>
      <c r="AA59" s="702"/>
      <c r="AB59" s="702"/>
      <c r="AC59" s="702"/>
      <c r="AD59" s="702"/>
      <c r="AE59" s="702"/>
      <c r="AF59" s="703"/>
      <c r="AG59" s="701" t="s">
        <v>866</v>
      </c>
      <c r="AH59" s="702"/>
      <c r="AI59" s="702"/>
      <c r="AJ59" s="702"/>
      <c r="AK59" s="702"/>
      <c r="AL59" s="702"/>
      <c r="AM59" s="702"/>
      <c r="AN59" s="702"/>
      <c r="AO59" s="702"/>
      <c r="AP59" s="702"/>
      <c r="AQ59" s="702"/>
      <c r="AR59" s="702"/>
      <c r="AS59" s="702"/>
      <c r="AT59" s="702"/>
      <c r="AU59" s="702"/>
      <c r="AV59" s="703"/>
      <c r="AW59" s="701" t="s">
        <v>866</v>
      </c>
      <c r="AX59" s="702"/>
      <c r="AY59" s="702"/>
      <c r="AZ59" s="702"/>
      <c r="BA59" s="702"/>
      <c r="BB59" s="702"/>
      <c r="BC59" s="702"/>
      <c r="BD59" s="702"/>
      <c r="BE59" s="702"/>
      <c r="BF59" s="702"/>
      <c r="BG59" s="702"/>
      <c r="BH59" s="702"/>
      <c r="BI59" s="702"/>
      <c r="BJ59" s="702"/>
      <c r="BK59" s="702"/>
      <c r="BL59" s="703"/>
      <c r="BM59" s="701" t="s">
        <v>866</v>
      </c>
      <c r="BN59" s="702"/>
      <c r="BO59" s="702"/>
      <c r="BP59" s="702"/>
      <c r="BQ59" s="702"/>
      <c r="BR59" s="702"/>
      <c r="BS59" s="702"/>
      <c r="BT59" s="702"/>
      <c r="BU59" s="702"/>
      <c r="BV59" s="702"/>
      <c r="BW59" s="702"/>
      <c r="BX59" s="702"/>
      <c r="BY59" s="702"/>
      <c r="BZ59" s="702"/>
      <c r="CA59" s="702"/>
      <c r="CB59" s="703"/>
      <c r="CC59" s="701" t="s">
        <v>866</v>
      </c>
      <c r="CD59" s="702"/>
      <c r="CE59" s="702"/>
      <c r="CF59" s="702"/>
      <c r="CG59" s="702"/>
      <c r="CH59" s="702"/>
      <c r="CI59" s="702"/>
      <c r="CJ59" s="702"/>
      <c r="CK59" s="702"/>
      <c r="CL59" s="702"/>
      <c r="CM59" s="702"/>
      <c r="CN59" s="702"/>
      <c r="CO59" s="702"/>
      <c r="CP59" s="702"/>
      <c r="CQ59" s="702"/>
      <c r="CR59" s="703"/>
      <c r="CS59" s="701" t="s">
        <v>866</v>
      </c>
      <c r="CT59" s="702"/>
      <c r="CU59" s="702"/>
      <c r="CV59" s="702"/>
      <c r="CW59" s="702"/>
      <c r="CX59" s="702"/>
      <c r="CY59" s="702"/>
      <c r="CZ59" s="702"/>
      <c r="DA59" s="702"/>
      <c r="DB59" s="702"/>
      <c r="DC59" s="702"/>
      <c r="DD59" s="702"/>
      <c r="DE59" s="702"/>
      <c r="DF59" s="702"/>
      <c r="DG59" s="702"/>
      <c r="DH59" s="703"/>
      <c r="DI59" s="701" t="s">
        <v>866</v>
      </c>
      <c r="DJ59" s="702"/>
      <c r="DK59" s="702"/>
      <c r="DL59" s="702"/>
      <c r="DM59" s="702"/>
      <c r="DN59" s="702"/>
      <c r="DO59" s="702"/>
      <c r="DP59" s="702"/>
      <c r="DQ59" s="702"/>
      <c r="DR59" s="702"/>
      <c r="DS59" s="702"/>
      <c r="DT59" s="702"/>
      <c r="DU59" s="702"/>
      <c r="DV59" s="702"/>
      <c r="DW59" s="702"/>
      <c r="DX59" s="703"/>
      <c r="DY59" s="701" t="s">
        <v>866</v>
      </c>
      <c r="DZ59" s="702"/>
      <c r="EA59" s="702"/>
      <c r="EB59" s="702"/>
      <c r="EC59" s="702"/>
      <c r="ED59" s="702"/>
      <c r="EE59" s="702"/>
      <c r="EF59" s="702"/>
      <c r="EG59" s="702"/>
      <c r="EH59" s="702"/>
      <c r="EI59" s="702"/>
      <c r="EJ59" s="702"/>
      <c r="EK59" s="702"/>
      <c r="EL59" s="702"/>
      <c r="EM59" s="702"/>
      <c r="EN59" s="703"/>
      <c r="EO59" s="701" t="s">
        <v>866</v>
      </c>
      <c r="EP59" s="702"/>
      <c r="EQ59" s="702"/>
      <c r="ER59" s="702"/>
      <c r="ES59" s="702"/>
      <c r="ET59" s="702"/>
      <c r="EU59" s="702"/>
      <c r="EV59" s="702"/>
      <c r="EW59" s="702"/>
      <c r="EX59" s="702"/>
      <c r="EY59" s="702"/>
      <c r="EZ59" s="702"/>
      <c r="FA59" s="702"/>
      <c r="FB59" s="702"/>
      <c r="FC59" s="702"/>
      <c r="FD59" s="703"/>
      <c r="FE59" s="701" t="s">
        <v>866</v>
      </c>
      <c r="FF59" s="702"/>
      <c r="FG59" s="702"/>
      <c r="FH59" s="702"/>
      <c r="FI59" s="702"/>
      <c r="FJ59" s="702"/>
      <c r="FK59" s="702"/>
      <c r="FL59" s="702"/>
      <c r="FM59" s="702"/>
      <c r="FN59" s="702"/>
      <c r="FO59" s="702"/>
      <c r="FP59" s="702"/>
      <c r="FQ59" s="702"/>
      <c r="FR59" s="702"/>
      <c r="FS59" s="702"/>
      <c r="FT59" s="703"/>
      <c r="FU59" s="701" t="s">
        <v>866</v>
      </c>
      <c r="FV59" s="702"/>
      <c r="FW59" s="702"/>
      <c r="FX59" s="702"/>
      <c r="FY59" s="702"/>
      <c r="FZ59" s="702"/>
      <c r="GA59" s="702"/>
      <c r="GB59" s="702"/>
      <c r="GC59" s="702"/>
      <c r="GD59" s="702"/>
      <c r="GE59" s="702"/>
      <c r="GF59" s="702"/>
      <c r="GG59" s="702"/>
      <c r="GH59" s="702"/>
      <c r="GI59" s="702"/>
      <c r="GJ59" s="703"/>
      <c r="GK59" s="701" t="s">
        <v>866</v>
      </c>
      <c r="GL59" s="702"/>
      <c r="GM59" s="702"/>
      <c r="GN59" s="702"/>
      <c r="GO59" s="702"/>
      <c r="GP59" s="702"/>
      <c r="GQ59" s="702"/>
      <c r="GR59" s="702"/>
      <c r="GS59" s="702"/>
      <c r="GT59" s="702"/>
      <c r="GU59" s="702"/>
      <c r="GV59" s="702"/>
      <c r="GW59" s="702"/>
      <c r="GX59" s="702"/>
      <c r="GY59" s="702"/>
      <c r="GZ59" s="703"/>
      <c r="HA59" s="701" t="s">
        <v>866</v>
      </c>
      <c r="HB59" s="702"/>
      <c r="HC59" s="702"/>
      <c r="HD59" s="702"/>
      <c r="HE59" s="702"/>
      <c r="HF59" s="702"/>
      <c r="HG59" s="702"/>
      <c r="HH59" s="702"/>
      <c r="HI59" s="702"/>
      <c r="HJ59" s="702"/>
      <c r="HK59" s="702"/>
      <c r="HL59" s="702"/>
      <c r="HM59" s="702"/>
      <c r="HN59" s="702"/>
      <c r="HO59" s="702"/>
      <c r="HP59" s="703"/>
      <c r="HQ59" s="701" t="s">
        <v>866</v>
      </c>
      <c r="HR59" s="702"/>
      <c r="HS59" s="702"/>
      <c r="HT59" s="702"/>
      <c r="HU59" s="702"/>
      <c r="HV59" s="702"/>
      <c r="HW59" s="702"/>
      <c r="HX59" s="702"/>
      <c r="HY59" s="702"/>
      <c r="HZ59" s="702"/>
      <c r="IA59" s="702"/>
      <c r="IB59" s="702"/>
      <c r="IC59" s="702"/>
      <c r="ID59" s="702"/>
      <c r="IE59" s="702"/>
      <c r="IF59" s="703"/>
      <c r="IG59" s="701" t="s">
        <v>866</v>
      </c>
      <c r="IH59" s="702"/>
      <c r="II59" s="702"/>
      <c r="IJ59" s="702"/>
      <c r="IK59" s="702"/>
      <c r="IL59" s="702"/>
      <c r="IM59" s="702"/>
      <c r="IN59" s="702"/>
      <c r="IO59" s="702"/>
      <c r="IP59" s="702"/>
      <c r="IQ59" s="702"/>
      <c r="IR59" s="702"/>
      <c r="IS59" s="702"/>
      <c r="IT59" s="702"/>
      <c r="IU59" s="702"/>
      <c r="IV59" s="703"/>
      <c r="IW59" s="701" t="s">
        <v>866</v>
      </c>
      <c r="IX59" s="702"/>
      <c r="IY59" s="702"/>
      <c r="IZ59" s="702"/>
      <c r="JA59" s="702"/>
      <c r="JB59" s="702"/>
      <c r="JC59" s="702"/>
      <c r="JD59" s="702"/>
      <c r="JE59" s="702"/>
      <c r="JF59" s="702"/>
      <c r="JG59" s="702"/>
      <c r="JH59" s="702"/>
      <c r="JI59" s="702"/>
      <c r="JJ59" s="702"/>
      <c r="JK59" s="702"/>
      <c r="JL59" s="703"/>
      <c r="JM59" s="701" t="s">
        <v>866</v>
      </c>
      <c r="JN59" s="702"/>
      <c r="JO59" s="702"/>
      <c r="JP59" s="702"/>
      <c r="JQ59" s="702"/>
      <c r="JR59" s="702"/>
      <c r="JS59" s="702"/>
      <c r="JT59" s="702"/>
      <c r="JU59" s="702"/>
      <c r="JV59" s="702"/>
      <c r="JW59" s="702"/>
      <c r="JX59" s="702"/>
      <c r="JY59" s="702"/>
      <c r="JZ59" s="702"/>
      <c r="KA59" s="702"/>
      <c r="KB59" s="703"/>
      <c r="KC59" s="701" t="s">
        <v>866</v>
      </c>
      <c r="KD59" s="702"/>
      <c r="KE59" s="702"/>
      <c r="KF59" s="702"/>
      <c r="KG59" s="702"/>
      <c r="KH59" s="702"/>
      <c r="KI59" s="702"/>
      <c r="KJ59" s="702"/>
      <c r="KK59" s="702"/>
      <c r="KL59" s="702"/>
      <c r="KM59" s="702"/>
      <c r="KN59" s="702"/>
      <c r="KO59" s="702"/>
      <c r="KP59" s="702"/>
      <c r="KQ59" s="702"/>
      <c r="KR59" s="703"/>
      <c r="KS59" s="701" t="s">
        <v>866</v>
      </c>
      <c r="KT59" s="702"/>
      <c r="KU59" s="702"/>
      <c r="KV59" s="702"/>
      <c r="KW59" s="702"/>
      <c r="KX59" s="702"/>
      <c r="KY59" s="702"/>
      <c r="KZ59" s="702"/>
      <c r="LA59" s="702"/>
      <c r="LB59" s="702"/>
      <c r="LC59" s="702"/>
      <c r="LD59" s="702"/>
      <c r="LE59" s="702"/>
      <c r="LF59" s="702"/>
      <c r="LG59" s="702"/>
      <c r="LH59" s="703"/>
      <c r="LI59" s="701" t="s">
        <v>866</v>
      </c>
      <c r="LJ59" s="702"/>
      <c r="LK59" s="702"/>
      <c r="LL59" s="702"/>
      <c r="LM59" s="702"/>
      <c r="LN59" s="702"/>
      <c r="LO59" s="702"/>
      <c r="LP59" s="702"/>
      <c r="LQ59" s="702"/>
      <c r="LR59" s="702"/>
      <c r="LS59" s="702"/>
      <c r="LT59" s="702"/>
      <c r="LU59" s="702"/>
      <c r="LV59" s="702"/>
      <c r="LW59" s="702"/>
      <c r="LX59" s="703"/>
      <c r="LY59" s="701" t="s">
        <v>866</v>
      </c>
      <c r="LZ59" s="702"/>
      <c r="MA59" s="702"/>
      <c r="MB59" s="702"/>
      <c r="MC59" s="702"/>
      <c r="MD59" s="702"/>
      <c r="ME59" s="702"/>
      <c r="MF59" s="702"/>
      <c r="MG59" s="702"/>
      <c r="MH59" s="702"/>
      <c r="MI59" s="702"/>
      <c r="MJ59" s="702"/>
      <c r="MK59" s="702"/>
      <c r="ML59" s="702"/>
      <c r="MM59" s="702"/>
      <c r="MN59" s="703"/>
      <c r="MO59" s="701" t="s">
        <v>866</v>
      </c>
      <c r="MP59" s="702"/>
      <c r="MQ59" s="702"/>
      <c r="MR59" s="702"/>
      <c r="MS59" s="702"/>
      <c r="MT59" s="702"/>
      <c r="MU59" s="702"/>
      <c r="MV59" s="702"/>
      <c r="MW59" s="702"/>
      <c r="MX59" s="702"/>
      <c r="MY59" s="702"/>
      <c r="MZ59" s="702"/>
      <c r="NA59" s="702"/>
      <c r="NB59" s="702"/>
      <c r="NC59" s="702"/>
      <c r="ND59" s="703"/>
      <c r="NE59" s="701" t="s">
        <v>866</v>
      </c>
      <c r="NF59" s="702"/>
      <c r="NG59" s="702"/>
      <c r="NH59" s="702"/>
      <c r="NI59" s="702"/>
      <c r="NJ59" s="702"/>
      <c r="NK59" s="702"/>
      <c r="NL59" s="702"/>
      <c r="NM59" s="702"/>
      <c r="NN59" s="702"/>
      <c r="NO59" s="702"/>
      <c r="NP59" s="702"/>
      <c r="NQ59" s="702"/>
      <c r="NR59" s="702"/>
      <c r="NS59" s="702"/>
      <c r="NT59" s="703"/>
      <c r="NU59" s="701" t="s">
        <v>866</v>
      </c>
      <c r="NV59" s="702"/>
      <c r="NW59" s="702"/>
      <c r="NX59" s="702"/>
      <c r="NY59" s="702"/>
      <c r="NZ59" s="702"/>
      <c r="OA59" s="702"/>
      <c r="OB59" s="702"/>
      <c r="OC59" s="702"/>
      <c r="OD59" s="702"/>
      <c r="OE59" s="702"/>
      <c r="OF59" s="702"/>
      <c r="OG59" s="702"/>
      <c r="OH59" s="702"/>
      <c r="OI59" s="702"/>
      <c r="OJ59" s="703"/>
      <c r="OK59" s="701" t="s">
        <v>866</v>
      </c>
      <c r="OL59" s="702"/>
      <c r="OM59" s="702"/>
      <c r="ON59" s="702"/>
      <c r="OO59" s="702"/>
      <c r="OP59" s="702"/>
      <c r="OQ59" s="702"/>
      <c r="OR59" s="702"/>
      <c r="OS59" s="702"/>
      <c r="OT59" s="702"/>
      <c r="OU59" s="702"/>
      <c r="OV59" s="702"/>
      <c r="OW59" s="702"/>
      <c r="OX59" s="702"/>
      <c r="OY59" s="702"/>
      <c r="OZ59" s="703"/>
      <c r="PA59" s="701" t="s">
        <v>866</v>
      </c>
      <c r="PB59" s="702"/>
      <c r="PC59" s="702"/>
      <c r="PD59" s="702"/>
      <c r="PE59" s="702"/>
      <c r="PF59" s="702"/>
      <c r="PG59" s="702"/>
      <c r="PH59" s="702"/>
      <c r="PI59" s="702"/>
      <c r="PJ59" s="702"/>
      <c r="PK59" s="702"/>
      <c r="PL59" s="702"/>
      <c r="PM59" s="702"/>
      <c r="PN59" s="702"/>
      <c r="PO59" s="702"/>
      <c r="PP59" s="703"/>
      <c r="PQ59" s="701" t="s">
        <v>866</v>
      </c>
      <c r="PR59" s="702"/>
      <c r="PS59" s="702"/>
      <c r="PT59" s="702"/>
      <c r="PU59" s="702"/>
      <c r="PV59" s="702"/>
      <c r="PW59" s="702"/>
      <c r="PX59" s="702"/>
      <c r="PY59" s="702"/>
      <c r="PZ59" s="702"/>
      <c r="QA59" s="702"/>
      <c r="QB59" s="702"/>
      <c r="QC59" s="702"/>
      <c r="QD59" s="702"/>
      <c r="QE59" s="702"/>
      <c r="QF59" s="703"/>
      <c r="QG59" s="701" t="s">
        <v>866</v>
      </c>
      <c r="QH59" s="702"/>
      <c r="QI59" s="702"/>
      <c r="QJ59" s="702"/>
      <c r="QK59" s="702"/>
      <c r="QL59" s="702"/>
      <c r="QM59" s="702"/>
      <c r="QN59" s="702"/>
      <c r="QO59" s="702"/>
      <c r="QP59" s="702"/>
      <c r="QQ59" s="702"/>
      <c r="QR59" s="702"/>
      <c r="QS59" s="702"/>
      <c r="QT59" s="702"/>
      <c r="QU59" s="702"/>
      <c r="QV59" s="703"/>
      <c r="QW59" s="701" t="s">
        <v>866</v>
      </c>
      <c r="QX59" s="702"/>
      <c r="QY59" s="702"/>
      <c r="QZ59" s="702"/>
      <c r="RA59" s="702"/>
      <c r="RB59" s="702"/>
      <c r="RC59" s="702"/>
      <c r="RD59" s="702"/>
      <c r="RE59" s="702"/>
      <c r="RF59" s="702"/>
      <c r="RG59" s="702"/>
      <c r="RH59" s="702"/>
      <c r="RI59" s="702"/>
      <c r="RJ59" s="702"/>
      <c r="RK59" s="702"/>
      <c r="RL59" s="703"/>
      <c r="RM59" s="701" t="s">
        <v>866</v>
      </c>
      <c r="RN59" s="702"/>
      <c r="RO59" s="702"/>
      <c r="RP59" s="702"/>
      <c r="RQ59" s="702"/>
      <c r="RR59" s="702"/>
      <c r="RS59" s="702"/>
      <c r="RT59" s="702"/>
      <c r="RU59" s="702"/>
      <c r="RV59" s="702"/>
      <c r="RW59" s="702"/>
      <c r="RX59" s="702"/>
      <c r="RY59" s="702"/>
      <c r="RZ59" s="702"/>
      <c r="SA59" s="702"/>
      <c r="SB59" s="703"/>
      <c r="SC59" s="701" t="s">
        <v>866</v>
      </c>
      <c r="SD59" s="702"/>
      <c r="SE59" s="702"/>
      <c r="SF59" s="702"/>
      <c r="SG59" s="702"/>
      <c r="SH59" s="702"/>
      <c r="SI59" s="702"/>
      <c r="SJ59" s="702"/>
      <c r="SK59" s="702"/>
      <c r="SL59" s="702"/>
      <c r="SM59" s="702"/>
      <c r="SN59" s="702"/>
      <c r="SO59" s="702"/>
      <c r="SP59" s="702"/>
      <c r="SQ59" s="702"/>
      <c r="SR59" s="703"/>
      <c r="SS59" s="701" t="s">
        <v>866</v>
      </c>
      <c r="ST59" s="702"/>
      <c r="SU59" s="702"/>
      <c r="SV59" s="702"/>
      <c r="SW59" s="702"/>
      <c r="SX59" s="702"/>
      <c r="SY59" s="702"/>
      <c r="SZ59" s="702"/>
      <c r="TA59" s="702"/>
      <c r="TB59" s="702"/>
      <c r="TC59" s="702"/>
      <c r="TD59" s="702"/>
      <c r="TE59" s="702"/>
      <c r="TF59" s="702"/>
      <c r="TG59" s="702"/>
      <c r="TH59" s="703"/>
      <c r="TI59" s="701" t="s">
        <v>866</v>
      </c>
      <c r="TJ59" s="702"/>
      <c r="TK59" s="702"/>
      <c r="TL59" s="702"/>
      <c r="TM59" s="702"/>
      <c r="TN59" s="702"/>
      <c r="TO59" s="702"/>
      <c r="TP59" s="702"/>
      <c r="TQ59" s="702"/>
      <c r="TR59" s="702"/>
      <c r="TS59" s="702"/>
      <c r="TT59" s="702"/>
      <c r="TU59" s="702"/>
      <c r="TV59" s="702"/>
      <c r="TW59" s="702"/>
      <c r="TX59" s="703"/>
      <c r="TY59" s="701" t="s">
        <v>866</v>
      </c>
      <c r="TZ59" s="702"/>
      <c r="UA59" s="702"/>
      <c r="UB59" s="702"/>
      <c r="UC59" s="702"/>
      <c r="UD59" s="702"/>
      <c r="UE59" s="702"/>
      <c r="UF59" s="702"/>
      <c r="UG59" s="702"/>
      <c r="UH59" s="702"/>
      <c r="UI59" s="702"/>
      <c r="UJ59" s="702"/>
      <c r="UK59" s="702"/>
      <c r="UL59" s="702"/>
      <c r="UM59" s="702"/>
      <c r="UN59" s="703"/>
      <c r="UO59" s="701" t="s">
        <v>866</v>
      </c>
      <c r="UP59" s="702"/>
      <c r="UQ59" s="702"/>
      <c r="UR59" s="702"/>
      <c r="US59" s="702"/>
      <c r="UT59" s="702"/>
      <c r="UU59" s="702"/>
      <c r="UV59" s="702"/>
      <c r="UW59" s="702"/>
      <c r="UX59" s="702"/>
      <c r="UY59" s="702"/>
      <c r="UZ59" s="702"/>
      <c r="VA59" s="702"/>
      <c r="VB59" s="702"/>
      <c r="VC59" s="702"/>
      <c r="VD59" s="703"/>
      <c r="VE59" s="701" t="s">
        <v>866</v>
      </c>
      <c r="VF59" s="702"/>
      <c r="VG59" s="702"/>
      <c r="VH59" s="702"/>
      <c r="VI59" s="702"/>
      <c r="VJ59" s="702"/>
      <c r="VK59" s="702"/>
      <c r="VL59" s="702"/>
      <c r="VM59" s="702"/>
      <c r="VN59" s="702"/>
      <c r="VO59" s="702"/>
      <c r="VP59" s="702"/>
      <c r="VQ59" s="702"/>
      <c r="VR59" s="702"/>
      <c r="VS59" s="702"/>
      <c r="VT59" s="703"/>
      <c r="VU59" s="701" t="s">
        <v>866</v>
      </c>
      <c r="VV59" s="702"/>
      <c r="VW59" s="702"/>
      <c r="VX59" s="702"/>
      <c r="VY59" s="702"/>
      <c r="VZ59" s="702"/>
      <c r="WA59" s="702"/>
      <c r="WB59" s="702"/>
      <c r="WC59" s="702"/>
      <c r="WD59" s="702"/>
      <c r="WE59" s="702"/>
      <c r="WF59" s="702"/>
      <c r="WG59" s="702"/>
      <c r="WH59" s="702"/>
      <c r="WI59" s="702"/>
      <c r="WJ59" s="703"/>
      <c r="WK59" s="701" t="s">
        <v>866</v>
      </c>
      <c r="WL59" s="702"/>
      <c r="WM59" s="702"/>
      <c r="WN59" s="702"/>
      <c r="WO59" s="702"/>
      <c r="WP59" s="702"/>
      <c r="WQ59" s="702"/>
      <c r="WR59" s="702"/>
      <c r="WS59" s="702"/>
      <c r="WT59" s="702"/>
      <c r="WU59" s="702"/>
      <c r="WV59" s="702"/>
      <c r="WW59" s="702"/>
      <c r="WX59" s="702"/>
      <c r="WY59" s="702"/>
      <c r="WZ59" s="703"/>
      <c r="XA59" s="701" t="s">
        <v>866</v>
      </c>
      <c r="XB59" s="702"/>
      <c r="XC59" s="702"/>
      <c r="XD59" s="702"/>
      <c r="XE59" s="702"/>
      <c r="XF59" s="702"/>
      <c r="XG59" s="702"/>
      <c r="XH59" s="702"/>
      <c r="XI59" s="702"/>
      <c r="XJ59" s="702"/>
      <c r="XK59" s="702"/>
      <c r="XL59" s="702"/>
      <c r="XM59" s="702"/>
      <c r="XN59" s="702"/>
      <c r="XO59" s="702"/>
      <c r="XP59" s="703"/>
      <c r="XQ59" s="701" t="s">
        <v>866</v>
      </c>
      <c r="XR59" s="702"/>
      <c r="XS59" s="702"/>
      <c r="XT59" s="702"/>
      <c r="XU59" s="702"/>
      <c r="XV59" s="702"/>
      <c r="XW59" s="702"/>
      <c r="XX59" s="702"/>
      <c r="XY59" s="702"/>
      <c r="XZ59" s="702"/>
      <c r="YA59" s="702"/>
      <c r="YB59" s="702"/>
      <c r="YC59" s="702"/>
      <c r="YD59" s="702"/>
      <c r="YE59" s="702"/>
      <c r="YF59" s="703"/>
      <c r="YG59" s="701" t="s">
        <v>866</v>
      </c>
      <c r="YH59" s="702"/>
      <c r="YI59" s="702"/>
      <c r="YJ59" s="702"/>
      <c r="YK59" s="702"/>
      <c r="YL59" s="702"/>
      <c r="YM59" s="702"/>
      <c r="YN59" s="702"/>
      <c r="YO59" s="702"/>
      <c r="YP59" s="702"/>
      <c r="YQ59" s="702"/>
      <c r="YR59" s="702"/>
      <c r="YS59" s="702"/>
      <c r="YT59" s="702"/>
      <c r="YU59" s="702"/>
      <c r="YV59" s="703"/>
      <c r="YW59" s="701" t="s">
        <v>866</v>
      </c>
      <c r="YX59" s="702"/>
      <c r="YY59" s="702"/>
      <c r="YZ59" s="702"/>
      <c r="ZA59" s="702"/>
      <c r="ZB59" s="702"/>
      <c r="ZC59" s="702"/>
      <c r="ZD59" s="702"/>
      <c r="ZE59" s="702"/>
      <c r="ZF59" s="702"/>
      <c r="ZG59" s="702"/>
      <c r="ZH59" s="702"/>
      <c r="ZI59" s="702"/>
      <c r="ZJ59" s="702"/>
      <c r="ZK59" s="702"/>
      <c r="ZL59" s="703"/>
      <c r="ZM59" s="701" t="s">
        <v>866</v>
      </c>
      <c r="ZN59" s="702"/>
      <c r="ZO59" s="702"/>
      <c r="ZP59" s="702"/>
      <c r="ZQ59" s="702"/>
      <c r="ZR59" s="702"/>
      <c r="ZS59" s="702"/>
      <c r="ZT59" s="702"/>
      <c r="ZU59" s="702"/>
      <c r="ZV59" s="702"/>
      <c r="ZW59" s="702"/>
      <c r="ZX59" s="702"/>
      <c r="ZY59" s="702"/>
      <c r="ZZ59" s="702"/>
      <c r="AAA59" s="702"/>
      <c r="AAB59" s="703"/>
      <c r="AAC59" s="701" t="s">
        <v>866</v>
      </c>
      <c r="AAD59" s="702"/>
      <c r="AAE59" s="702"/>
      <c r="AAF59" s="702"/>
      <c r="AAG59" s="702"/>
      <c r="AAH59" s="702"/>
      <c r="AAI59" s="702"/>
      <c r="AAJ59" s="702"/>
      <c r="AAK59" s="702"/>
      <c r="AAL59" s="702"/>
      <c r="AAM59" s="702"/>
      <c r="AAN59" s="702"/>
      <c r="AAO59" s="702"/>
      <c r="AAP59" s="702"/>
      <c r="AAQ59" s="702"/>
      <c r="AAR59" s="703"/>
      <c r="AAS59" s="701" t="s">
        <v>866</v>
      </c>
      <c r="AAT59" s="702"/>
      <c r="AAU59" s="702"/>
      <c r="AAV59" s="702"/>
      <c r="AAW59" s="702"/>
      <c r="AAX59" s="702"/>
      <c r="AAY59" s="702"/>
      <c r="AAZ59" s="702"/>
      <c r="ABA59" s="702"/>
      <c r="ABB59" s="702"/>
      <c r="ABC59" s="702"/>
      <c r="ABD59" s="702"/>
      <c r="ABE59" s="702"/>
      <c r="ABF59" s="702"/>
      <c r="ABG59" s="702"/>
      <c r="ABH59" s="703"/>
      <c r="ABI59" s="701" t="s">
        <v>866</v>
      </c>
      <c r="ABJ59" s="702"/>
      <c r="ABK59" s="702"/>
      <c r="ABL59" s="702"/>
      <c r="ABM59" s="702"/>
      <c r="ABN59" s="702"/>
      <c r="ABO59" s="702"/>
      <c r="ABP59" s="702"/>
      <c r="ABQ59" s="702"/>
      <c r="ABR59" s="702"/>
      <c r="ABS59" s="702"/>
      <c r="ABT59" s="702"/>
      <c r="ABU59" s="702"/>
      <c r="ABV59" s="702"/>
      <c r="ABW59" s="702"/>
      <c r="ABX59" s="703"/>
      <c r="ABY59" s="701" t="s">
        <v>866</v>
      </c>
      <c r="ABZ59" s="702"/>
      <c r="ACA59" s="702"/>
      <c r="ACB59" s="702"/>
      <c r="ACC59" s="702"/>
      <c r="ACD59" s="702"/>
      <c r="ACE59" s="702"/>
      <c r="ACF59" s="702"/>
      <c r="ACG59" s="702"/>
      <c r="ACH59" s="702"/>
      <c r="ACI59" s="702"/>
      <c r="ACJ59" s="702"/>
      <c r="ACK59" s="702"/>
      <c r="ACL59" s="702"/>
      <c r="ACM59" s="702"/>
      <c r="ACN59" s="703"/>
      <c r="ACO59" s="701" t="s">
        <v>866</v>
      </c>
      <c r="ACP59" s="702"/>
      <c r="ACQ59" s="702"/>
      <c r="ACR59" s="702"/>
      <c r="ACS59" s="702"/>
      <c r="ACT59" s="702"/>
      <c r="ACU59" s="702"/>
      <c r="ACV59" s="702"/>
      <c r="ACW59" s="702"/>
      <c r="ACX59" s="702"/>
      <c r="ACY59" s="702"/>
      <c r="ACZ59" s="702"/>
      <c r="ADA59" s="702"/>
      <c r="ADB59" s="702"/>
      <c r="ADC59" s="702"/>
      <c r="ADD59" s="703"/>
      <c r="ADE59" s="701" t="s">
        <v>866</v>
      </c>
      <c r="ADF59" s="702"/>
      <c r="ADG59" s="702"/>
      <c r="ADH59" s="702"/>
      <c r="ADI59" s="702"/>
      <c r="ADJ59" s="702"/>
      <c r="ADK59" s="702"/>
      <c r="ADL59" s="702"/>
      <c r="ADM59" s="702"/>
      <c r="ADN59" s="702"/>
      <c r="ADO59" s="702"/>
      <c r="ADP59" s="702"/>
      <c r="ADQ59" s="702"/>
      <c r="ADR59" s="702"/>
      <c r="ADS59" s="702"/>
      <c r="ADT59" s="703"/>
      <c r="ADU59" s="701" t="s">
        <v>866</v>
      </c>
      <c r="ADV59" s="702"/>
      <c r="ADW59" s="702"/>
      <c r="ADX59" s="702"/>
      <c r="ADY59" s="702"/>
      <c r="ADZ59" s="702"/>
      <c r="AEA59" s="702"/>
      <c r="AEB59" s="702"/>
      <c r="AEC59" s="702"/>
      <c r="AED59" s="702"/>
      <c r="AEE59" s="702"/>
      <c r="AEF59" s="702"/>
      <c r="AEG59" s="702"/>
      <c r="AEH59" s="702"/>
      <c r="AEI59" s="702"/>
      <c r="AEJ59" s="703"/>
      <c r="AEK59" s="701" t="s">
        <v>866</v>
      </c>
      <c r="AEL59" s="702"/>
      <c r="AEM59" s="702"/>
      <c r="AEN59" s="702"/>
      <c r="AEO59" s="702"/>
      <c r="AEP59" s="702"/>
      <c r="AEQ59" s="702"/>
      <c r="AER59" s="702"/>
      <c r="AES59" s="702"/>
      <c r="AET59" s="702"/>
      <c r="AEU59" s="702"/>
      <c r="AEV59" s="702"/>
      <c r="AEW59" s="702"/>
      <c r="AEX59" s="702"/>
      <c r="AEY59" s="702"/>
      <c r="AEZ59" s="703"/>
      <c r="AFA59" s="701" t="s">
        <v>866</v>
      </c>
      <c r="AFB59" s="702"/>
      <c r="AFC59" s="702"/>
      <c r="AFD59" s="702"/>
      <c r="AFE59" s="702"/>
      <c r="AFF59" s="702"/>
      <c r="AFG59" s="702"/>
      <c r="AFH59" s="702"/>
      <c r="AFI59" s="702"/>
      <c r="AFJ59" s="702"/>
      <c r="AFK59" s="702"/>
      <c r="AFL59" s="702"/>
      <c r="AFM59" s="702"/>
      <c r="AFN59" s="702"/>
      <c r="AFO59" s="702"/>
      <c r="AFP59" s="703"/>
      <c r="AFQ59" s="701" t="s">
        <v>866</v>
      </c>
      <c r="AFR59" s="702"/>
      <c r="AFS59" s="702"/>
      <c r="AFT59" s="702"/>
      <c r="AFU59" s="702"/>
      <c r="AFV59" s="702"/>
      <c r="AFW59" s="702"/>
      <c r="AFX59" s="702"/>
      <c r="AFY59" s="702"/>
      <c r="AFZ59" s="702"/>
      <c r="AGA59" s="702"/>
      <c r="AGB59" s="702"/>
      <c r="AGC59" s="702"/>
      <c r="AGD59" s="702"/>
      <c r="AGE59" s="702"/>
      <c r="AGF59" s="703"/>
      <c r="AGG59" s="701" t="s">
        <v>866</v>
      </c>
      <c r="AGH59" s="702"/>
      <c r="AGI59" s="702"/>
      <c r="AGJ59" s="702"/>
      <c r="AGK59" s="702"/>
      <c r="AGL59" s="702"/>
      <c r="AGM59" s="702"/>
      <c r="AGN59" s="702"/>
      <c r="AGO59" s="702"/>
      <c r="AGP59" s="702"/>
      <c r="AGQ59" s="702"/>
      <c r="AGR59" s="702"/>
      <c r="AGS59" s="702"/>
      <c r="AGT59" s="702"/>
      <c r="AGU59" s="702"/>
      <c r="AGV59" s="703"/>
      <c r="AGW59" s="701" t="s">
        <v>866</v>
      </c>
      <c r="AGX59" s="702"/>
      <c r="AGY59" s="702"/>
      <c r="AGZ59" s="702"/>
      <c r="AHA59" s="702"/>
      <c r="AHB59" s="702"/>
      <c r="AHC59" s="702"/>
      <c r="AHD59" s="702"/>
      <c r="AHE59" s="702"/>
      <c r="AHF59" s="702"/>
      <c r="AHG59" s="702"/>
      <c r="AHH59" s="702"/>
      <c r="AHI59" s="702"/>
      <c r="AHJ59" s="702"/>
      <c r="AHK59" s="702"/>
      <c r="AHL59" s="703"/>
      <c r="AHM59" s="701" t="s">
        <v>866</v>
      </c>
      <c r="AHN59" s="702"/>
      <c r="AHO59" s="702"/>
      <c r="AHP59" s="702"/>
      <c r="AHQ59" s="702"/>
      <c r="AHR59" s="702"/>
      <c r="AHS59" s="702"/>
      <c r="AHT59" s="702"/>
      <c r="AHU59" s="702"/>
      <c r="AHV59" s="702"/>
      <c r="AHW59" s="702"/>
      <c r="AHX59" s="702"/>
      <c r="AHY59" s="702"/>
      <c r="AHZ59" s="702"/>
      <c r="AIA59" s="702"/>
      <c r="AIB59" s="703"/>
      <c r="AIC59" s="701" t="s">
        <v>866</v>
      </c>
      <c r="AID59" s="702"/>
      <c r="AIE59" s="702"/>
      <c r="AIF59" s="702"/>
      <c r="AIG59" s="702"/>
      <c r="AIH59" s="702"/>
      <c r="AII59" s="702"/>
      <c r="AIJ59" s="702"/>
      <c r="AIK59" s="702"/>
      <c r="AIL59" s="702"/>
      <c r="AIM59" s="702"/>
      <c r="AIN59" s="702"/>
      <c r="AIO59" s="702"/>
      <c r="AIP59" s="702"/>
      <c r="AIQ59" s="702"/>
      <c r="AIR59" s="703"/>
      <c r="AIS59" s="701" t="s">
        <v>866</v>
      </c>
      <c r="AIT59" s="702"/>
      <c r="AIU59" s="702"/>
      <c r="AIV59" s="702"/>
      <c r="AIW59" s="702"/>
      <c r="AIX59" s="702"/>
      <c r="AIY59" s="702"/>
      <c r="AIZ59" s="702"/>
      <c r="AJA59" s="702"/>
      <c r="AJB59" s="702"/>
      <c r="AJC59" s="702"/>
      <c r="AJD59" s="702"/>
      <c r="AJE59" s="702"/>
      <c r="AJF59" s="702"/>
      <c r="AJG59" s="702"/>
      <c r="AJH59" s="703"/>
      <c r="AJI59" s="701" t="s">
        <v>866</v>
      </c>
      <c r="AJJ59" s="702"/>
      <c r="AJK59" s="702"/>
      <c r="AJL59" s="702"/>
      <c r="AJM59" s="702"/>
      <c r="AJN59" s="702"/>
      <c r="AJO59" s="702"/>
      <c r="AJP59" s="702"/>
      <c r="AJQ59" s="702"/>
      <c r="AJR59" s="702"/>
      <c r="AJS59" s="702"/>
      <c r="AJT59" s="702"/>
      <c r="AJU59" s="702"/>
      <c r="AJV59" s="702"/>
      <c r="AJW59" s="702"/>
      <c r="AJX59" s="703"/>
      <c r="AJY59" s="701" t="s">
        <v>866</v>
      </c>
      <c r="AJZ59" s="702"/>
      <c r="AKA59" s="702"/>
      <c r="AKB59" s="702"/>
      <c r="AKC59" s="702"/>
      <c r="AKD59" s="702"/>
      <c r="AKE59" s="702"/>
      <c r="AKF59" s="702"/>
      <c r="AKG59" s="702"/>
      <c r="AKH59" s="702"/>
      <c r="AKI59" s="702"/>
      <c r="AKJ59" s="702"/>
      <c r="AKK59" s="702"/>
      <c r="AKL59" s="702"/>
      <c r="AKM59" s="702"/>
      <c r="AKN59" s="703"/>
      <c r="AKO59" s="701" t="s">
        <v>866</v>
      </c>
      <c r="AKP59" s="702"/>
      <c r="AKQ59" s="702"/>
      <c r="AKR59" s="702"/>
      <c r="AKS59" s="702"/>
      <c r="AKT59" s="702"/>
      <c r="AKU59" s="702"/>
      <c r="AKV59" s="702"/>
      <c r="AKW59" s="702"/>
      <c r="AKX59" s="702"/>
      <c r="AKY59" s="702"/>
      <c r="AKZ59" s="702"/>
      <c r="ALA59" s="702"/>
      <c r="ALB59" s="702"/>
      <c r="ALC59" s="702"/>
      <c r="ALD59" s="703"/>
      <c r="ALE59" s="701" t="s">
        <v>866</v>
      </c>
      <c r="ALF59" s="702"/>
      <c r="ALG59" s="702"/>
      <c r="ALH59" s="702"/>
      <c r="ALI59" s="702"/>
      <c r="ALJ59" s="702"/>
      <c r="ALK59" s="702"/>
      <c r="ALL59" s="702"/>
      <c r="ALM59" s="702"/>
      <c r="ALN59" s="702"/>
      <c r="ALO59" s="702"/>
      <c r="ALP59" s="702"/>
      <c r="ALQ59" s="702"/>
      <c r="ALR59" s="702"/>
      <c r="ALS59" s="702"/>
      <c r="ALT59" s="703"/>
      <c r="ALU59" s="701" t="s">
        <v>866</v>
      </c>
      <c r="ALV59" s="702"/>
      <c r="ALW59" s="702"/>
      <c r="ALX59" s="702"/>
      <c r="ALY59" s="702"/>
      <c r="ALZ59" s="702"/>
      <c r="AMA59" s="702"/>
      <c r="AMB59" s="702"/>
      <c r="AMC59" s="702"/>
      <c r="AMD59" s="702"/>
      <c r="AME59" s="702"/>
      <c r="AMF59" s="702"/>
      <c r="AMG59" s="702"/>
      <c r="AMH59" s="702"/>
      <c r="AMI59" s="702"/>
      <c r="AMJ59" s="703"/>
      <c r="AMK59" s="701" t="s">
        <v>866</v>
      </c>
      <c r="AML59" s="702"/>
      <c r="AMM59" s="702"/>
      <c r="AMN59" s="702"/>
      <c r="AMO59" s="702"/>
      <c r="AMP59" s="702"/>
      <c r="AMQ59" s="702"/>
      <c r="AMR59" s="702"/>
      <c r="AMS59" s="702"/>
      <c r="AMT59" s="702"/>
      <c r="AMU59" s="702"/>
      <c r="AMV59" s="702"/>
      <c r="AMW59" s="702"/>
      <c r="AMX59" s="702"/>
      <c r="AMY59" s="702"/>
      <c r="AMZ59" s="703"/>
      <c r="ANA59" s="701" t="s">
        <v>866</v>
      </c>
      <c r="ANB59" s="702"/>
      <c r="ANC59" s="702"/>
      <c r="AND59" s="702"/>
      <c r="ANE59" s="702"/>
      <c r="ANF59" s="702"/>
      <c r="ANG59" s="702"/>
      <c r="ANH59" s="702"/>
      <c r="ANI59" s="702"/>
      <c r="ANJ59" s="702"/>
      <c r="ANK59" s="702"/>
      <c r="ANL59" s="702"/>
      <c r="ANM59" s="702"/>
      <c r="ANN59" s="702"/>
      <c r="ANO59" s="702"/>
      <c r="ANP59" s="703"/>
      <c r="ANQ59" s="701" t="s">
        <v>866</v>
      </c>
      <c r="ANR59" s="702"/>
      <c r="ANS59" s="702"/>
      <c r="ANT59" s="702"/>
      <c r="ANU59" s="702"/>
      <c r="ANV59" s="702"/>
      <c r="ANW59" s="702"/>
      <c r="ANX59" s="702"/>
      <c r="ANY59" s="702"/>
      <c r="ANZ59" s="702"/>
      <c r="AOA59" s="702"/>
      <c r="AOB59" s="702"/>
      <c r="AOC59" s="702"/>
      <c r="AOD59" s="702"/>
      <c r="AOE59" s="702"/>
      <c r="AOF59" s="703"/>
      <c r="AOG59" s="701" t="s">
        <v>866</v>
      </c>
      <c r="AOH59" s="702"/>
      <c r="AOI59" s="702"/>
      <c r="AOJ59" s="702"/>
      <c r="AOK59" s="702"/>
      <c r="AOL59" s="702"/>
      <c r="AOM59" s="702"/>
      <c r="AON59" s="702"/>
      <c r="AOO59" s="702"/>
      <c r="AOP59" s="702"/>
      <c r="AOQ59" s="702"/>
      <c r="AOR59" s="702"/>
      <c r="AOS59" s="702"/>
      <c r="AOT59" s="702"/>
      <c r="AOU59" s="702"/>
      <c r="AOV59" s="703"/>
      <c r="AOW59" s="701" t="s">
        <v>866</v>
      </c>
      <c r="AOX59" s="702"/>
      <c r="AOY59" s="702"/>
      <c r="AOZ59" s="702"/>
      <c r="APA59" s="702"/>
      <c r="APB59" s="702"/>
      <c r="APC59" s="702"/>
      <c r="APD59" s="702"/>
      <c r="APE59" s="702"/>
      <c r="APF59" s="702"/>
      <c r="APG59" s="702"/>
      <c r="APH59" s="702"/>
      <c r="API59" s="702"/>
      <c r="APJ59" s="702"/>
      <c r="APK59" s="702"/>
      <c r="APL59" s="703"/>
      <c r="APM59" s="701" t="s">
        <v>866</v>
      </c>
      <c r="APN59" s="702"/>
      <c r="APO59" s="702"/>
      <c r="APP59" s="702"/>
      <c r="APQ59" s="702"/>
      <c r="APR59" s="702"/>
      <c r="APS59" s="702"/>
      <c r="APT59" s="702"/>
      <c r="APU59" s="702"/>
      <c r="APV59" s="702"/>
      <c r="APW59" s="702"/>
      <c r="APX59" s="702"/>
      <c r="APY59" s="702"/>
      <c r="APZ59" s="702"/>
      <c r="AQA59" s="702"/>
      <c r="AQB59" s="703"/>
      <c r="AQC59" s="701" t="s">
        <v>866</v>
      </c>
      <c r="AQD59" s="702"/>
      <c r="AQE59" s="702"/>
      <c r="AQF59" s="702"/>
      <c r="AQG59" s="702"/>
      <c r="AQH59" s="702"/>
      <c r="AQI59" s="702"/>
      <c r="AQJ59" s="702"/>
      <c r="AQK59" s="702"/>
      <c r="AQL59" s="702"/>
      <c r="AQM59" s="702"/>
      <c r="AQN59" s="702"/>
      <c r="AQO59" s="702"/>
      <c r="AQP59" s="702"/>
      <c r="AQQ59" s="702"/>
      <c r="AQR59" s="703"/>
      <c r="AQS59" s="701" t="s">
        <v>866</v>
      </c>
      <c r="AQT59" s="702"/>
      <c r="AQU59" s="702"/>
      <c r="AQV59" s="702"/>
      <c r="AQW59" s="702"/>
      <c r="AQX59" s="702"/>
      <c r="AQY59" s="702"/>
      <c r="AQZ59" s="702"/>
      <c r="ARA59" s="702"/>
      <c r="ARB59" s="702"/>
      <c r="ARC59" s="702"/>
      <c r="ARD59" s="702"/>
      <c r="ARE59" s="702"/>
      <c r="ARF59" s="702"/>
      <c r="ARG59" s="702"/>
      <c r="ARH59" s="703"/>
      <c r="ARI59" s="701" t="s">
        <v>866</v>
      </c>
      <c r="ARJ59" s="702"/>
      <c r="ARK59" s="702"/>
      <c r="ARL59" s="702"/>
      <c r="ARM59" s="702"/>
      <c r="ARN59" s="702"/>
      <c r="ARO59" s="702"/>
      <c r="ARP59" s="702"/>
      <c r="ARQ59" s="702"/>
      <c r="ARR59" s="702"/>
      <c r="ARS59" s="702"/>
      <c r="ART59" s="702"/>
      <c r="ARU59" s="702"/>
      <c r="ARV59" s="702"/>
      <c r="ARW59" s="702"/>
      <c r="ARX59" s="703"/>
      <c r="ARY59" s="701" t="s">
        <v>866</v>
      </c>
      <c r="ARZ59" s="702"/>
      <c r="ASA59" s="702"/>
      <c r="ASB59" s="702"/>
      <c r="ASC59" s="702"/>
      <c r="ASD59" s="702"/>
      <c r="ASE59" s="702"/>
      <c r="ASF59" s="702"/>
      <c r="ASG59" s="702"/>
      <c r="ASH59" s="702"/>
      <c r="ASI59" s="702"/>
      <c r="ASJ59" s="702"/>
      <c r="ASK59" s="702"/>
      <c r="ASL59" s="702"/>
      <c r="ASM59" s="702"/>
      <c r="ASN59" s="703"/>
      <c r="ASO59" s="701" t="s">
        <v>866</v>
      </c>
      <c r="ASP59" s="702"/>
      <c r="ASQ59" s="702"/>
      <c r="ASR59" s="702"/>
      <c r="ASS59" s="702"/>
      <c r="AST59" s="702"/>
      <c r="ASU59" s="702"/>
      <c r="ASV59" s="702"/>
      <c r="ASW59" s="702"/>
      <c r="ASX59" s="702"/>
      <c r="ASY59" s="702"/>
      <c r="ASZ59" s="702"/>
      <c r="ATA59" s="702"/>
      <c r="ATB59" s="702"/>
      <c r="ATC59" s="702"/>
      <c r="ATD59" s="703"/>
      <c r="ATE59" s="701" t="s">
        <v>866</v>
      </c>
      <c r="ATF59" s="702"/>
      <c r="ATG59" s="702"/>
      <c r="ATH59" s="702"/>
      <c r="ATI59" s="702"/>
      <c r="ATJ59" s="702"/>
      <c r="ATK59" s="702"/>
      <c r="ATL59" s="702"/>
      <c r="ATM59" s="702"/>
      <c r="ATN59" s="702"/>
      <c r="ATO59" s="702"/>
      <c r="ATP59" s="702"/>
      <c r="ATQ59" s="702"/>
      <c r="ATR59" s="702"/>
      <c r="ATS59" s="702"/>
      <c r="ATT59" s="703"/>
      <c r="ATU59" s="701" t="s">
        <v>866</v>
      </c>
      <c r="ATV59" s="702"/>
      <c r="ATW59" s="702"/>
      <c r="ATX59" s="702"/>
      <c r="ATY59" s="702"/>
      <c r="ATZ59" s="702"/>
      <c r="AUA59" s="702"/>
      <c r="AUB59" s="702"/>
      <c r="AUC59" s="702"/>
      <c r="AUD59" s="702"/>
      <c r="AUE59" s="702"/>
      <c r="AUF59" s="702"/>
      <c r="AUG59" s="702"/>
      <c r="AUH59" s="702"/>
      <c r="AUI59" s="702"/>
      <c r="AUJ59" s="703"/>
      <c r="AUK59" s="701" t="s">
        <v>866</v>
      </c>
      <c r="AUL59" s="702"/>
      <c r="AUM59" s="702"/>
      <c r="AUN59" s="702"/>
      <c r="AUO59" s="702"/>
      <c r="AUP59" s="702"/>
      <c r="AUQ59" s="702"/>
      <c r="AUR59" s="702"/>
      <c r="AUS59" s="702"/>
      <c r="AUT59" s="702"/>
      <c r="AUU59" s="702"/>
      <c r="AUV59" s="702"/>
      <c r="AUW59" s="702"/>
      <c r="AUX59" s="702"/>
      <c r="AUY59" s="702"/>
      <c r="AUZ59" s="703"/>
      <c r="AVA59" s="701" t="s">
        <v>866</v>
      </c>
      <c r="AVB59" s="702"/>
      <c r="AVC59" s="702"/>
      <c r="AVD59" s="702"/>
      <c r="AVE59" s="702"/>
      <c r="AVF59" s="702"/>
      <c r="AVG59" s="702"/>
      <c r="AVH59" s="702"/>
      <c r="AVI59" s="702"/>
      <c r="AVJ59" s="702"/>
      <c r="AVK59" s="702"/>
      <c r="AVL59" s="702"/>
      <c r="AVM59" s="702"/>
      <c r="AVN59" s="702"/>
      <c r="AVO59" s="702"/>
      <c r="AVP59" s="703"/>
      <c r="AVQ59" s="701" t="s">
        <v>866</v>
      </c>
      <c r="AVR59" s="702"/>
      <c r="AVS59" s="702"/>
      <c r="AVT59" s="702"/>
      <c r="AVU59" s="702"/>
      <c r="AVV59" s="702"/>
      <c r="AVW59" s="702"/>
      <c r="AVX59" s="702"/>
      <c r="AVY59" s="702"/>
      <c r="AVZ59" s="702"/>
      <c r="AWA59" s="702"/>
      <c r="AWB59" s="702"/>
      <c r="AWC59" s="702"/>
      <c r="AWD59" s="702"/>
      <c r="AWE59" s="702"/>
      <c r="AWF59" s="703"/>
      <c r="AWG59" s="701" t="s">
        <v>866</v>
      </c>
      <c r="AWH59" s="702"/>
      <c r="AWI59" s="702"/>
      <c r="AWJ59" s="702"/>
      <c r="AWK59" s="702"/>
      <c r="AWL59" s="702"/>
      <c r="AWM59" s="702"/>
      <c r="AWN59" s="702"/>
      <c r="AWO59" s="702"/>
      <c r="AWP59" s="702"/>
      <c r="AWQ59" s="702"/>
      <c r="AWR59" s="702"/>
      <c r="AWS59" s="702"/>
      <c r="AWT59" s="702"/>
      <c r="AWU59" s="702"/>
      <c r="AWV59" s="703"/>
      <c r="AWW59" s="701" t="s">
        <v>866</v>
      </c>
      <c r="AWX59" s="702"/>
      <c r="AWY59" s="702"/>
      <c r="AWZ59" s="702"/>
      <c r="AXA59" s="702"/>
      <c r="AXB59" s="702"/>
      <c r="AXC59" s="702"/>
      <c r="AXD59" s="702"/>
      <c r="AXE59" s="702"/>
      <c r="AXF59" s="702"/>
      <c r="AXG59" s="702"/>
      <c r="AXH59" s="702"/>
      <c r="AXI59" s="702"/>
      <c r="AXJ59" s="702"/>
      <c r="AXK59" s="702"/>
      <c r="AXL59" s="703"/>
      <c r="AXM59" s="701" t="s">
        <v>866</v>
      </c>
      <c r="AXN59" s="702"/>
      <c r="AXO59" s="702"/>
      <c r="AXP59" s="702"/>
      <c r="AXQ59" s="702"/>
      <c r="AXR59" s="702"/>
      <c r="AXS59" s="702"/>
      <c r="AXT59" s="702"/>
      <c r="AXU59" s="702"/>
      <c r="AXV59" s="702"/>
      <c r="AXW59" s="702"/>
      <c r="AXX59" s="702"/>
      <c r="AXY59" s="702"/>
      <c r="AXZ59" s="702"/>
      <c r="AYA59" s="702"/>
      <c r="AYB59" s="703"/>
      <c r="AYC59" s="701" t="s">
        <v>866</v>
      </c>
      <c r="AYD59" s="702"/>
      <c r="AYE59" s="702"/>
      <c r="AYF59" s="702"/>
      <c r="AYG59" s="702"/>
      <c r="AYH59" s="702"/>
      <c r="AYI59" s="702"/>
      <c r="AYJ59" s="702"/>
      <c r="AYK59" s="702"/>
      <c r="AYL59" s="702"/>
      <c r="AYM59" s="702"/>
      <c r="AYN59" s="702"/>
      <c r="AYO59" s="702"/>
      <c r="AYP59" s="702"/>
      <c r="AYQ59" s="702"/>
      <c r="AYR59" s="703"/>
      <c r="AYS59" s="701" t="s">
        <v>866</v>
      </c>
      <c r="AYT59" s="702"/>
      <c r="AYU59" s="702"/>
      <c r="AYV59" s="702"/>
      <c r="AYW59" s="702"/>
      <c r="AYX59" s="702"/>
      <c r="AYY59" s="702"/>
      <c r="AYZ59" s="702"/>
      <c r="AZA59" s="702"/>
      <c r="AZB59" s="702"/>
      <c r="AZC59" s="702"/>
      <c r="AZD59" s="702"/>
      <c r="AZE59" s="702"/>
      <c r="AZF59" s="702"/>
      <c r="AZG59" s="702"/>
      <c r="AZH59" s="703"/>
      <c r="AZI59" s="701" t="s">
        <v>866</v>
      </c>
      <c r="AZJ59" s="702"/>
      <c r="AZK59" s="702"/>
      <c r="AZL59" s="702"/>
      <c r="AZM59" s="702"/>
      <c r="AZN59" s="702"/>
      <c r="AZO59" s="702"/>
      <c r="AZP59" s="702"/>
      <c r="AZQ59" s="702"/>
      <c r="AZR59" s="702"/>
      <c r="AZS59" s="702"/>
      <c r="AZT59" s="702"/>
      <c r="AZU59" s="702"/>
      <c r="AZV59" s="702"/>
      <c r="AZW59" s="702"/>
      <c r="AZX59" s="703"/>
      <c r="AZY59" s="701" t="s">
        <v>866</v>
      </c>
      <c r="AZZ59" s="702"/>
      <c r="BAA59" s="702"/>
      <c r="BAB59" s="702"/>
      <c r="BAC59" s="702"/>
      <c r="BAD59" s="702"/>
      <c r="BAE59" s="702"/>
      <c r="BAF59" s="702"/>
      <c r="BAG59" s="702"/>
      <c r="BAH59" s="702"/>
      <c r="BAI59" s="702"/>
      <c r="BAJ59" s="702"/>
      <c r="BAK59" s="702"/>
      <c r="BAL59" s="702"/>
      <c r="BAM59" s="702"/>
      <c r="BAN59" s="703"/>
      <c r="BAO59" s="701" t="s">
        <v>866</v>
      </c>
      <c r="BAP59" s="702"/>
      <c r="BAQ59" s="702"/>
      <c r="BAR59" s="702"/>
      <c r="BAS59" s="702"/>
      <c r="BAT59" s="702"/>
      <c r="BAU59" s="702"/>
      <c r="BAV59" s="702"/>
      <c r="BAW59" s="702"/>
      <c r="BAX59" s="702"/>
      <c r="BAY59" s="702"/>
      <c r="BAZ59" s="702"/>
      <c r="BBA59" s="702"/>
      <c r="BBB59" s="702"/>
      <c r="BBC59" s="702"/>
      <c r="BBD59" s="703"/>
      <c r="BBE59" s="701" t="s">
        <v>866</v>
      </c>
      <c r="BBF59" s="702"/>
      <c r="BBG59" s="702"/>
      <c r="BBH59" s="702"/>
      <c r="BBI59" s="702"/>
      <c r="BBJ59" s="702"/>
      <c r="BBK59" s="702"/>
      <c r="BBL59" s="702"/>
      <c r="BBM59" s="702"/>
      <c r="BBN59" s="702"/>
      <c r="BBO59" s="702"/>
      <c r="BBP59" s="702"/>
      <c r="BBQ59" s="702"/>
      <c r="BBR59" s="702"/>
      <c r="BBS59" s="702"/>
      <c r="BBT59" s="703"/>
      <c r="BBU59" s="701" t="s">
        <v>866</v>
      </c>
      <c r="BBV59" s="702"/>
      <c r="BBW59" s="702"/>
      <c r="BBX59" s="702"/>
      <c r="BBY59" s="702"/>
      <c r="BBZ59" s="702"/>
      <c r="BCA59" s="702"/>
      <c r="BCB59" s="702"/>
      <c r="BCC59" s="702"/>
      <c r="BCD59" s="702"/>
      <c r="BCE59" s="702"/>
      <c r="BCF59" s="702"/>
      <c r="BCG59" s="702"/>
      <c r="BCH59" s="702"/>
      <c r="BCI59" s="702"/>
      <c r="BCJ59" s="703"/>
      <c r="BCK59" s="701" t="s">
        <v>866</v>
      </c>
      <c r="BCL59" s="702"/>
      <c r="BCM59" s="702"/>
      <c r="BCN59" s="702"/>
      <c r="BCO59" s="702"/>
      <c r="BCP59" s="702"/>
      <c r="BCQ59" s="702"/>
      <c r="BCR59" s="702"/>
      <c r="BCS59" s="702"/>
      <c r="BCT59" s="702"/>
      <c r="BCU59" s="702"/>
      <c r="BCV59" s="702"/>
      <c r="BCW59" s="702"/>
      <c r="BCX59" s="702"/>
      <c r="BCY59" s="702"/>
      <c r="BCZ59" s="703"/>
      <c r="BDA59" s="701" t="s">
        <v>866</v>
      </c>
      <c r="BDB59" s="702"/>
      <c r="BDC59" s="702"/>
      <c r="BDD59" s="702"/>
      <c r="BDE59" s="702"/>
      <c r="BDF59" s="702"/>
      <c r="BDG59" s="702"/>
      <c r="BDH59" s="702"/>
      <c r="BDI59" s="702"/>
      <c r="BDJ59" s="702"/>
      <c r="BDK59" s="702"/>
      <c r="BDL59" s="702"/>
      <c r="BDM59" s="702"/>
      <c r="BDN59" s="702"/>
      <c r="BDO59" s="702"/>
      <c r="BDP59" s="703"/>
      <c r="BDQ59" s="701" t="s">
        <v>866</v>
      </c>
      <c r="BDR59" s="702"/>
      <c r="BDS59" s="702"/>
      <c r="BDT59" s="702"/>
      <c r="BDU59" s="702"/>
      <c r="BDV59" s="702"/>
      <c r="BDW59" s="702"/>
      <c r="BDX59" s="702"/>
      <c r="BDY59" s="702"/>
      <c r="BDZ59" s="702"/>
      <c r="BEA59" s="702"/>
      <c r="BEB59" s="702"/>
      <c r="BEC59" s="702"/>
      <c r="BED59" s="702"/>
      <c r="BEE59" s="702"/>
      <c r="BEF59" s="703"/>
      <c r="BEG59" s="701" t="s">
        <v>866</v>
      </c>
      <c r="BEH59" s="702"/>
      <c r="BEI59" s="702"/>
      <c r="BEJ59" s="702"/>
      <c r="BEK59" s="702"/>
      <c r="BEL59" s="702"/>
      <c r="BEM59" s="702"/>
      <c r="BEN59" s="702"/>
      <c r="BEO59" s="702"/>
      <c r="BEP59" s="702"/>
      <c r="BEQ59" s="702"/>
      <c r="BER59" s="702"/>
      <c r="BES59" s="702"/>
      <c r="BET59" s="702"/>
      <c r="BEU59" s="702"/>
      <c r="BEV59" s="703"/>
      <c r="BEW59" s="701" t="s">
        <v>866</v>
      </c>
      <c r="BEX59" s="702"/>
      <c r="BEY59" s="702"/>
      <c r="BEZ59" s="702"/>
      <c r="BFA59" s="702"/>
      <c r="BFB59" s="702"/>
      <c r="BFC59" s="702"/>
      <c r="BFD59" s="702"/>
      <c r="BFE59" s="702"/>
      <c r="BFF59" s="702"/>
      <c r="BFG59" s="702"/>
      <c r="BFH59" s="702"/>
      <c r="BFI59" s="702"/>
      <c r="BFJ59" s="702"/>
      <c r="BFK59" s="702"/>
      <c r="BFL59" s="703"/>
      <c r="BFM59" s="701" t="s">
        <v>866</v>
      </c>
      <c r="BFN59" s="702"/>
      <c r="BFO59" s="702"/>
      <c r="BFP59" s="702"/>
      <c r="BFQ59" s="702"/>
      <c r="BFR59" s="702"/>
      <c r="BFS59" s="702"/>
      <c r="BFT59" s="702"/>
      <c r="BFU59" s="702"/>
      <c r="BFV59" s="702"/>
      <c r="BFW59" s="702"/>
      <c r="BFX59" s="702"/>
      <c r="BFY59" s="702"/>
      <c r="BFZ59" s="702"/>
      <c r="BGA59" s="702"/>
      <c r="BGB59" s="703"/>
      <c r="BGC59" s="701" t="s">
        <v>866</v>
      </c>
      <c r="BGD59" s="702"/>
      <c r="BGE59" s="702"/>
      <c r="BGF59" s="702"/>
      <c r="BGG59" s="702"/>
      <c r="BGH59" s="702"/>
      <c r="BGI59" s="702"/>
      <c r="BGJ59" s="702"/>
      <c r="BGK59" s="702"/>
      <c r="BGL59" s="702"/>
      <c r="BGM59" s="702"/>
      <c r="BGN59" s="702"/>
      <c r="BGO59" s="702"/>
      <c r="BGP59" s="702"/>
      <c r="BGQ59" s="702"/>
      <c r="BGR59" s="703"/>
      <c r="BGS59" s="701" t="s">
        <v>866</v>
      </c>
      <c r="BGT59" s="702"/>
      <c r="BGU59" s="702"/>
      <c r="BGV59" s="702"/>
      <c r="BGW59" s="702"/>
      <c r="BGX59" s="702"/>
      <c r="BGY59" s="702"/>
      <c r="BGZ59" s="702"/>
      <c r="BHA59" s="702"/>
      <c r="BHB59" s="702"/>
      <c r="BHC59" s="702"/>
      <c r="BHD59" s="702"/>
      <c r="BHE59" s="702"/>
      <c r="BHF59" s="702"/>
      <c r="BHG59" s="702"/>
      <c r="BHH59" s="703"/>
      <c r="BHI59" s="701" t="s">
        <v>866</v>
      </c>
      <c r="BHJ59" s="702"/>
      <c r="BHK59" s="702"/>
      <c r="BHL59" s="702"/>
      <c r="BHM59" s="702"/>
      <c r="BHN59" s="702"/>
      <c r="BHO59" s="702"/>
      <c r="BHP59" s="702"/>
      <c r="BHQ59" s="702"/>
      <c r="BHR59" s="702"/>
      <c r="BHS59" s="702"/>
      <c r="BHT59" s="702"/>
      <c r="BHU59" s="702"/>
      <c r="BHV59" s="702"/>
      <c r="BHW59" s="702"/>
      <c r="BHX59" s="703"/>
      <c r="BHY59" s="701" t="s">
        <v>866</v>
      </c>
      <c r="BHZ59" s="702"/>
      <c r="BIA59" s="702"/>
      <c r="BIB59" s="702"/>
      <c r="BIC59" s="702"/>
      <c r="BID59" s="702"/>
      <c r="BIE59" s="702"/>
      <c r="BIF59" s="702"/>
      <c r="BIG59" s="702"/>
      <c r="BIH59" s="702"/>
      <c r="BII59" s="702"/>
      <c r="BIJ59" s="702"/>
      <c r="BIK59" s="702"/>
      <c r="BIL59" s="702"/>
      <c r="BIM59" s="702"/>
      <c r="BIN59" s="703"/>
      <c r="BIO59" s="701" t="s">
        <v>866</v>
      </c>
      <c r="BIP59" s="702"/>
      <c r="BIQ59" s="702"/>
      <c r="BIR59" s="702"/>
      <c r="BIS59" s="702"/>
      <c r="BIT59" s="702"/>
      <c r="BIU59" s="702"/>
      <c r="BIV59" s="702"/>
      <c r="BIW59" s="702"/>
      <c r="BIX59" s="702"/>
      <c r="BIY59" s="702"/>
      <c r="BIZ59" s="702"/>
      <c r="BJA59" s="702"/>
      <c r="BJB59" s="702"/>
      <c r="BJC59" s="702"/>
      <c r="BJD59" s="703"/>
      <c r="BJE59" s="701" t="s">
        <v>866</v>
      </c>
      <c r="BJF59" s="702"/>
      <c r="BJG59" s="702"/>
      <c r="BJH59" s="702"/>
      <c r="BJI59" s="702"/>
      <c r="BJJ59" s="702"/>
      <c r="BJK59" s="702"/>
      <c r="BJL59" s="702"/>
      <c r="BJM59" s="702"/>
      <c r="BJN59" s="702"/>
      <c r="BJO59" s="702"/>
      <c r="BJP59" s="702"/>
      <c r="BJQ59" s="702"/>
      <c r="BJR59" s="702"/>
      <c r="BJS59" s="702"/>
      <c r="BJT59" s="703"/>
      <c r="BJU59" s="701" t="s">
        <v>866</v>
      </c>
      <c r="BJV59" s="702"/>
      <c r="BJW59" s="702"/>
      <c r="BJX59" s="702"/>
      <c r="BJY59" s="702"/>
      <c r="BJZ59" s="702"/>
      <c r="BKA59" s="702"/>
      <c r="BKB59" s="702"/>
      <c r="BKC59" s="702"/>
      <c r="BKD59" s="702"/>
      <c r="BKE59" s="702"/>
      <c r="BKF59" s="702"/>
      <c r="BKG59" s="702"/>
      <c r="BKH59" s="702"/>
      <c r="BKI59" s="702"/>
      <c r="BKJ59" s="703"/>
      <c r="BKK59" s="701" t="s">
        <v>866</v>
      </c>
      <c r="BKL59" s="702"/>
      <c r="BKM59" s="702"/>
      <c r="BKN59" s="702"/>
      <c r="BKO59" s="702"/>
      <c r="BKP59" s="702"/>
      <c r="BKQ59" s="702"/>
      <c r="BKR59" s="702"/>
      <c r="BKS59" s="702"/>
      <c r="BKT59" s="702"/>
      <c r="BKU59" s="702"/>
      <c r="BKV59" s="702"/>
      <c r="BKW59" s="702"/>
      <c r="BKX59" s="702"/>
      <c r="BKY59" s="702"/>
      <c r="BKZ59" s="703"/>
      <c r="BLA59" s="701" t="s">
        <v>866</v>
      </c>
      <c r="BLB59" s="702"/>
      <c r="BLC59" s="702"/>
      <c r="BLD59" s="702"/>
      <c r="BLE59" s="702"/>
      <c r="BLF59" s="702"/>
      <c r="BLG59" s="702"/>
      <c r="BLH59" s="702"/>
      <c r="BLI59" s="702"/>
      <c r="BLJ59" s="702"/>
      <c r="BLK59" s="702"/>
      <c r="BLL59" s="702"/>
      <c r="BLM59" s="702"/>
      <c r="BLN59" s="702"/>
      <c r="BLO59" s="702"/>
      <c r="BLP59" s="703"/>
      <c r="BLQ59" s="701" t="s">
        <v>866</v>
      </c>
      <c r="BLR59" s="702"/>
      <c r="BLS59" s="702"/>
      <c r="BLT59" s="702"/>
      <c r="BLU59" s="702"/>
      <c r="BLV59" s="702"/>
      <c r="BLW59" s="702"/>
      <c r="BLX59" s="702"/>
      <c r="BLY59" s="702"/>
      <c r="BLZ59" s="702"/>
      <c r="BMA59" s="702"/>
      <c r="BMB59" s="702"/>
      <c r="BMC59" s="702"/>
      <c r="BMD59" s="702"/>
      <c r="BME59" s="702"/>
      <c r="BMF59" s="703"/>
      <c r="BMG59" s="701" t="s">
        <v>866</v>
      </c>
      <c r="BMH59" s="702"/>
      <c r="BMI59" s="702"/>
      <c r="BMJ59" s="702"/>
      <c r="BMK59" s="702"/>
      <c r="BML59" s="702"/>
      <c r="BMM59" s="702"/>
      <c r="BMN59" s="702"/>
      <c r="BMO59" s="702"/>
      <c r="BMP59" s="702"/>
      <c r="BMQ59" s="702"/>
      <c r="BMR59" s="702"/>
      <c r="BMS59" s="702"/>
      <c r="BMT59" s="702"/>
      <c r="BMU59" s="702"/>
      <c r="BMV59" s="703"/>
      <c r="BMW59" s="701" t="s">
        <v>866</v>
      </c>
      <c r="BMX59" s="702"/>
      <c r="BMY59" s="702"/>
      <c r="BMZ59" s="702"/>
      <c r="BNA59" s="702"/>
      <c r="BNB59" s="702"/>
      <c r="BNC59" s="702"/>
      <c r="BND59" s="702"/>
      <c r="BNE59" s="702"/>
      <c r="BNF59" s="702"/>
      <c r="BNG59" s="702"/>
      <c r="BNH59" s="702"/>
      <c r="BNI59" s="702"/>
      <c r="BNJ59" s="702"/>
      <c r="BNK59" s="702"/>
      <c r="BNL59" s="703"/>
      <c r="BNM59" s="701" t="s">
        <v>866</v>
      </c>
      <c r="BNN59" s="702"/>
      <c r="BNO59" s="702"/>
      <c r="BNP59" s="702"/>
      <c r="BNQ59" s="702"/>
      <c r="BNR59" s="702"/>
      <c r="BNS59" s="702"/>
      <c r="BNT59" s="702"/>
      <c r="BNU59" s="702"/>
      <c r="BNV59" s="702"/>
      <c r="BNW59" s="702"/>
      <c r="BNX59" s="702"/>
      <c r="BNY59" s="702"/>
      <c r="BNZ59" s="702"/>
      <c r="BOA59" s="702"/>
      <c r="BOB59" s="703"/>
      <c r="BOC59" s="701" t="s">
        <v>866</v>
      </c>
      <c r="BOD59" s="702"/>
      <c r="BOE59" s="702"/>
      <c r="BOF59" s="702"/>
      <c r="BOG59" s="702"/>
      <c r="BOH59" s="702"/>
      <c r="BOI59" s="702"/>
      <c r="BOJ59" s="702"/>
      <c r="BOK59" s="702"/>
      <c r="BOL59" s="702"/>
      <c r="BOM59" s="702"/>
      <c r="BON59" s="702"/>
      <c r="BOO59" s="702"/>
      <c r="BOP59" s="702"/>
      <c r="BOQ59" s="702"/>
      <c r="BOR59" s="703"/>
      <c r="BOS59" s="701" t="s">
        <v>866</v>
      </c>
      <c r="BOT59" s="702"/>
      <c r="BOU59" s="702"/>
      <c r="BOV59" s="702"/>
      <c r="BOW59" s="702"/>
      <c r="BOX59" s="702"/>
      <c r="BOY59" s="702"/>
      <c r="BOZ59" s="702"/>
      <c r="BPA59" s="702"/>
      <c r="BPB59" s="702"/>
      <c r="BPC59" s="702"/>
      <c r="BPD59" s="702"/>
      <c r="BPE59" s="702"/>
      <c r="BPF59" s="702"/>
      <c r="BPG59" s="702"/>
      <c r="BPH59" s="703"/>
      <c r="BPI59" s="701" t="s">
        <v>866</v>
      </c>
      <c r="BPJ59" s="702"/>
      <c r="BPK59" s="702"/>
      <c r="BPL59" s="702"/>
      <c r="BPM59" s="702"/>
      <c r="BPN59" s="702"/>
      <c r="BPO59" s="702"/>
      <c r="BPP59" s="702"/>
      <c r="BPQ59" s="702"/>
      <c r="BPR59" s="702"/>
      <c r="BPS59" s="702"/>
      <c r="BPT59" s="702"/>
      <c r="BPU59" s="702"/>
      <c r="BPV59" s="702"/>
      <c r="BPW59" s="702"/>
      <c r="BPX59" s="703"/>
      <c r="BPY59" s="701" t="s">
        <v>866</v>
      </c>
      <c r="BPZ59" s="702"/>
      <c r="BQA59" s="702"/>
      <c r="BQB59" s="702"/>
      <c r="BQC59" s="702"/>
      <c r="BQD59" s="702"/>
      <c r="BQE59" s="702"/>
      <c r="BQF59" s="702"/>
      <c r="BQG59" s="702"/>
      <c r="BQH59" s="702"/>
      <c r="BQI59" s="702"/>
      <c r="BQJ59" s="702"/>
      <c r="BQK59" s="702"/>
      <c r="BQL59" s="702"/>
      <c r="BQM59" s="702"/>
      <c r="BQN59" s="703"/>
      <c r="BQO59" s="701" t="s">
        <v>866</v>
      </c>
      <c r="BQP59" s="702"/>
      <c r="BQQ59" s="702"/>
      <c r="BQR59" s="702"/>
      <c r="BQS59" s="702"/>
      <c r="BQT59" s="702"/>
      <c r="BQU59" s="702"/>
      <c r="BQV59" s="702"/>
      <c r="BQW59" s="702"/>
      <c r="BQX59" s="702"/>
      <c r="BQY59" s="702"/>
      <c r="BQZ59" s="702"/>
      <c r="BRA59" s="702"/>
      <c r="BRB59" s="702"/>
      <c r="BRC59" s="702"/>
      <c r="BRD59" s="703"/>
      <c r="BRE59" s="701" t="s">
        <v>866</v>
      </c>
      <c r="BRF59" s="702"/>
      <c r="BRG59" s="702"/>
      <c r="BRH59" s="702"/>
      <c r="BRI59" s="702"/>
      <c r="BRJ59" s="702"/>
      <c r="BRK59" s="702"/>
      <c r="BRL59" s="702"/>
      <c r="BRM59" s="702"/>
      <c r="BRN59" s="702"/>
      <c r="BRO59" s="702"/>
      <c r="BRP59" s="702"/>
      <c r="BRQ59" s="702"/>
      <c r="BRR59" s="702"/>
      <c r="BRS59" s="702"/>
      <c r="BRT59" s="703"/>
      <c r="BRU59" s="701" t="s">
        <v>866</v>
      </c>
      <c r="BRV59" s="702"/>
      <c r="BRW59" s="702"/>
      <c r="BRX59" s="702"/>
      <c r="BRY59" s="702"/>
      <c r="BRZ59" s="702"/>
      <c r="BSA59" s="702"/>
      <c r="BSB59" s="702"/>
      <c r="BSC59" s="702"/>
      <c r="BSD59" s="702"/>
      <c r="BSE59" s="702"/>
      <c r="BSF59" s="702"/>
      <c r="BSG59" s="702"/>
      <c r="BSH59" s="702"/>
      <c r="BSI59" s="702"/>
      <c r="BSJ59" s="703"/>
      <c r="BSK59" s="701" t="s">
        <v>866</v>
      </c>
      <c r="BSL59" s="702"/>
      <c r="BSM59" s="702"/>
      <c r="BSN59" s="702"/>
      <c r="BSO59" s="702"/>
      <c r="BSP59" s="702"/>
      <c r="BSQ59" s="702"/>
      <c r="BSR59" s="702"/>
      <c r="BSS59" s="702"/>
      <c r="BST59" s="702"/>
      <c r="BSU59" s="702"/>
      <c r="BSV59" s="702"/>
      <c r="BSW59" s="702"/>
      <c r="BSX59" s="702"/>
      <c r="BSY59" s="702"/>
      <c r="BSZ59" s="703"/>
      <c r="BTA59" s="701" t="s">
        <v>866</v>
      </c>
      <c r="BTB59" s="702"/>
      <c r="BTC59" s="702"/>
      <c r="BTD59" s="702"/>
      <c r="BTE59" s="702"/>
      <c r="BTF59" s="702"/>
      <c r="BTG59" s="702"/>
      <c r="BTH59" s="702"/>
      <c r="BTI59" s="702"/>
      <c r="BTJ59" s="702"/>
      <c r="BTK59" s="702"/>
      <c r="BTL59" s="702"/>
      <c r="BTM59" s="702"/>
      <c r="BTN59" s="702"/>
      <c r="BTO59" s="702"/>
      <c r="BTP59" s="703"/>
      <c r="BTQ59" s="701" t="s">
        <v>866</v>
      </c>
      <c r="BTR59" s="702"/>
      <c r="BTS59" s="702"/>
      <c r="BTT59" s="702"/>
      <c r="BTU59" s="702"/>
      <c r="BTV59" s="702"/>
      <c r="BTW59" s="702"/>
      <c r="BTX59" s="702"/>
      <c r="BTY59" s="702"/>
      <c r="BTZ59" s="702"/>
      <c r="BUA59" s="702"/>
      <c r="BUB59" s="702"/>
      <c r="BUC59" s="702"/>
      <c r="BUD59" s="702"/>
      <c r="BUE59" s="702"/>
      <c r="BUF59" s="703"/>
      <c r="BUG59" s="701" t="s">
        <v>866</v>
      </c>
      <c r="BUH59" s="702"/>
      <c r="BUI59" s="702"/>
      <c r="BUJ59" s="702"/>
      <c r="BUK59" s="702"/>
      <c r="BUL59" s="702"/>
      <c r="BUM59" s="702"/>
      <c r="BUN59" s="702"/>
      <c r="BUO59" s="702"/>
      <c r="BUP59" s="702"/>
      <c r="BUQ59" s="702"/>
      <c r="BUR59" s="702"/>
      <c r="BUS59" s="702"/>
      <c r="BUT59" s="702"/>
      <c r="BUU59" s="702"/>
      <c r="BUV59" s="703"/>
      <c r="BUW59" s="701" t="s">
        <v>866</v>
      </c>
      <c r="BUX59" s="702"/>
      <c r="BUY59" s="702"/>
      <c r="BUZ59" s="702"/>
      <c r="BVA59" s="702"/>
      <c r="BVB59" s="702"/>
      <c r="BVC59" s="702"/>
      <c r="BVD59" s="702"/>
      <c r="BVE59" s="702"/>
      <c r="BVF59" s="702"/>
      <c r="BVG59" s="702"/>
      <c r="BVH59" s="702"/>
      <c r="BVI59" s="702"/>
      <c r="BVJ59" s="702"/>
      <c r="BVK59" s="702"/>
      <c r="BVL59" s="703"/>
      <c r="BVM59" s="701" t="s">
        <v>866</v>
      </c>
      <c r="BVN59" s="702"/>
      <c r="BVO59" s="702"/>
      <c r="BVP59" s="702"/>
      <c r="BVQ59" s="702"/>
      <c r="BVR59" s="702"/>
      <c r="BVS59" s="702"/>
      <c r="BVT59" s="702"/>
      <c r="BVU59" s="702"/>
      <c r="BVV59" s="702"/>
      <c r="BVW59" s="702"/>
      <c r="BVX59" s="702"/>
      <c r="BVY59" s="702"/>
      <c r="BVZ59" s="702"/>
      <c r="BWA59" s="702"/>
      <c r="BWB59" s="703"/>
      <c r="BWC59" s="701" t="s">
        <v>866</v>
      </c>
      <c r="BWD59" s="702"/>
      <c r="BWE59" s="702"/>
      <c r="BWF59" s="702"/>
      <c r="BWG59" s="702"/>
      <c r="BWH59" s="702"/>
      <c r="BWI59" s="702"/>
      <c r="BWJ59" s="702"/>
      <c r="BWK59" s="702"/>
      <c r="BWL59" s="702"/>
      <c r="BWM59" s="702"/>
      <c r="BWN59" s="702"/>
      <c r="BWO59" s="702"/>
      <c r="BWP59" s="702"/>
      <c r="BWQ59" s="702"/>
      <c r="BWR59" s="703"/>
      <c r="BWS59" s="701" t="s">
        <v>866</v>
      </c>
      <c r="BWT59" s="702"/>
      <c r="BWU59" s="702"/>
      <c r="BWV59" s="702"/>
      <c r="BWW59" s="702"/>
      <c r="BWX59" s="702"/>
      <c r="BWY59" s="702"/>
      <c r="BWZ59" s="702"/>
      <c r="BXA59" s="702"/>
      <c r="BXB59" s="702"/>
      <c r="BXC59" s="702"/>
      <c r="BXD59" s="702"/>
      <c r="BXE59" s="702"/>
      <c r="BXF59" s="702"/>
      <c r="BXG59" s="702"/>
      <c r="BXH59" s="703"/>
      <c r="BXI59" s="701" t="s">
        <v>866</v>
      </c>
      <c r="BXJ59" s="702"/>
      <c r="BXK59" s="702"/>
      <c r="BXL59" s="702"/>
      <c r="BXM59" s="702"/>
      <c r="BXN59" s="702"/>
      <c r="BXO59" s="702"/>
      <c r="BXP59" s="702"/>
      <c r="BXQ59" s="702"/>
      <c r="BXR59" s="702"/>
      <c r="BXS59" s="702"/>
      <c r="BXT59" s="702"/>
      <c r="BXU59" s="702"/>
      <c r="BXV59" s="702"/>
      <c r="BXW59" s="702"/>
      <c r="BXX59" s="703"/>
      <c r="BXY59" s="701" t="s">
        <v>866</v>
      </c>
      <c r="BXZ59" s="702"/>
      <c r="BYA59" s="702"/>
      <c r="BYB59" s="702"/>
      <c r="BYC59" s="702"/>
      <c r="BYD59" s="702"/>
      <c r="BYE59" s="702"/>
      <c r="BYF59" s="702"/>
      <c r="BYG59" s="702"/>
      <c r="BYH59" s="702"/>
      <c r="BYI59" s="702"/>
      <c r="BYJ59" s="702"/>
      <c r="BYK59" s="702"/>
      <c r="BYL59" s="702"/>
      <c r="BYM59" s="702"/>
      <c r="BYN59" s="703"/>
      <c r="BYO59" s="701" t="s">
        <v>866</v>
      </c>
      <c r="BYP59" s="702"/>
      <c r="BYQ59" s="702"/>
      <c r="BYR59" s="702"/>
      <c r="BYS59" s="702"/>
      <c r="BYT59" s="702"/>
      <c r="BYU59" s="702"/>
      <c r="BYV59" s="702"/>
      <c r="BYW59" s="702"/>
      <c r="BYX59" s="702"/>
      <c r="BYY59" s="702"/>
      <c r="BYZ59" s="702"/>
      <c r="BZA59" s="702"/>
      <c r="BZB59" s="702"/>
      <c r="BZC59" s="702"/>
      <c r="BZD59" s="703"/>
      <c r="BZE59" s="701" t="s">
        <v>866</v>
      </c>
      <c r="BZF59" s="702"/>
      <c r="BZG59" s="702"/>
      <c r="BZH59" s="702"/>
      <c r="BZI59" s="702"/>
      <c r="BZJ59" s="702"/>
      <c r="BZK59" s="702"/>
      <c r="BZL59" s="702"/>
      <c r="BZM59" s="702"/>
      <c r="BZN59" s="702"/>
      <c r="BZO59" s="702"/>
      <c r="BZP59" s="702"/>
      <c r="BZQ59" s="702"/>
      <c r="BZR59" s="702"/>
      <c r="BZS59" s="702"/>
      <c r="BZT59" s="703"/>
      <c r="BZU59" s="701" t="s">
        <v>866</v>
      </c>
      <c r="BZV59" s="702"/>
      <c r="BZW59" s="702"/>
      <c r="BZX59" s="702"/>
      <c r="BZY59" s="702"/>
      <c r="BZZ59" s="702"/>
      <c r="CAA59" s="702"/>
      <c r="CAB59" s="702"/>
      <c r="CAC59" s="702"/>
      <c r="CAD59" s="702"/>
      <c r="CAE59" s="702"/>
      <c r="CAF59" s="702"/>
      <c r="CAG59" s="702"/>
      <c r="CAH59" s="702"/>
      <c r="CAI59" s="702"/>
      <c r="CAJ59" s="703"/>
      <c r="CAK59" s="701" t="s">
        <v>866</v>
      </c>
      <c r="CAL59" s="702"/>
      <c r="CAM59" s="702"/>
      <c r="CAN59" s="702"/>
      <c r="CAO59" s="702"/>
      <c r="CAP59" s="702"/>
      <c r="CAQ59" s="702"/>
      <c r="CAR59" s="702"/>
      <c r="CAS59" s="702"/>
      <c r="CAT59" s="702"/>
      <c r="CAU59" s="702"/>
      <c r="CAV59" s="702"/>
      <c r="CAW59" s="702"/>
      <c r="CAX59" s="702"/>
      <c r="CAY59" s="702"/>
      <c r="CAZ59" s="703"/>
      <c r="CBA59" s="701" t="s">
        <v>866</v>
      </c>
      <c r="CBB59" s="702"/>
      <c r="CBC59" s="702"/>
      <c r="CBD59" s="702"/>
      <c r="CBE59" s="702"/>
      <c r="CBF59" s="702"/>
      <c r="CBG59" s="702"/>
      <c r="CBH59" s="702"/>
      <c r="CBI59" s="702"/>
      <c r="CBJ59" s="702"/>
      <c r="CBK59" s="702"/>
      <c r="CBL59" s="702"/>
      <c r="CBM59" s="702"/>
      <c r="CBN59" s="702"/>
      <c r="CBO59" s="702"/>
      <c r="CBP59" s="703"/>
      <c r="CBQ59" s="701" t="s">
        <v>866</v>
      </c>
      <c r="CBR59" s="702"/>
      <c r="CBS59" s="702"/>
      <c r="CBT59" s="702"/>
      <c r="CBU59" s="702"/>
      <c r="CBV59" s="702"/>
      <c r="CBW59" s="702"/>
      <c r="CBX59" s="702"/>
      <c r="CBY59" s="702"/>
      <c r="CBZ59" s="702"/>
      <c r="CCA59" s="702"/>
      <c r="CCB59" s="702"/>
      <c r="CCC59" s="702"/>
      <c r="CCD59" s="702"/>
      <c r="CCE59" s="702"/>
      <c r="CCF59" s="703"/>
      <c r="CCG59" s="701" t="s">
        <v>866</v>
      </c>
      <c r="CCH59" s="702"/>
      <c r="CCI59" s="702"/>
      <c r="CCJ59" s="702"/>
      <c r="CCK59" s="702"/>
      <c r="CCL59" s="702"/>
      <c r="CCM59" s="702"/>
      <c r="CCN59" s="702"/>
      <c r="CCO59" s="702"/>
      <c r="CCP59" s="702"/>
      <c r="CCQ59" s="702"/>
      <c r="CCR59" s="702"/>
      <c r="CCS59" s="702"/>
      <c r="CCT59" s="702"/>
      <c r="CCU59" s="702"/>
      <c r="CCV59" s="703"/>
      <c r="CCW59" s="701" t="s">
        <v>866</v>
      </c>
      <c r="CCX59" s="702"/>
      <c r="CCY59" s="702"/>
      <c r="CCZ59" s="702"/>
      <c r="CDA59" s="702"/>
      <c r="CDB59" s="702"/>
      <c r="CDC59" s="702"/>
      <c r="CDD59" s="702"/>
      <c r="CDE59" s="702"/>
      <c r="CDF59" s="702"/>
      <c r="CDG59" s="702"/>
      <c r="CDH59" s="702"/>
      <c r="CDI59" s="702"/>
      <c r="CDJ59" s="702"/>
      <c r="CDK59" s="702"/>
      <c r="CDL59" s="703"/>
      <c r="CDM59" s="701" t="s">
        <v>866</v>
      </c>
      <c r="CDN59" s="702"/>
      <c r="CDO59" s="702"/>
      <c r="CDP59" s="702"/>
      <c r="CDQ59" s="702"/>
      <c r="CDR59" s="702"/>
      <c r="CDS59" s="702"/>
      <c r="CDT59" s="702"/>
      <c r="CDU59" s="702"/>
      <c r="CDV59" s="702"/>
      <c r="CDW59" s="702"/>
      <c r="CDX59" s="702"/>
      <c r="CDY59" s="702"/>
      <c r="CDZ59" s="702"/>
      <c r="CEA59" s="702"/>
      <c r="CEB59" s="703"/>
      <c r="CEC59" s="701" t="s">
        <v>866</v>
      </c>
      <c r="CED59" s="702"/>
      <c r="CEE59" s="702"/>
      <c r="CEF59" s="702"/>
      <c r="CEG59" s="702"/>
      <c r="CEH59" s="702"/>
      <c r="CEI59" s="702"/>
      <c r="CEJ59" s="702"/>
      <c r="CEK59" s="702"/>
      <c r="CEL59" s="702"/>
      <c r="CEM59" s="702"/>
      <c r="CEN59" s="702"/>
      <c r="CEO59" s="702"/>
      <c r="CEP59" s="702"/>
      <c r="CEQ59" s="702"/>
      <c r="CER59" s="703"/>
      <c r="CES59" s="701" t="s">
        <v>866</v>
      </c>
      <c r="CET59" s="702"/>
      <c r="CEU59" s="702"/>
      <c r="CEV59" s="702"/>
      <c r="CEW59" s="702"/>
      <c r="CEX59" s="702"/>
      <c r="CEY59" s="702"/>
      <c r="CEZ59" s="702"/>
      <c r="CFA59" s="702"/>
      <c r="CFB59" s="702"/>
      <c r="CFC59" s="702"/>
      <c r="CFD59" s="702"/>
      <c r="CFE59" s="702"/>
      <c r="CFF59" s="702"/>
      <c r="CFG59" s="702"/>
      <c r="CFH59" s="703"/>
      <c r="CFI59" s="701" t="s">
        <v>866</v>
      </c>
      <c r="CFJ59" s="702"/>
      <c r="CFK59" s="702"/>
      <c r="CFL59" s="702"/>
      <c r="CFM59" s="702"/>
      <c r="CFN59" s="702"/>
      <c r="CFO59" s="702"/>
      <c r="CFP59" s="702"/>
      <c r="CFQ59" s="702"/>
      <c r="CFR59" s="702"/>
      <c r="CFS59" s="702"/>
      <c r="CFT59" s="702"/>
      <c r="CFU59" s="702"/>
      <c r="CFV59" s="702"/>
      <c r="CFW59" s="702"/>
      <c r="CFX59" s="703"/>
      <c r="CFY59" s="701" t="s">
        <v>866</v>
      </c>
      <c r="CFZ59" s="702"/>
      <c r="CGA59" s="702"/>
      <c r="CGB59" s="702"/>
      <c r="CGC59" s="702"/>
      <c r="CGD59" s="702"/>
      <c r="CGE59" s="702"/>
      <c r="CGF59" s="702"/>
      <c r="CGG59" s="702"/>
      <c r="CGH59" s="702"/>
      <c r="CGI59" s="702"/>
      <c r="CGJ59" s="702"/>
      <c r="CGK59" s="702"/>
      <c r="CGL59" s="702"/>
      <c r="CGM59" s="702"/>
      <c r="CGN59" s="703"/>
      <c r="CGO59" s="701" t="s">
        <v>866</v>
      </c>
      <c r="CGP59" s="702"/>
      <c r="CGQ59" s="702"/>
      <c r="CGR59" s="702"/>
      <c r="CGS59" s="702"/>
      <c r="CGT59" s="702"/>
      <c r="CGU59" s="702"/>
      <c r="CGV59" s="702"/>
      <c r="CGW59" s="702"/>
      <c r="CGX59" s="702"/>
      <c r="CGY59" s="702"/>
      <c r="CGZ59" s="702"/>
      <c r="CHA59" s="702"/>
      <c r="CHB59" s="702"/>
      <c r="CHC59" s="702"/>
      <c r="CHD59" s="703"/>
      <c r="CHE59" s="701" t="s">
        <v>866</v>
      </c>
      <c r="CHF59" s="702"/>
      <c r="CHG59" s="702"/>
      <c r="CHH59" s="702"/>
      <c r="CHI59" s="702"/>
      <c r="CHJ59" s="702"/>
      <c r="CHK59" s="702"/>
      <c r="CHL59" s="702"/>
      <c r="CHM59" s="702"/>
      <c r="CHN59" s="702"/>
      <c r="CHO59" s="702"/>
      <c r="CHP59" s="702"/>
      <c r="CHQ59" s="702"/>
      <c r="CHR59" s="702"/>
      <c r="CHS59" s="702"/>
      <c r="CHT59" s="703"/>
      <c r="CHU59" s="701" t="s">
        <v>866</v>
      </c>
      <c r="CHV59" s="702"/>
      <c r="CHW59" s="702"/>
      <c r="CHX59" s="702"/>
      <c r="CHY59" s="702"/>
      <c r="CHZ59" s="702"/>
      <c r="CIA59" s="702"/>
      <c r="CIB59" s="702"/>
      <c r="CIC59" s="702"/>
      <c r="CID59" s="702"/>
      <c r="CIE59" s="702"/>
      <c r="CIF59" s="702"/>
      <c r="CIG59" s="702"/>
      <c r="CIH59" s="702"/>
      <c r="CII59" s="702"/>
      <c r="CIJ59" s="703"/>
      <c r="CIK59" s="701" t="s">
        <v>866</v>
      </c>
      <c r="CIL59" s="702"/>
      <c r="CIM59" s="702"/>
      <c r="CIN59" s="702"/>
      <c r="CIO59" s="702"/>
      <c r="CIP59" s="702"/>
      <c r="CIQ59" s="702"/>
      <c r="CIR59" s="702"/>
      <c r="CIS59" s="702"/>
      <c r="CIT59" s="702"/>
      <c r="CIU59" s="702"/>
      <c r="CIV59" s="702"/>
      <c r="CIW59" s="702"/>
      <c r="CIX59" s="702"/>
      <c r="CIY59" s="702"/>
      <c r="CIZ59" s="703"/>
      <c r="CJA59" s="701" t="s">
        <v>866</v>
      </c>
      <c r="CJB59" s="702"/>
      <c r="CJC59" s="702"/>
      <c r="CJD59" s="702"/>
      <c r="CJE59" s="702"/>
      <c r="CJF59" s="702"/>
      <c r="CJG59" s="702"/>
      <c r="CJH59" s="702"/>
      <c r="CJI59" s="702"/>
      <c r="CJJ59" s="702"/>
      <c r="CJK59" s="702"/>
      <c r="CJL59" s="702"/>
      <c r="CJM59" s="702"/>
      <c r="CJN59" s="702"/>
      <c r="CJO59" s="702"/>
      <c r="CJP59" s="703"/>
      <c r="CJQ59" s="701" t="s">
        <v>866</v>
      </c>
      <c r="CJR59" s="702"/>
      <c r="CJS59" s="702"/>
      <c r="CJT59" s="702"/>
      <c r="CJU59" s="702"/>
      <c r="CJV59" s="702"/>
      <c r="CJW59" s="702"/>
      <c r="CJX59" s="702"/>
      <c r="CJY59" s="702"/>
      <c r="CJZ59" s="702"/>
      <c r="CKA59" s="702"/>
      <c r="CKB59" s="702"/>
      <c r="CKC59" s="702"/>
      <c r="CKD59" s="702"/>
      <c r="CKE59" s="702"/>
      <c r="CKF59" s="703"/>
      <c r="CKG59" s="701" t="s">
        <v>866</v>
      </c>
      <c r="CKH59" s="702"/>
      <c r="CKI59" s="702"/>
      <c r="CKJ59" s="702"/>
      <c r="CKK59" s="702"/>
      <c r="CKL59" s="702"/>
      <c r="CKM59" s="702"/>
      <c r="CKN59" s="702"/>
      <c r="CKO59" s="702"/>
      <c r="CKP59" s="702"/>
      <c r="CKQ59" s="702"/>
      <c r="CKR59" s="702"/>
      <c r="CKS59" s="702"/>
      <c r="CKT59" s="702"/>
      <c r="CKU59" s="702"/>
      <c r="CKV59" s="703"/>
      <c r="CKW59" s="701" t="s">
        <v>866</v>
      </c>
      <c r="CKX59" s="702"/>
      <c r="CKY59" s="702"/>
      <c r="CKZ59" s="702"/>
      <c r="CLA59" s="702"/>
      <c r="CLB59" s="702"/>
      <c r="CLC59" s="702"/>
      <c r="CLD59" s="702"/>
      <c r="CLE59" s="702"/>
      <c r="CLF59" s="702"/>
      <c r="CLG59" s="702"/>
      <c r="CLH59" s="702"/>
      <c r="CLI59" s="702"/>
      <c r="CLJ59" s="702"/>
      <c r="CLK59" s="702"/>
      <c r="CLL59" s="703"/>
      <c r="CLM59" s="701" t="s">
        <v>866</v>
      </c>
      <c r="CLN59" s="702"/>
      <c r="CLO59" s="702"/>
      <c r="CLP59" s="702"/>
      <c r="CLQ59" s="702"/>
      <c r="CLR59" s="702"/>
      <c r="CLS59" s="702"/>
      <c r="CLT59" s="702"/>
      <c r="CLU59" s="702"/>
      <c r="CLV59" s="702"/>
      <c r="CLW59" s="702"/>
      <c r="CLX59" s="702"/>
      <c r="CLY59" s="702"/>
      <c r="CLZ59" s="702"/>
      <c r="CMA59" s="702"/>
      <c r="CMB59" s="703"/>
      <c r="CMC59" s="701" t="s">
        <v>866</v>
      </c>
      <c r="CMD59" s="702"/>
      <c r="CME59" s="702"/>
      <c r="CMF59" s="702"/>
      <c r="CMG59" s="702"/>
      <c r="CMH59" s="702"/>
      <c r="CMI59" s="702"/>
      <c r="CMJ59" s="702"/>
      <c r="CMK59" s="702"/>
      <c r="CML59" s="702"/>
      <c r="CMM59" s="702"/>
      <c r="CMN59" s="702"/>
      <c r="CMO59" s="702"/>
      <c r="CMP59" s="702"/>
      <c r="CMQ59" s="702"/>
      <c r="CMR59" s="703"/>
      <c r="CMS59" s="701" t="s">
        <v>866</v>
      </c>
      <c r="CMT59" s="702"/>
      <c r="CMU59" s="702"/>
      <c r="CMV59" s="702"/>
      <c r="CMW59" s="702"/>
      <c r="CMX59" s="702"/>
      <c r="CMY59" s="702"/>
      <c r="CMZ59" s="702"/>
      <c r="CNA59" s="702"/>
      <c r="CNB59" s="702"/>
      <c r="CNC59" s="702"/>
      <c r="CND59" s="702"/>
      <c r="CNE59" s="702"/>
      <c r="CNF59" s="702"/>
      <c r="CNG59" s="702"/>
      <c r="CNH59" s="703"/>
      <c r="CNI59" s="701" t="s">
        <v>866</v>
      </c>
      <c r="CNJ59" s="702"/>
      <c r="CNK59" s="702"/>
      <c r="CNL59" s="702"/>
      <c r="CNM59" s="702"/>
      <c r="CNN59" s="702"/>
      <c r="CNO59" s="702"/>
      <c r="CNP59" s="702"/>
      <c r="CNQ59" s="702"/>
      <c r="CNR59" s="702"/>
      <c r="CNS59" s="702"/>
      <c r="CNT59" s="702"/>
      <c r="CNU59" s="702"/>
      <c r="CNV59" s="702"/>
      <c r="CNW59" s="702"/>
      <c r="CNX59" s="703"/>
      <c r="CNY59" s="701" t="s">
        <v>866</v>
      </c>
      <c r="CNZ59" s="702"/>
      <c r="COA59" s="702"/>
      <c r="COB59" s="702"/>
      <c r="COC59" s="702"/>
      <c r="COD59" s="702"/>
      <c r="COE59" s="702"/>
      <c r="COF59" s="702"/>
      <c r="COG59" s="702"/>
      <c r="COH59" s="702"/>
      <c r="COI59" s="702"/>
      <c r="COJ59" s="702"/>
      <c r="COK59" s="702"/>
      <c r="COL59" s="702"/>
      <c r="COM59" s="702"/>
      <c r="CON59" s="703"/>
      <c r="COO59" s="701" t="s">
        <v>866</v>
      </c>
      <c r="COP59" s="702"/>
      <c r="COQ59" s="702"/>
      <c r="COR59" s="702"/>
      <c r="COS59" s="702"/>
      <c r="COT59" s="702"/>
      <c r="COU59" s="702"/>
      <c r="COV59" s="702"/>
      <c r="COW59" s="702"/>
      <c r="COX59" s="702"/>
      <c r="COY59" s="702"/>
      <c r="COZ59" s="702"/>
      <c r="CPA59" s="702"/>
      <c r="CPB59" s="702"/>
      <c r="CPC59" s="702"/>
      <c r="CPD59" s="703"/>
      <c r="CPE59" s="701" t="s">
        <v>866</v>
      </c>
      <c r="CPF59" s="702"/>
      <c r="CPG59" s="702"/>
      <c r="CPH59" s="702"/>
      <c r="CPI59" s="702"/>
      <c r="CPJ59" s="702"/>
      <c r="CPK59" s="702"/>
      <c r="CPL59" s="702"/>
      <c r="CPM59" s="702"/>
      <c r="CPN59" s="702"/>
      <c r="CPO59" s="702"/>
      <c r="CPP59" s="702"/>
      <c r="CPQ59" s="702"/>
      <c r="CPR59" s="702"/>
      <c r="CPS59" s="702"/>
      <c r="CPT59" s="703"/>
      <c r="CPU59" s="701" t="s">
        <v>866</v>
      </c>
      <c r="CPV59" s="702"/>
      <c r="CPW59" s="702"/>
      <c r="CPX59" s="702"/>
      <c r="CPY59" s="702"/>
      <c r="CPZ59" s="702"/>
      <c r="CQA59" s="702"/>
      <c r="CQB59" s="702"/>
      <c r="CQC59" s="702"/>
      <c r="CQD59" s="702"/>
      <c r="CQE59" s="702"/>
      <c r="CQF59" s="702"/>
      <c r="CQG59" s="702"/>
      <c r="CQH59" s="702"/>
      <c r="CQI59" s="702"/>
      <c r="CQJ59" s="703"/>
      <c r="CQK59" s="701" t="s">
        <v>866</v>
      </c>
      <c r="CQL59" s="702"/>
      <c r="CQM59" s="702"/>
      <c r="CQN59" s="702"/>
      <c r="CQO59" s="702"/>
      <c r="CQP59" s="702"/>
      <c r="CQQ59" s="702"/>
      <c r="CQR59" s="702"/>
      <c r="CQS59" s="702"/>
      <c r="CQT59" s="702"/>
      <c r="CQU59" s="702"/>
      <c r="CQV59" s="702"/>
      <c r="CQW59" s="702"/>
      <c r="CQX59" s="702"/>
      <c r="CQY59" s="702"/>
      <c r="CQZ59" s="703"/>
      <c r="CRA59" s="701" t="s">
        <v>866</v>
      </c>
      <c r="CRB59" s="702"/>
      <c r="CRC59" s="702"/>
      <c r="CRD59" s="702"/>
      <c r="CRE59" s="702"/>
      <c r="CRF59" s="702"/>
      <c r="CRG59" s="702"/>
      <c r="CRH59" s="702"/>
      <c r="CRI59" s="702"/>
      <c r="CRJ59" s="702"/>
      <c r="CRK59" s="702"/>
      <c r="CRL59" s="702"/>
      <c r="CRM59" s="702"/>
      <c r="CRN59" s="702"/>
      <c r="CRO59" s="702"/>
      <c r="CRP59" s="703"/>
      <c r="CRQ59" s="701" t="s">
        <v>866</v>
      </c>
      <c r="CRR59" s="702"/>
      <c r="CRS59" s="702"/>
      <c r="CRT59" s="702"/>
      <c r="CRU59" s="702"/>
      <c r="CRV59" s="702"/>
      <c r="CRW59" s="702"/>
      <c r="CRX59" s="702"/>
      <c r="CRY59" s="702"/>
      <c r="CRZ59" s="702"/>
      <c r="CSA59" s="702"/>
      <c r="CSB59" s="702"/>
      <c r="CSC59" s="702"/>
      <c r="CSD59" s="702"/>
      <c r="CSE59" s="702"/>
      <c r="CSF59" s="703"/>
      <c r="CSG59" s="701" t="s">
        <v>866</v>
      </c>
      <c r="CSH59" s="702"/>
      <c r="CSI59" s="702"/>
      <c r="CSJ59" s="702"/>
      <c r="CSK59" s="702"/>
      <c r="CSL59" s="702"/>
      <c r="CSM59" s="702"/>
      <c r="CSN59" s="702"/>
      <c r="CSO59" s="702"/>
      <c r="CSP59" s="702"/>
      <c r="CSQ59" s="702"/>
      <c r="CSR59" s="702"/>
      <c r="CSS59" s="702"/>
      <c r="CST59" s="702"/>
      <c r="CSU59" s="702"/>
      <c r="CSV59" s="703"/>
      <c r="CSW59" s="701" t="s">
        <v>866</v>
      </c>
      <c r="CSX59" s="702"/>
      <c r="CSY59" s="702"/>
      <c r="CSZ59" s="702"/>
      <c r="CTA59" s="702"/>
      <c r="CTB59" s="702"/>
      <c r="CTC59" s="702"/>
      <c r="CTD59" s="702"/>
      <c r="CTE59" s="702"/>
      <c r="CTF59" s="702"/>
      <c r="CTG59" s="702"/>
      <c r="CTH59" s="702"/>
      <c r="CTI59" s="702"/>
      <c r="CTJ59" s="702"/>
      <c r="CTK59" s="702"/>
      <c r="CTL59" s="703"/>
      <c r="CTM59" s="701" t="s">
        <v>866</v>
      </c>
      <c r="CTN59" s="702"/>
      <c r="CTO59" s="702"/>
      <c r="CTP59" s="702"/>
      <c r="CTQ59" s="702"/>
      <c r="CTR59" s="702"/>
      <c r="CTS59" s="702"/>
      <c r="CTT59" s="702"/>
      <c r="CTU59" s="702"/>
      <c r="CTV59" s="702"/>
      <c r="CTW59" s="702"/>
      <c r="CTX59" s="702"/>
      <c r="CTY59" s="702"/>
      <c r="CTZ59" s="702"/>
      <c r="CUA59" s="702"/>
      <c r="CUB59" s="703"/>
      <c r="CUC59" s="701" t="s">
        <v>866</v>
      </c>
      <c r="CUD59" s="702"/>
      <c r="CUE59" s="702"/>
      <c r="CUF59" s="702"/>
      <c r="CUG59" s="702"/>
      <c r="CUH59" s="702"/>
      <c r="CUI59" s="702"/>
      <c r="CUJ59" s="702"/>
      <c r="CUK59" s="702"/>
      <c r="CUL59" s="702"/>
      <c r="CUM59" s="702"/>
      <c r="CUN59" s="702"/>
      <c r="CUO59" s="702"/>
      <c r="CUP59" s="702"/>
      <c r="CUQ59" s="702"/>
      <c r="CUR59" s="703"/>
      <c r="CUS59" s="701" t="s">
        <v>866</v>
      </c>
      <c r="CUT59" s="702"/>
      <c r="CUU59" s="702"/>
      <c r="CUV59" s="702"/>
      <c r="CUW59" s="702"/>
      <c r="CUX59" s="702"/>
      <c r="CUY59" s="702"/>
      <c r="CUZ59" s="702"/>
      <c r="CVA59" s="702"/>
      <c r="CVB59" s="702"/>
      <c r="CVC59" s="702"/>
      <c r="CVD59" s="702"/>
      <c r="CVE59" s="702"/>
      <c r="CVF59" s="702"/>
      <c r="CVG59" s="702"/>
      <c r="CVH59" s="703"/>
      <c r="CVI59" s="701" t="s">
        <v>866</v>
      </c>
      <c r="CVJ59" s="702"/>
      <c r="CVK59" s="702"/>
      <c r="CVL59" s="702"/>
      <c r="CVM59" s="702"/>
      <c r="CVN59" s="702"/>
      <c r="CVO59" s="702"/>
      <c r="CVP59" s="702"/>
      <c r="CVQ59" s="702"/>
      <c r="CVR59" s="702"/>
      <c r="CVS59" s="702"/>
      <c r="CVT59" s="702"/>
      <c r="CVU59" s="702"/>
      <c r="CVV59" s="702"/>
      <c r="CVW59" s="702"/>
      <c r="CVX59" s="703"/>
      <c r="CVY59" s="701" t="s">
        <v>866</v>
      </c>
      <c r="CVZ59" s="702"/>
      <c r="CWA59" s="702"/>
      <c r="CWB59" s="702"/>
      <c r="CWC59" s="702"/>
      <c r="CWD59" s="702"/>
      <c r="CWE59" s="702"/>
      <c r="CWF59" s="702"/>
      <c r="CWG59" s="702"/>
      <c r="CWH59" s="702"/>
      <c r="CWI59" s="702"/>
      <c r="CWJ59" s="702"/>
      <c r="CWK59" s="702"/>
      <c r="CWL59" s="702"/>
      <c r="CWM59" s="702"/>
      <c r="CWN59" s="703"/>
      <c r="CWO59" s="701" t="s">
        <v>866</v>
      </c>
      <c r="CWP59" s="702"/>
      <c r="CWQ59" s="702"/>
      <c r="CWR59" s="702"/>
      <c r="CWS59" s="702"/>
      <c r="CWT59" s="702"/>
      <c r="CWU59" s="702"/>
      <c r="CWV59" s="702"/>
      <c r="CWW59" s="702"/>
      <c r="CWX59" s="702"/>
      <c r="CWY59" s="702"/>
      <c r="CWZ59" s="702"/>
      <c r="CXA59" s="702"/>
      <c r="CXB59" s="702"/>
      <c r="CXC59" s="702"/>
      <c r="CXD59" s="703"/>
      <c r="CXE59" s="701" t="s">
        <v>866</v>
      </c>
      <c r="CXF59" s="702"/>
      <c r="CXG59" s="702"/>
      <c r="CXH59" s="702"/>
      <c r="CXI59" s="702"/>
      <c r="CXJ59" s="702"/>
      <c r="CXK59" s="702"/>
      <c r="CXL59" s="702"/>
      <c r="CXM59" s="702"/>
      <c r="CXN59" s="702"/>
      <c r="CXO59" s="702"/>
      <c r="CXP59" s="702"/>
      <c r="CXQ59" s="702"/>
      <c r="CXR59" s="702"/>
      <c r="CXS59" s="702"/>
      <c r="CXT59" s="703"/>
      <c r="CXU59" s="701" t="s">
        <v>866</v>
      </c>
      <c r="CXV59" s="702"/>
      <c r="CXW59" s="702"/>
      <c r="CXX59" s="702"/>
      <c r="CXY59" s="702"/>
      <c r="CXZ59" s="702"/>
      <c r="CYA59" s="702"/>
      <c r="CYB59" s="702"/>
      <c r="CYC59" s="702"/>
      <c r="CYD59" s="702"/>
      <c r="CYE59" s="702"/>
      <c r="CYF59" s="702"/>
      <c r="CYG59" s="702"/>
      <c r="CYH59" s="702"/>
      <c r="CYI59" s="702"/>
      <c r="CYJ59" s="703"/>
      <c r="CYK59" s="701" t="s">
        <v>866</v>
      </c>
      <c r="CYL59" s="702"/>
      <c r="CYM59" s="702"/>
      <c r="CYN59" s="702"/>
      <c r="CYO59" s="702"/>
      <c r="CYP59" s="702"/>
      <c r="CYQ59" s="702"/>
      <c r="CYR59" s="702"/>
      <c r="CYS59" s="702"/>
      <c r="CYT59" s="702"/>
      <c r="CYU59" s="702"/>
      <c r="CYV59" s="702"/>
      <c r="CYW59" s="702"/>
      <c r="CYX59" s="702"/>
      <c r="CYY59" s="702"/>
      <c r="CYZ59" s="703"/>
      <c r="CZA59" s="701" t="s">
        <v>866</v>
      </c>
      <c r="CZB59" s="702"/>
      <c r="CZC59" s="702"/>
      <c r="CZD59" s="702"/>
      <c r="CZE59" s="702"/>
      <c r="CZF59" s="702"/>
      <c r="CZG59" s="702"/>
      <c r="CZH59" s="702"/>
      <c r="CZI59" s="702"/>
      <c r="CZJ59" s="702"/>
      <c r="CZK59" s="702"/>
      <c r="CZL59" s="702"/>
      <c r="CZM59" s="702"/>
      <c r="CZN59" s="702"/>
      <c r="CZO59" s="702"/>
      <c r="CZP59" s="703"/>
      <c r="CZQ59" s="701" t="s">
        <v>866</v>
      </c>
      <c r="CZR59" s="702"/>
      <c r="CZS59" s="702"/>
      <c r="CZT59" s="702"/>
      <c r="CZU59" s="702"/>
      <c r="CZV59" s="702"/>
      <c r="CZW59" s="702"/>
      <c r="CZX59" s="702"/>
      <c r="CZY59" s="702"/>
      <c r="CZZ59" s="702"/>
      <c r="DAA59" s="702"/>
      <c r="DAB59" s="702"/>
      <c r="DAC59" s="702"/>
      <c r="DAD59" s="702"/>
      <c r="DAE59" s="702"/>
      <c r="DAF59" s="703"/>
      <c r="DAG59" s="701" t="s">
        <v>866</v>
      </c>
      <c r="DAH59" s="702"/>
      <c r="DAI59" s="702"/>
      <c r="DAJ59" s="702"/>
      <c r="DAK59" s="702"/>
      <c r="DAL59" s="702"/>
      <c r="DAM59" s="702"/>
      <c r="DAN59" s="702"/>
      <c r="DAO59" s="702"/>
      <c r="DAP59" s="702"/>
      <c r="DAQ59" s="702"/>
      <c r="DAR59" s="702"/>
      <c r="DAS59" s="702"/>
      <c r="DAT59" s="702"/>
      <c r="DAU59" s="702"/>
      <c r="DAV59" s="703"/>
      <c r="DAW59" s="701" t="s">
        <v>866</v>
      </c>
      <c r="DAX59" s="702"/>
      <c r="DAY59" s="702"/>
      <c r="DAZ59" s="702"/>
      <c r="DBA59" s="702"/>
      <c r="DBB59" s="702"/>
      <c r="DBC59" s="702"/>
      <c r="DBD59" s="702"/>
      <c r="DBE59" s="702"/>
      <c r="DBF59" s="702"/>
      <c r="DBG59" s="702"/>
      <c r="DBH59" s="702"/>
      <c r="DBI59" s="702"/>
      <c r="DBJ59" s="702"/>
      <c r="DBK59" s="702"/>
      <c r="DBL59" s="703"/>
      <c r="DBM59" s="701" t="s">
        <v>866</v>
      </c>
      <c r="DBN59" s="702"/>
      <c r="DBO59" s="702"/>
      <c r="DBP59" s="702"/>
      <c r="DBQ59" s="702"/>
      <c r="DBR59" s="702"/>
      <c r="DBS59" s="702"/>
      <c r="DBT59" s="702"/>
      <c r="DBU59" s="702"/>
      <c r="DBV59" s="702"/>
      <c r="DBW59" s="702"/>
      <c r="DBX59" s="702"/>
      <c r="DBY59" s="702"/>
      <c r="DBZ59" s="702"/>
      <c r="DCA59" s="702"/>
      <c r="DCB59" s="703"/>
      <c r="DCC59" s="701" t="s">
        <v>866</v>
      </c>
      <c r="DCD59" s="702"/>
      <c r="DCE59" s="702"/>
      <c r="DCF59" s="702"/>
      <c r="DCG59" s="702"/>
      <c r="DCH59" s="702"/>
      <c r="DCI59" s="702"/>
      <c r="DCJ59" s="702"/>
      <c r="DCK59" s="702"/>
      <c r="DCL59" s="702"/>
      <c r="DCM59" s="702"/>
      <c r="DCN59" s="702"/>
      <c r="DCO59" s="702"/>
      <c r="DCP59" s="702"/>
      <c r="DCQ59" s="702"/>
      <c r="DCR59" s="703"/>
      <c r="DCS59" s="701" t="s">
        <v>866</v>
      </c>
      <c r="DCT59" s="702"/>
      <c r="DCU59" s="702"/>
      <c r="DCV59" s="702"/>
      <c r="DCW59" s="702"/>
      <c r="DCX59" s="702"/>
      <c r="DCY59" s="702"/>
      <c r="DCZ59" s="702"/>
      <c r="DDA59" s="702"/>
      <c r="DDB59" s="702"/>
      <c r="DDC59" s="702"/>
      <c r="DDD59" s="702"/>
      <c r="DDE59" s="702"/>
      <c r="DDF59" s="702"/>
      <c r="DDG59" s="702"/>
      <c r="DDH59" s="703"/>
      <c r="DDI59" s="701" t="s">
        <v>866</v>
      </c>
      <c r="DDJ59" s="702"/>
      <c r="DDK59" s="702"/>
      <c r="DDL59" s="702"/>
      <c r="DDM59" s="702"/>
      <c r="DDN59" s="702"/>
      <c r="DDO59" s="702"/>
      <c r="DDP59" s="702"/>
      <c r="DDQ59" s="702"/>
      <c r="DDR59" s="702"/>
      <c r="DDS59" s="702"/>
      <c r="DDT59" s="702"/>
      <c r="DDU59" s="702"/>
      <c r="DDV59" s="702"/>
      <c r="DDW59" s="702"/>
      <c r="DDX59" s="703"/>
      <c r="DDY59" s="701" t="s">
        <v>866</v>
      </c>
      <c r="DDZ59" s="702"/>
      <c r="DEA59" s="702"/>
      <c r="DEB59" s="702"/>
      <c r="DEC59" s="702"/>
      <c r="DED59" s="702"/>
      <c r="DEE59" s="702"/>
      <c r="DEF59" s="702"/>
      <c r="DEG59" s="702"/>
      <c r="DEH59" s="702"/>
      <c r="DEI59" s="702"/>
      <c r="DEJ59" s="702"/>
      <c r="DEK59" s="702"/>
      <c r="DEL59" s="702"/>
      <c r="DEM59" s="702"/>
      <c r="DEN59" s="703"/>
      <c r="DEO59" s="701" t="s">
        <v>866</v>
      </c>
      <c r="DEP59" s="702"/>
      <c r="DEQ59" s="702"/>
      <c r="DER59" s="702"/>
      <c r="DES59" s="702"/>
      <c r="DET59" s="702"/>
      <c r="DEU59" s="702"/>
      <c r="DEV59" s="702"/>
      <c r="DEW59" s="702"/>
      <c r="DEX59" s="702"/>
      <c r="DEY59" s="702"/>
      <c r="DEZ59" s="702"/>
      <c r="DFA59" s="702"/>
      <c r="DFB59" s="702"/>
      <c r="DFC59" s="702"/>
      <c r="DFD59" s="703"/>
      <c r="DFE59" s="701" t="s">
        <v>866</v>
      </c>
      <c r="DFF59" s="702"/>
      <c r="DFG59" s="702"/>
      <c r="DFH59" s="702"/>
      <c r="DFI59" s="702"/>
      <c r="DFJ59" s="702"/>
      <c r="DFK59" s="702"/>
      <c r="DFL59" s="702"/>
      <c r="DFM59" s="702"/>
      <c r="DFN59" s="702"/>
      <c r="DFO59" s="702"/>
      <c r="DFP59" s="702"/>
      <c r="DFQ59" s="702"/>
      <c r="DFR59" s="702"/>
      <c r="DFS59" s="702"/>
      <c r="DFT59" s="703"/>
      <c r="DFU59" s="701" t="s">
        <v>866</v>
      </c>
      <c r="DFV59" s="702"/>
      <c r="DFW59" s="702"/>
      <c r="DFX59" s="702"/>
      <c r="DFY59" s="702"/>
      <c r="DFZ59" s="702"/>
      <c r="DGA59" s="702"/>
      <c r="DGB59" s="702"/>
      <c r="DGC59" s="702"/>
      <c r="DGD59" s="702"/>
      <c r="DGE59" s="702"/>
      <c r="DGF59" s="702"/>
      <c r="DGG59" s="702"/>
      <c r="DGH59" s="702"/>
      <c r="DGI59" s="702"/>
      <c r="DGJ59" s="703"/>
      <c r="DGK59" s="701" t="s">
        <v>866</v>
      </c>
      <c r="DGL59" s="702"/>
      <c r="DGM59" s="702"/>
      <c r="DGN59" s="702"/>
      <c r="DGO59" s="702"/>
      <c r="DGP59" s="702"/>
      <c r="DGQ59" s="702"/>
      <c r="DGR59" s="702"/>
      <c r="DGS59" s="702"/>
      <c r="DGT59" s="702"/>
      <c r="DGU59" s="702"/>
      <c r="DGV59" s="702"/>
      <c r="DGW59" s="702"/>
      <c r="DGX59" s="702"/>
      <c r="DGY59" s="702"/>
      <c r="DGZ59" s="703"/>
      <c r="DHA59" s="701" t="s">
        <v>866</v>
      </c>
      <c r="DHB59" s="702"/>
      <c r="DHC59" s="702"/>
      <c r="DHD59" s="702"/>
      <c r="DHE59" s="702"/>
      <c r="DHF59" s="702"/>
      <c r="DHG59" s="702"/>
      <c r="DHH59" s="702"/>
      <c r="DHI59" s="702"/>
      <c r="DHJ59" s="702"/>
      <c r="DHK59" s="702"/>
      <c r="DHL59" s="702"/>
      <c r="DHM59" s="702"/>
      <c r="DHN59" s="702"/>
      <c r="DHO59" s="702"/>
      <c r="DHP59" s="703"/>
      <c r="DHQ59" s="701" t="s">
        <v>866</v>
      </c>
      <c r="DHR59" s="702"/>
      <c r="DHS59" s="702"/>
      <c r="DHT59" s="702"/>
      <c r="DHU59" s="702"/>
      <c r="DHV59" s="702"/>
      <c r="DHW59" s="702"/>
      <c r="DHX59" s="702"/>
      <c r="DHY59" s="702"/>
      <c r="DHZ59" s="702"/>
      <c r="DIA59" s="702"/>
      <c r="DIB59" s="702"/>
      <c r="DIC59" s="702"/>
      <c r="DID59" s="702"/>
      <c r="DIE59" s="702"/>
      <c r="DIF59" s="703"/>
      <c r="DIG59" s="701" t="s">
        <v>866</v>
      </c>
      <c r="DIH59" s="702"/>
      <c r="DII59" s="702"/>
      <c r="DIJ59" s="702"/>
      <c r="DIK59" s="702"/>
      <c r="DIL59" s="702"/>
      <c r="DIM59" s="702"/>
      <c r="DIN59" s="702"/>
      <c r="DIO59" s="702"/>
      <c r="DIP59" s="702"/>
      <c r="DIQ59" s="702"/>
      <c r="DIR59" s="702"/>
      <c r="DIS59" s="702"/>
      <c r="DIT59" s="702"/>
      <c r="DIU59" s="702"/>
      <c r="DIV59" s="703"/>
      <c r="DIW59" s="701" t="s">
        <v>866</v>
      </c>
      <c r="DIX59" s="702"/>
      <c r="DIY59" s="702"/>
      <c r="DIZ59" s="702"/>
      <c r="DJA59" s="702"/>
      <c r="DJB59" s="702"/>
      <c r="DJC59" s="702"/>
      <c r="DJD59" s="702"/>
      <c r="DJE59" s="702"/>
      <c r="DJF59" s="702"/>
      <c r="DJG59" s="702"/>
      <c r="DJH59" s="702"/>
      <c r="DJI59" s="702"/>
      <c r="DJJ59" s="702"/>
      <c r="DJK59" s="702"/>
      <c r="DJL59" s="703"/>
      <c r="DJM59" s="701" t="s">
        <v>866</v>
      </c>
      <c r="DJN59" s="702"/>
      <c r="DJO59" s="702"/>
      <c r="DJP59" s="702"/>
      <c r="DJQ59" s="702"/>
      <c r="DJR59" s="702"/>
      <c r="DJS59" s="702"/>
      <c r="DJT59" s="702"/>
      <c r="DJU59" s="702"/>
      <c r="DJV59" s="702"/>
      <c r="DJW59" s="702"/>
      <c r="DJX59" s="702"/>
      <c r="DJY59" s="702"/>
      <c r="DJZ59" s="702"/>
      <c r="DKA59" s="702"/>
      <c r="DKB59" s="703"/>
      <c r="DKC59" s="701" t="s">
        <v>866</v>
      </c>
      <c r="DKD59" s="702"/>
      <c r="DKE59" s="702"/>
      <c r="DKF59" s="702"/>
      <c r="DKG59" s="702"/>
      <c r="DKH59" s="702"/>
      <c r="DKI59" s="702"/>
      <c r="DKJ59" s="702"/>
      <c r="DKK59" s="702"/>
      <c r="DKL59" s="702"/>
      <c r="DKM59" s="702"/>
      <c r="DKN59" s="702"/>
      <c r="DKO59" s="702"/>
      <c r="DKP59" s="702"/>
      <c r="DKQ59" s="702"/>
      <c r="DKR59" s="703"/>
      <c r="DKS59" s="701" t="s">
        <v>866</v>
      </c>
      <c r="DKT59" s="702"/>
      <c r="DKU59" s="702"/>
      <c r="DKV59" s="702"/>
      <c r="DKW59" s="702"/>
      <c r="DKX59" s="702"/>
      <c r="DKY59" s="702"/>
      <c r="DKZ59" s="702"/>
      <c r="DLA59" s="702"/>
      <c r="DLB59" s="702"/>
      <c r="DLC59" s="702"/>
      <c r="DLD59" s="702"/>
      <c r="DLE59" s="702"/>
      <c r="DLF59" s="702"/>
      <c r="DLG59" s="702"/>
      <c r="DLH59" s="703"/>
      <c r="DLI59" s="701" t="s">
        <v>866</v>
      </c>
      <c r="DLJ59" s="702"/>
      <c r="DLK59" s="702"/>
      <c r="DLL59" s="702"/>
      <c r="DLM59" s="702"/>
      <c r="DLN59" s="702"/>
      <c r="DLO59" s="702"/>
      <c r="DLP59" s="702"/>
      <c r="DLQ59" s="702"/>
      <c r="DLR59" s="702"/>
      <c r="DLS59" s="702"/>
      <c r="DLT59" s="702"/>
      <c r="DLU59" s="702"/>
      <c r="DLV59" s="702"/>
      <c r="DLW59" s="702"/>
      <c r="DLX59" s="703"/>
      <c r="DLY59" s="701" t="s">
        <v>866</v>
      </c>
      <c r="DLZ59" s="702"/>
      <c r="DMA59" s="702"/>
      <c r="DMB59" s="702"/>
      <c r="DMC59" s="702"/>
      <c r="DMD59" s="702"/>
      <c r="DME59" s="702"/>
      <c r="DMF59" s="702"/>
      <c r="DMG59" s="702"/>
      <c r="DMH59" s="702"/>
      <c r="DMI59" s="702"/>
      <c r="DMJ59" s="702"/>
      <c r="DMK59" s="702"/>
      <c r="DML59" s="702"/>
      <c r="DMM59" s="702"/>
      <c r="DMN59" s="703"/>
      <c r="DMO59" s="701" t="s">
        <v>866</v>
      </c>
      <c r="DMP59" s="702"/>
      <c r="DMQ59" s="702"/>
      <c r="DMR59" s="702"/>
      <c r="DMS59" s="702"/>
      <c r="DMT59" s="702"/>
      <c r="DMU59" s="702"/>
      <c r="DMV59" s="702"/>
      <c r="DMW59" s="702"/>
      <c r="DMX59" s="702"/>
      <c r="DMY59" s="702"/>
      <c r="DMZ59" s="702"/>
      <c r="DNA59" s="702"/>
      <c r="DNB59" s="702"/>
      <c r="DNC59" s="702"/>
      <c r="DND59" s="703"/>
      <c r="DNE59" s="701" t="s">
        <v>866</v>
      </c>
      <c r="DNF59" s="702"/>
      <c r="DNG59" s="702"/>
      <c r="DNH59" s="702"/>
      <c r="DNI59" s="702"/>
      <c r="DNJ59" s="702"/>
      <c r="DNK59" s="702"/>
      <c r="DNL59" s="702"/>
      <c r="DNM59" s="702"/>
      <c r="DNN59" s="702"/>
      <c r="DNO59" s="702"/>
      <c r="DNP59" s="702"/>
      <c r="DNQ59" s="702"/>
      <c r="DNR59" s="702"/>
      <c r="DNS59" s="702"/>
      <c r="DNT59" s="703"/>
      <c r="DNU59" s="701" t="s">
        <v>866</v>
      </c>
      <c r="DNV59" s="702"/>
      <c r="DNW59" s="702"/>
      <c r="DNX59" s="702"/>
      <c r="DNY59" s="702"/>
      <c r="DNZ59" s="702"/>
      <c r="DOA59" s="702"/>
      <c r="DOB59" s="702"/>
      <c r="DOC59" s="702"/>
      <c r="DOD59" s="702"/>
      <c r="DOE59" s="702"/>
      <c r="DOF59" s="702"/>
      <c r="DOG59" s="702"/>
      <c r="DOH59" s="702"/>
      <c r="DOI59" s="702"/>
      <c r="DOJ59" s="703"/>
      <c r="DOK59" s="701" t="s">
        <v>866</v>
      </c>
      <c r="DOL59" s="702"/>
      <c r="DOM59" s="702"/>
      <c r="DON59" s="702"/>
      <c r="DOO59" s="702"/>
      <c r="DOP59" s="702"/>
      <c r="DOQ59" s="702"/>
      <c r="DOR59" s="702"/>
      <c r="DOS59" s="702"/>
      <c r="DOT59" s="702"/>
      <c r="DOU59" s="702"/>
      <c r="DOV59" s="702"/>
      <c r="DOW59" s="702"/>
      <c r="DOX59" s="702"/>
      <c r="DOY59" s="702"/>
      <c r="DOZ59" s="703"/>
      <c r="DPA59" s="701" t="s">
        <v>866</v>
      </c>
      <c r="DPB59" s="702"/>
      <c r="DPC59" s="702"/>
      <c r="DPD59" s="702"/>
      <c r="DPE59" s="702"/>
      <c r="DPF59" s="702"/>
      <c r="DPG59" s="702"/>
      <c r="DPH59" s="702"/>
      <c r="DPI59" s="702"/>
      <c r="DPJ59" s="702"/>
      <c r="DPK59" s="702"/>
      <c r="DPL59" s="702"/>
      <c r="DPM59" s="702"/>
      <c r="DPN59" s="702"/>
      <c r="DPO59" s="702"/>
      <c r="DPP59" s="703"/>
      <c r="DPQ59" s="701" t="s">
        <v>866</v>
      </c>
      <c r="DPR59" s="702"/>
      <c r="DPS59" s="702"/>
      <c r="DPT59" s="702"/>
      <c r="DPU59" s="702"/>
      <c r="DPV59" s="702"/>
      <c r="DPW59" s="702"/>
      <c r="DPX59" s="702"/>
      <c r="DPY59" s="702"/>
      <c r="DPZ59" s="702"/>
      <c r="DQA59" s="702"/>
      <c r="DQB59" s="702"/>
      <c r="DQC59" s="702"/>
      <c r="DQD59" s="702"/>
      <c r="DQE59" s="702"/>
      <c r="DQF59" s="703"/>
      <c r="DQG59" s="701" t="s">
        <v>866</v>
      </c>
      <c r="DQH59" s="702"/>
      <c r="DQI59" s="702"/>
      <c r="DQJ59" s="702"/>
      <c r="DQK59" s="702"/>
      <c r="DQL59" s="702"/>
      <c r="DQM59" s="702"/>
      <c r="DQN59" s="702"/>
      <c r="DQO59" s="702"/>
      <c r="DQP59" s="702"/>
      <c r="DQQ59" s="702"/>
      <c r="DQR59" s="702"/>
      <c r="DQS59" s="702"/>
      <c r="DQT59" s="702"/>
      <c r="DQU59" s="702"/>
      <c r="DQV59" s="703"/>
      <c r="DQW59" s="701" t="s">
        <v>866</v>
      </c>
      <c r="DQX59" s="702"/>
      <c r="DQY59" s="702"/>
      <c r="DQZ59" s="702"/>
      <c r="DRA59" s="702"/>
      <c r="DRB59" s="702"/>
      <c r="DRC59" s="702"/>
      <c r="DRD59" s="702"/>
      <c r="DRE59" s="702"/>
      <c r="DRF59" s="702"/>
      <c r="DRG59" s="702"/>
      <c r="DRH59" s="702"/>
      <c r="DRI59" s="702"/>
      <c r="DRJ59" s="702"/>
      <c r="DRK59" s="702"/>
      <c r="DRL59" s="703"/>
      <c r="DRM59" s="701" t="s">
        <v>866</v>
      </c>
      <c r="DRN59" s="702"/>
      <c r="DRO59" s="702"/>
      <c r="DRP59" s="702"/>
      <c r="DRQ59" s="702"/>
      <c r="DRR59" s="702"/>
      <c r="DRS59" s="702"/>
      <c r="DRT59" s="702"/>
      <c r="DRU59" s="702"/>
      <c r="DRV59" s="702"/>
      <c r="DRW59" s="702"/>
      <c r="DRX59" s="702"/>
      <c r="DRY59" s="702"/>
      <c r="DRZ59" s="702"/>
      <c r="DSA59" s="702"/>
      <c r="DSB59" s="703"/>
      <c r="DSC59" s="701" t="s">
        <v>866</v>
      </c>
      <c r="DSD59" s="702"/>
      <c r="DSE59" s="702"/>
      <c r="DSF59" s="702"/>
      <c r="DSG59" s="702"/>
      <c r="DSH59" s="702"/>
      <c r="DSI59" s="702"/>
      <c r="DSJ59" s="702"/>
      <c r="DSK59" s="702"/>
      <c r="DSL59" s="702"/>
      <c r="DSM59" s="702"/>
      <c r="DSN59" s="702"/>
      <c r="DSO59" s="702"/>
      <c r="DSP59" s="702"/>
      <c r="DSQ59" s="702"/>
      <c r="DSR59" s="703"/>
      <c r="DSS59" s="701" t="s">
        <v>866</v>
      </c>
      <c r="DST59" s="702"/>
      <c r="DSU59" s="702"/>
      <c r="DSV59" s="702"/>
      <c r="DSW59" s="702"/>
      <c r="DSX59" s="702"/>
      <c r="DSY59" s="702"/>
      <c r="DSZ59" s="702"/>
      <c r="DTA59" s="702"/>
      <c r="DTB59" s="702"/>
      <c r="DTC59" s="702"/>
      <c r="DTD59" s="702"/>
      <c r="DTE59" s="702"/>
      <c r="DTF59" s="702"/>
      <c r="DTG59" s="702"/>
      <c r="DTH59" s="703"/>
      <c r="DTI59" s="701" t="s">
        <v>866</v>
      </c>
      <c r="DTJ59" s="702"/>
      <c r="DTK59" s="702"/>
      <c r="DTL59" s="702"/>
      <c r="DTM59" s="702"/>
      <c r="DTN59" s="702"/>
      <c r="DTO59" s="702"/>
      <c r="DTP59" s="702"/>
      <c r="DTQ59" s="702"/>
      <c r="DTR59" s="702"/>
      <c r="DTS59" s="702"/>
      <c r="DTT59" s="702"/>
      <c r="DTU59" s="702"/>
      <c r="DTV59" s="702"/>
      <c r="DTW59" s="702"/>
      <c r="DTX59" s="703"/>
      <c r="DTY59" s="701" t="s">
        <v>866</v>
      </c>
      <c r="DTZ59" s="702"/>
      <c r="DUA59" s="702"/>
      <c r="DUB59" s="702"/>
      <c r="DUC59" s="702"/>
      <c r="DUD59" s="702"/>
      <c r="DUE59" s="702"/>
      <c r="DUF59" s="702"/>
      <c r="DUG59" s="702"/>
      <c r="DUH59" s="702"/>
      <c r="DUI59" s="702"/>
      <c r="DUJ59" s="702"/>
      <c r="DUK59" s="702"/>
      <c r="DUL59" s="702"/>
      <c r="DUM59" s="702"/>
      <c r="DUN59" s="703"/>
      <c r="DUO59" s="701" t="s">
        <v>866</v>
      </c>
      <c r="DUP59" s="702"/>
      <c r="DUQ59" s="702"/>
      <c r="DUR59" s="702"/>
      <c r="DUS59" s="702"/>
      <c r="DUT59" s="702"/>
      <c r="DUU59" s="702"/>
      <c r="DUV59" s="702"/>
      <c r="DUW59" s="702"/>
      <c r="DUX59" s="702"/>
      <c r="DUY59" s="702"/>
      <c r="DUZ59" s="702"/>
      <c r="DVA59" s="702"/>
      <c r="DVB59" s="702"/>
      <c r="DVC59" s="702"/>
      <c r="DVD59" s="703"/>
      <c r="DVE59" s="701" t="s">
        <v>866</v>
      </c>
      <c r="DVF59" s="702"/>
      <c r="DVG59" s="702"/>
      <c r="DVH59" s="702"/>
      <c r="DVI59" s="702"/>
      <c r="DVJ59" s="702"/>
      <c r="DVK59" s="702"/>
      <c r="DVL59" s="702"/>
      <c r="DVM59" s="702"/>
      <c r="DVN59" s="702"/>
      <c r="DVO59" s="702"/>
      <c r="DVP59" s="702"/>
      <c r="DVQ59" s="702"/>
      <c r="DVR59" s="702"/>
      <c r="DVS59" s="702"/>
      <c r="DVT59" s="703"/>
      <c r="DVU59" s="701" t="s">
        <v>866</v>
      </c>
      <c r="DVV59" s="702"/>
      <c r="DVW59" s="702"/>
      <c r="DVX59" s="702"/>
      <c r="DVY59" s="702"/>
      <c r="DVZ59" s="702"/>
      <c r="DWA59" s="702"/>
      <c r="DWB59" s="702"/>
      <c r="DWC59" s="702"/>
      <c r="DWD59" s="702"/>
      <c r="DWE59" s="702"/>
      <c r="DWF59" s="702"/>
      <c r="DWG59" s="702"/>
      <c r="DWH59" s="702"/>
      <c r="DWI59" s="702"/>
      <c r="DWJ59" s="703"/>
      <c r="DWK59" s="701" t="s">
        <v>866</v>
      </c>
      <c r="DWL59" s="702"/>
      <c r="DWM59" s="702"/>
      <c r="DWN59" s="702"/>
      <c r="DWO59" s="702"/>
      <c r="DWP59" s="702"/>
      <c r="DWQ59" s="702"/>
      <c r="DWR59" s="702"/>
      <c r="DWS59" s="702"/>
      <c r="DWT59" s="702"/>
      <c r="DWU59" s="702"/>
      <c r="DWV59" s="702"/>
      <c r="DWW59" s="702"/>
      <c r="DWX59" s="702"/>
      <c r="DWY59" s="702"/>
      <c r="DWZ59" s="703"/>
      <c r="DXA59" s="701" t="s">
        <v>866</v>
      </c>
      <c r="DXB59" s="702"/>
      <c r="DXC59" s="702"/>
      <c r="DXD59" s="702"/>
      <c r="DXE59" s="702"/>
      <c r="DXF59" s="702"/>
      <c r="DXG59" s="702"/>
      <c r="DXH59" s="702"/>
      <c r="DXI59" s="702"/>
      <c r="DXJ59" s="702"/>
      <c r="DXK59" s="702"/>
      <c r="DXL59" s="702"/>
      <c r="DXM59" s="702"/>
      <c r="DXN59" s="702"/>
      <c r="DXO59" s="702"/>
      <c r="DXP59" s="703"/>
      <c r="DXQ59" s="701" t="s">
        <v>866</v>
      </c>
      <c r="DXR59" s="702"/>
      <c r="DXS59" s="702"/>
      <c r="DXT59" s="702"/>
      <c r="DXU59" s="702"/>
      <c r="DXV59" s="702"/>
      <c r="DXW59" s="702"/>
      <c r="DXX59" s="702"/>
      <c r="DXY59" s="702"/>
      <c r="DXZ59" s="702"/>
      <c r="DYA59" s="702"/>
      <c r="DYB59" s="702"/>
      <c r="DYC59" s="702"/>
      <c r="DYD59" s="702"/>
      <c r="DYE59" s="702"/>
      <c r="DYF59" s="703"/>
      <c r="DYG59" s="701" t="s">
        <v>866</v>
      </c>
      <c r="DYH59" s="702"/>
      <c r="DYI59" s="702"/>
      <c r="DYJ59" s="702"/>
      <c r="DYK59" s="702"/>
      <c r="DYL59" s="702"/>
      <c r="DYM59" s="702"/>
      <c r="DYN59" s="702"/>
      <c r="DYO59" s="702"/>
      <c r="DYP59" s="702"/>
      <c r="DYQ59" s="702"/>
      <c r="DYR59" s="702"/>
      <c r="DYS59" s="702"/>
      <c r="DYT59" s="702"/>
      <c r="DYU59" s="702"/>
      <c r="DYV59" s="703"/>
      <c r="DYW59" s="701" t="s">
        <v>866</v>
      </c>
      <c r="DYX59" s="702"/>
      <c r="DYY59" s="702"/>
      <c r="DYZ59" s="702"/>
      <c r="DZA59" s="702"/>
      <c r="DZB59" s="702"/>
      <c r="DZC59" s="702"/>
      <c r="DZD59" s="702"/>
      <c r="DZE59" s="702"/>
      <c r="DZF59" s="702"/>
      <c r="DZG59" s="702"/>
      <c r="DZH59" s="702"/>
      <c r="DZI59" s="702"/>
      <c r="DZJ59" s="702"/>
      <c r="DZK59" s="702"/>
      <c r="DZL59" s="703"/>
      <c r="DZM59" s="701" t="s">
        <v>866</v>
      </c>
      <c r="DZN59" s="702"/>
      <c r="DZO59" s="702"/>
      <c r="DZP59" s="702"/>
      <c r="DZQ59" s="702"/>
      <c r="DZR59" s="702"/>
      <c r="DZS59" s="702"/>
      <c r="DZT59" s="702"/>
      <c r="DZU59" s="702"/>
      <c r="DZV59" s="702"/>
      <c r="DZW59" s="702"/>
      <c r="DZX59" s="702"/>
      <c r="DZY59" s="702"/>
      <c r="DZZ59" s="702"/>
      <c r="EAA59" s="702"/>
      <c r="EAB59" s="703"/>
      <c r="EAC59" s="701" t="s">
        <v>866</v>
      </c>
      <c r="EAD59" s="702"/>
      <c r="EAE59" s="702"/>
      <c r="EAF59" s="702"/>
      <c r="EAG59" s="702"/>
      <c r="EAH59" s="702"/>
      <c r="EAI59" s="702"/>
      <c r="EAJ59" s="702"/>
      <c r="EAK59" s="702"/>
      <c r="EAL59" s="702"/>
      <c r="EAM59" s="702"/>
      <c r="EAN59" s="702"/>
      <c r="EAO59" s="702"/>
      <c r="EAP59" s="702"/>
      <c r="EAQ59" s="702"/>
      <c r="EAR59" s="703"/>
      <c r="EAS59" s="701" t="s">
        <v>866</v>
      </c>
      <c r="EAT59" s="702"/>
      <c r="EAU59" s="702"/>
      <c r="EAV59" s="702"/>
      <c r="EAW59" s="702"/>
      <c r="EAX59" s="702"/>
      <c r="EAY59" s="702"/>
      <c r="EAZ59" s="702"/>
      <c r="EBA59" s="702"/>
      <c r="EBB59" s="702"/>
      <c r="EBC59" s="702"/>
      <c r="EBD59" s="702"/>
      <c r="EBE59" s="702"/>
      <c r="EBF59" s="702"/>
      <c r="EBG59" s="702"/>
      <c r="EBH59" s="703"/>
      <c r="EBI59" s="701" t="s">
        <v>866</v>
      </c>
      <c r="EBJ59" s="702"/>
      <c r="EBK59" s="702"/>
      <c r="EBL59" s="702"/>
      <c r="EBM59" s="702"/>
      <c r="EBN59" s="702"/>
      <c r="EBO59" s="702"/>
      <c r="EBP59" s="702"/>
      <c r="EBQ59" s="702"/>
      <c r="EBR59" s="702"/>
      <c r="EBS59" s="702"/>
      <c r="EBT59" s="702"/>
      <c r="EBU59" s="702"/>
      <c r="EBV59" s="702"/>
      <c r="EBW59" s="702"/>
      <c r="EBX59" s="703"/>
      <c r="EBY59" s="701" t="s">
        <v>866</v>
      </c>
      <c r="EBZ59" s="702"/>
      <c r="ECA59" s="702"/>
      <c r="ECB59" s="702"/>
      <c r="ECC59" s="702"/>
      <c r="ECD59" s="702"/>
      <c r="ECE59" s="702"/>
      <c r="ECF59" s="702"/>
      <c r="ECG59" s="702"/>
      <c r="ECH59" s="702"/>
      <c r="ECI59" s="702"/>
      <c r="ECJ59" s="702"/>
      <c r="ECK59" s="702"/>
      <c r="ECL59" s="702"/>
      <c r="ECM59" s="702"/>
      <c r="ECN59" s="703"/>
      <c r="ECO59" s="701" t="s">
        <v>866</v>
      </c>
      <c r="ECP59" s="702"/>
      <c r="ECQ59" s="702"/>
      <c r="ECR59" s="702"/>
      <c r="ECS59" s="702"/>
      <c r="ECT59" s="702"/>
      <c r="ECU59" s="702"/>
      <c r="ECV59" s="702"/>
      <c r="ECW59" s="702"/>
      <c r="ECX59" s="702"/>
      <c r="ECY59" s="702"/>
      <c r="ECZ59" s="702"/>
      <c r="EDA59" s="702"/>
      <c r="EDB59" s="702"/>
      <c r="EDC59" s="702"/>
      <c r="EDD59" s="703"/>
      <c r="EDE59" s="701" t="s">
        <v>866</v>
      </c>
      <c r="EDF59" s="702"/>
      <c r="EDG59" s="702"/>
      <c r="EDH59" s="702"/>
      <c r="EDI59" s="702"/>
      <c r="EDJ59" s="702"/>
      <c r="EDK59" s="702"/>
      <c r="EDL59" s="702"/>
      <c r="EDM59" s="702"/>
      <c r="EDN59" s="702"/>
      <c r="EDO59" s="702"/>
      <c r="EDP59" s="702"/>
      <c r="EDQ59" s="702"/>
      <c r="EDR59" s="702"/>
      <c r="EDS59" s="702"/>
      <c r="EDT59" s="703"/>
      <c r="EDU59" s="701" t="s">
        <v>866</v>
      </c>
      <c r="EDV59" s="702"/>
      <c r="EDW59" s="702"/>
      <c r="EDX59" s="702"/>
      <c r="EDY59" s="702"/>
      <c r="EDZ59" s="702"/>
      <c r="EEA59" s="702"/>
      <c r="EEB59" s="702"/>
      <c r="EEC59" s="702"/>
      <c r="EED59" s="702"/>
      <c r="EEE59" s="702"/>
      <c r="EEF59" s="702"/>
      <c r="EEG59" s="702"/>
      <c r="EEH59" s="702"/>
      <c r="EEI59" s="702"/>
      <c r="EEJ59" s="703"/>
      <c r="EEK59" s="701" t="s">
        <v>866</v>
      </c>
      <c r="EEL59" s="702"/>
      <c r="EEM59" s="702"/>
      <c r="EEN59" s="702"/>
      <c r="EEO59" s="702"/>
      <c r="EEP59" s="702"/>
      <c r="EEQ59" s="702"/>
      <c r="EER59" s="702"/>
      <c r="EES59" s="702"/>
      <c r="EET59" s="702"/>
      <c r="EEU59" s="702"/>
      <c r="EEV59" s="702"/>
      <c r="EEW59" s="702"/>
      <c r="EEX59" s="702"/>
      <c r="EEY59" s="702"/>
      <c r="EEZ59" s="703"/>
      <c r="EFA59" s="701" t="s">
        <v>866</v>
      </c>
      <c r="EFB59" s="702"/>
      <c r="EFC59" s="702"/>
      <c r="EFD59" s="702"/>
      <c r="EFE59" s="702"/>
      <c r="EFF59" s="702"/>
      <c r="EFG59" s="702"/>
      <c r="EFH59" s="702"/>
      <c r="EFI59" s="702"/>
      <c r="EFJ59" s="702"/>
      <c r="EFK59" s="702"/>
      <c r="EFL59" s="702"/>
      <c r="EFM59" s="702"/>
      <c r="EFN59" s="702"/>
      <c r="EFO59" s="702"/>
      <c r="EFP59" s="703"/>
      <c r="EFQ59" s="701" t="s">
        <v>866</v>
      </c>
      <c r="EFR59" s="702"/>
      <c r="EFS59" s="702"/>
      <c r="EFT59" s="702"/>
      <c r="EFU59" s="702"/>
      <c r="EFV59" s="702"/>
      <c r="EFW59" s="702"/>
      <c r="EFX59" s="702"/>
      <c r="EFY59" s="702"/>
      <c r="EFZ59" s="702"/>
      <c r="EGA59" s="702"/>
      <c r="EGB59" s="702"/>
      <c r="EGC59" s="702"/>
      <c r="EGD59" s="702"/>
      <c r="EGE59" s="702"/>
      <c r="EGF59" s="703"/>
      <c r="EGG59" s="701" t="s">
        <v>866</v>
      </c>
      <c r="EGH59" s="702"/>
      <c r="EGI59" s="702"/>
      <c r="EGJ59" s="702"/>
      <c r="EGK59" s="702"/>
      <c r="EGL59" s="702"/>
      <c r="EGM59" s="702"/>
      <c r="EGN59" s="702"/>
      <c r="EGO59" s="702"/>
      <c r="EGP59" s="702"/>
      <c r="EGQ59" s="702"/>
      <c r="EGR59" s="702"/>
      <c r="EGS59" s="702"/>
      <c r="EGT59" s="702"/>
      <c r="EGU59" s="702"/>
      <c r="EGV59" s="703"/>
      <c r="EGW59" s="701" t="s">
        <v>866</v>
      </c>
      <c r="EGX59" s="702"/>
      <c r="EGY59" s="702"/>
      <c r="EGZ59" s="702"/>
      <c r="EHA59" s="702"/>
      <c r="EHB59" s="702"/>
      <c r="EHC59" s="702"/>
      <c r="EHD59" s="702"/>
      <c r="EHE59" s="702"/>
      <c r="EHF59" s="702"/>
      <c r="EHG59" s="702"/>
      <c r="EHH59" s="702"/>
      <c r="EHI59" s="702"/>
      <c r="EHJ59" s="702"/>
      <c r="EHK59" s="702"/>
      <c r="EHL59" s="703"/>
      <c r="EHM59" s="701" t="s">
        <v>866</v>
      </c>
      <c r="EHN59" s="702"/>
      <c r="EHO59" s="702"/>
      <c r="EHP59" s="702"/>
      <c r="EHQ59" s="702"/>
      <c r="EHR59" s="702"/>
      <c r="EHS59" s="702"/>
      <c r="EHT59" s="702"/>
      <c r="EHU59" s="702"/>
      <c r="EHV59" s="702"/>
      <c r="EHW59" s="702"/>
      <c r="EHX59" s="702"/>
      <c r="EHY59" s="702"/>
      <c r="EHZ59" s="702"/>
      <c r="EIA59" s="702"/>
      <c r="EIB59" s="703"/>
      <c r="EIC59" s="701" t="s">
        <v>866</v>
      </c>
      <c r="EID59" s="702"/>
      <c r="EIE59" s="702"/>
      <c r="EIF59" s="702"/>
      <c r="EIG59" s="702"/>
      <c r="EIH59" s="702"/>
      <c r="EII59" s="702"/>
      <c r="EIJ59" s="702"/>
      <c r="EIK59" s="702"/>
      <c r="EIL59" s="702"/>
      <c r="EIM59" s="702"/>
      <c r="EIN59" s="702"/>
      <c r="EIO59" s="702"/>
      <c r="EIP59" s="702"/>
      <c r="EIQ59" s="702"/>
      <c r="EIR59" s="703"/>
      <c r="EIS59" s="701" t="s">
        <v>866</v>
      </c>
      <c r="EIT59" s="702"/>
      <c r="EIU59" s="702"/>
      <c r="EIV59" s="702"/>
      <c r="EIW59" s="702"/>
      <c r="EIX59" s="702"/>
      <c r="EIY59" s="702"/>
      <c r="EIZ59" s="702"/>
      <c r="EJA59" s="702"/>
      <c r="EJB59" s="702"/>
      <c r="EJC59" s="702"/>
      <c r="EJD59" s="702"/>
      <c r="EJE59" s="702"/>
      <c r="EJF59" s="702"/>
      <c r="EJG59" s="702"/>
      <c r="EJH59" s="703"/>
      <c r="EJI59" s="701" t="s">
        <v>866</v>
      </c>
      <c r="EJJ59" s="702"/>
      <c r="EJK59" s="702"/>
      <c r="EJL59" s="702"/>
      <c r="EJM59" s="702"/>
      <c r="EJN59" s="702"/>
      <c r="EJO59" s="702"/>
      <c r="EJP59" s="702"/>
      <c r="EJQ59" s="702"/>
      <c r="EJR59" s="702"/>
      <c r="EJS59" s="702"/>
      <c r="EJT59" s="702"/>
      <c r="EJU59" s="702"/>
      <c r="EJV59" s="702"/>
      <c r="EJW59" s="702"/>
      <c r="EJX59" s="703"/>
      <c r="EJY59" s="701" t="s">
        <v>866</v>
      </c>
      <c r="EJZ59" s="702"/>
      <c r="EKA59" s="702"/>
      <c r="EKB59" s="702"/>
      <c r="EKC59" s="702"/>
      <c r="EKD59" s="702"/>
      <c r="EKE59" s="702"/>
      <c r="EKF59" s="702"/>
      <c r="EKG59" s="702"/>
      <c r="EKH59" s="702"/>
      <c r="EKI59" s="702"/>
      <c r="EKJ59" s="702"/>
      <c r="EKK59" s="702"/>
      <c r="EKL59" s="702"/>
      <c r="EKM59" s="702"/>
      <c r="EKN59" s="703"/>
      <c r="EKO59" s="701" t="s">
        <v>866</v>
      </c>
      <c r="EKP59" s="702"/>
      <c r="EKQ59" s="702"/>
      <c r="EKR59" s="702"/>
      <c r="EKS59" s="702"/>
      <c r="EKT59" s="702"/>
      <c r="EKU59" s="702"/>
      <c r="EKV59" s="702"/>
      <c r="EKW59" s="702"/>
      <c r="EKX59" s="702"/>
      <c r="EKY59" s="702"/>
      <c r="EKZ59" s="702"/>
      <c r="ELA59" s="702"/>
      <c r="ELB59" s="702"/>
      <c r="ELC59" s="702"/>
      <c r="ELD59" s="703"/>
      <c r="ELE59" s="701" t="s">
        <v>866</v>
      </c>
      <c r="ELF59" s="702"/>
      <c r="ELG59" s="702"/>
      <c r="ELH59" s="702"/>
      <c r="ELI59" s="702"/>
      <c r="ELJ59" s="702"/>
      <c r="ELK59" s="702"/>
      <c r="ELL59" s="702"/>
      <c r="ELM59" s="702"/>
      <c r="ELN59" s="702"/>
      <c r="ELO59" s="702"/>
      <c r="ELP59" s="702"/>
      <c r="ELQ59" s="702"/>
      <c r="ELR59" s="702"/>
      <c r="ELS59" s="702"/>
      <c r="ELT59" s="703"/>
      <c r="ELU59" s="701" t="s">
        <v>866</v>
      </c>
      <c r="ELV59" s="702"/>
      <c r="ELW59" s="702"/>
      <c r="ELX59" s="702"/>
      <c r="ELY59" s="702"/>
      <c r="ELZ59" s="702"/>
      <c r="EMA59" s="702"/>
      <c r="EMB59" s="702"/>
      <c r="EMC59" s="702"/>
      <c r="EMD59" s="702"/>
      <c r="EME59" s="702"/>
      <c r="EMF59" s="702"/>
      <c r="EMG59" s="702"/>
      <c r="EMH59" s="702"/>
      <c r="EMI59" s="702"/>
      <c r="EMJ59" s="703"/>
      <c r="EMK59" s="701" t="s">
        <v>866</v>
      </c>
      <c r="EML59" s="702"/>
      <c r="EMM59" s="702"/>
      <c r="EMN59" s="702"/>
      <c r="EMO59" s="702"/>
      <c r="EMP59" s="702"/>
      <c r="EMQ59" s="702"/>
      <c r="EMR59" s="702"/>
      <c r="EMS59" s="702"/>
      <c r="EMT59" s="702"/>
      <c r="EMU59" s="702"/>
      <c r="EMV59" s="702"/>
      <c r="EMW59" s="702"/>
      <c r="EMX59" s="702"/>
      <c r="EMY59" s="702"/>
      <c r="EMZ59" s="703"/>
      <c r="ENA59" s="701" t="s">
        <v>866</v>
      </c>
      <c r="ENB59" s="702"/>
      <c r="ENC59" s="702"/>
      <c r="END59" s="702"/>
      <c r="ENE59" s="702"/>
      <c r="ENF59" s="702"/>
      <c r="ENG59" s="702"/>
      <c r="ENH59" s="702"/>
      <c r="ENI59" s="702"/>
      <c r="ENJ59" s="702"/>
      <c r="ENK59" s="702"/>
      <c r="ENL59" s="702"/>
      <c r="ENM59" s="702"/>
      <c r="ENN59" s="702"/>
      <c r="ENO59" s="702"/>
      <c r="ENP59" s="703"/>
      <c r="ENQ59" s="701" t="s">
        <v>866</v>
      </c>
      <c r="ENR59" s="702"/>
      <c r="ENS59" s="702"/>
      <c r="ENT59" s="702"/>
      <c r="ENU59" s="702"/>
      <c r="ENV59" s="702"/>
      <c r="ENW59" s="702"/>
      <c r="ENX59" s="702"/>
      <c r="ENY59" s="702"/>
      <c r="ENZ59" s="702"/>
      <c r="EOA59" s="702"/>
      <c r="EOB59" s="702"/>
      <c r="EOC59" s="702"/>
      <c r="EOD59" s="702"/>
      <c r="EOE59" s="702"/>
      <c r="EOF59" s="703"/>
      <c r="EOG59" s="701" t="s">
        <v>866</v>
      </c>
      <c r="EOH59" s="702"/>
      <c r="EOI59" s="702"/>
      <c r="EOJ59" s="702"/>
      <c r="EOK59" s="702"/>
      <c r="EOL59" s="702"/>
      <c r="EOM59" s="702"/>
      <c r="EON59" s="702"/>
      <c r="EOO59" s="702"/>
      <c r="EOP59" s="702"/>
      <c r="EOQ59" s="702"/>
      <c r="EOR59" s="702"/>
      <c r="EOS59" s="702"/>
      <c r="EOT59" s="702"/>
      <c r="EOU59" s="702"/>
      <c r="EOV59" s="703"/>
      <c r="EOW59" s="701" t="s">
        <v>866</v>
      </c>
      <c r="EOX59" s="702"/>
      <c r="EOY59" s="702"/>
      <c r="EOZ59" s="702"/>
      <c r="EPA59" s="702"/>
      <c r="EPB59" s="702"/>
      <c r="EPC59" s="702"/>
      <c r="EPD59" s="702"/>
      <c r="EPE59" s="702"/>
      <c r="EPF59" s="702"/>
      <c r="EPG59" s="702"/>
      <c r="EPH59" s="702"/>
      <c r="EPI59" s="702"/>
      <c r="EPJ59" s="702"/>
      <c r="EPK59" s="702"/>
      <c r="EPL59" s="703"/>
      <c r="EPM59" s="701" t="s">
        <v>866</v>
      </c>
      <c r="EPN59" s="702"/>
      <c r="EPO59" s="702"/>
      <c r="EPP59" s="702"/>
      <c r="EPQ59" s="702"/>
      <c r="EPR59" s="702"/>
      <c r="EPS59" s="702"/>
      <c r="EPT59" s="702"/>
      <c r="EPU59" s="702"/>
      <c r="EPV59" s="702"/>
      <c r="EPW59" s="702"/>
      <c r="EPX59" s="702"/>
      <c r="EPY59" s="702"/>
      <c r="EPZ59" s="702"/>
      <c r="EQA59" s="702"/>
      <c r="EQB59" s="703"/>
      <c r="EQC59" s="701" t="s">
        <v>866</v>
      </c>
      <c r="EQD59" s="702"/>
      <c r="EQE59" s="702"/>
      <c r="EQF59" s="702"/>
      <c r="EQG59" s="702"/>
      <c r="EQH59" s="702"/>
      <c r="EQI59" s="702"/>
      <c r="EQJ59" s="702"/>
      <c r="EQK59" s="702"/>
      <c r="EQL59" s="702"/>
      <c r="EQM59" s="702"/>
      <c r="EQN59" s="702"/>
      <c r="EQO59" s="702"/>
      <c r="EQP59" s="702"/>
      <c r="EQQ59" s="702"/>
      <c r="EQR59" s="703"/>
      <c r="EQS59" s="701" t="s">
        <v>866</v>
      </c>
      <c r="EQT59" s="702"/>
      <c r="EQU59" s="702"/>
      <c r="EQV59" s="702"/>
      <c r="EQW59" s="702"/>
      <c r="EQX59" s="702"/>
      <c r="EQY59" s="702"/>
      <c r="EQZ59" s="702"/>
      <c r="ERA59" s="702"/>
      <c r="ERB59" s="702"/>
      <c r="ERC59" s="702"/>
      <c r="ERD59" s="702"/>
      <c r="ERE59" s="702"/>
      <c r="ERF59" s="702"/>
      <c r="ERG59" s="702"/>
      <c r="ERH59" s="703"/>
      <c r="ERI59" s="701" t="s">
        <v>866</v>
      </c>
      <c r="ERJ59" s="702"/>
      <c r="ERK59" s="702"/>
      <c r="ERL59" s="702"/>
      <c r="ERM59" s="702"/>
      <c r="ERN59" s="702"/>
      <c r="ERO59" s="702"/>
      <c r="ERP59" s="702"/>
      <c r="ERQ59" s="702"/>
      <c r="ERR59" s="702"/>
      <c r="ERS59" s="702"/>
      <c r="ERT59" s="702"/>
      <c r="ERU59" s="702"/>
      <c r="ERV59" s="702"/>
      <c r="ERW59" s="702"/>
      <c r="ERX59" s="703"/>
      <c r="ERY59" s="701" t="s">
        <v>866</v>
      </c>
      <c r="ERZ59" s="702"/>
      <c r="ESA59" s="702"/>
      <c r="ESB59" s="702"/>
      <c r="ESC59" s="702"/>
      <c r="ESD59" s="702"/>
      <c r="ESE59" s="702"/>
      <c r="ESF59" s="702"/>
      <c r="ESG59" s="702"/>
      <c r="ESH59" s="702"/>
      <c r="ESI59" s="702"/>
      <c r="ESJ59" s="702"/>
      <c r="ESK59" s="702"/>
      <c r="ESL59" s="702"/>
      <c r="ESM59" s="702"/>
      <c r="ESN59" s="703"/>
      <c r="ESO59" s="701" t="s">
        <v>866</v>
      </c>
      <c r="ESP59" s="702"/>
      <c r="ESQ59" s="702"/>
      <c r="ESR59" s="702"/>
      <c r="ESS59" s="702"/>
      <c r="EST59" s="702"/>
      <c r="ESU59" s="702"/>
      <c r="ESV59" s="702"/>
      <c r="ESW59" s="702"/>
      <c r="ESX59" s="702"/>
      <c r="ESY59" s="702"/>
      <c r="ESZ59" s="702"/>
      <c r="ETA59" s="702"/>
      <c r="ETB59" s="702"/>
      <c r="ETC59" s="702"/>
      <c r="ETD59" s="703"/>
      <c r="ETE59" s="701" t="s">
        <v>866</v>
      </c>
      <c r="ETF59" s="702"/>
      <c r="ETG59" s="702"/>
      <c r="ETH59" s="702"/>
      <c r="ETI59" s="702"/>
      <c r="ETJ59" s="702"/>
      <c r="ETK59" s="702"/>
      <c r="ETL59" s="702"/>
      <c r="ETM59" s="702"/>
      <c r="ETN59" s="702"/>
      <c r="ETO59" s="702"/>
      <c r="ETP59" s="702"/>
      <c r="ETQ59" s="702"/>
      <c r="ETR59" s="702"/>
      <c r="ETS59" s="702"/>
      <c r="ETT59" s="703"/>
      <c r="ETU59" s="701" t="s">
        <v>866</v>
      </c>
      <c r="ETV59" s="702"/>
      <c r="ETW59" s="702"/>
      <c r="ETX59" s="702"/>
      <c r="ETY59" s="702"/>
      <c r="ETZ59" s="702"/>
      <c r="EUA59" s="702"/>
      <c r="EUB59" s="702"/>
      <c r="EUC59" s="702"/>
      <c r="EUD59" s="702"/>
      <c r="EUE59" s="702"/>
      <c r="EUF59" s="702"/>
      <c r="EUG59" s="702"/>
      <c r="EUH59" s="702"/>
      <c r="EUI59" s="702"/>
      <c r="EUJ59" s="703"/>
      <c r="EUK59" s="701" t="s">
        <v>866</v>
      </c>
      <c r="EUL59" s="702"/>
      <c r="EUM59" s="702"/>
      <c r="EUN59" s="702"/>
      <c r="EUO59" s="702"/>
      <c r="EUP59" s="702"/>
      <c r="EUQ59" s="702"/>
      <c r="EUR59" s="702"/>
      <c r="EUS59" s="702"/>
      <c r="EUT59" s="702"/>
      <c r="EUU59" s="702"/>
      <c r="EUV59" s="702"/>
      <c r="EUW59" s="702"/>
      <c r="EUX59" s="702"/>
      <c r="EUY59" s="702"/>
      <c r="EUZ59" s="703"/>
      <c r="EVA59" s="701" t="s">
        <v>866</v>
      </c>
      <c r="EVB59" s="702"/>
      <c r="EVC59" s="702"/>
      <c r="EVD59" s="702"/>
      <c r="EVE59" s="702"/>
      <c r="EVF59" s="702"/>
      <c r="EVG59" s="702"/>
      <c r="EVH59" s="702"/>
      <c r="EVI59" s="702"/>
      <c r="EVJ59" s="702"/>
      <c r="EVK59" s="702"/>
      <c r="EVL59" s="702"/>
      <c r="EVM59" s="702"/>
      <c r="EVN59" s="702"/>
      <c r="EVO59" s="702"/>
      <c r="EVP59" s="703"/>
      <c r="EVQ59" s="701" t="s">
        <v>866</v>
      </c>
      <c r="EVR59" s="702"/>
      <c r="EVS59" s="702"/>
      <c r="EVT59" s="702"/>
      <c r="EVU59" s="702"/>
      <c r="EVV59" s="702"/>
      <c r="EVW59" s="702"/>
      <c r="EVX59" s="702"/>
      <c r="EVY59" s="702"/>
      <c r="EVZ59" s="702"/>
      <c r="EWA59" s="702"/>
      <c r="EWB59" s="702"/>
      <c r="EWC59" s="702"/>
      <c r="EWD59" s="702"/>
      <c r="EWE59" s="702"/>
      <c r="EWF59" s="703"/>
      <c r="EWG59" s="701" t="s">
        <v>866</v>
      </c>
      <c r="EWH59" s="702"/>
      <c r="EWI59" s="702"/>
      <c r="EWJ59" s="702"/>
      <c r="EWK59" s="702"/>
      <c r="EWL59" s="702"/>
      <c r="EWM59" s="702"/>
      <c r="EWN59" s="702"/>
      <c r="EWO59" s="702"/>
      <c r="EWP59" s="702"/>
      <c r="EWQ59" s="702"/>
      <c r="EWR59" s="702"/>
      <c r="EWS59" s="702"/>
      <c r="EWT59" s="702"/>
      <c r="EWU59" s="702"/>
      <c r="EWV59" s="703"/>
      <c r="EWW59" s="701" t="s">
        <v>866</v>
      </c>
      <c r="EWX59" s="702"/>
      <c r="EWY59" s="702"/>
      <c r="EWZ59" s="702"/>
      <c r="EXA59" s="702"/>
      <c r="EXB59" s="702"/>
      <c r="EXC59" s="702"/>
      <c r="EXD59" s="702"/>
      <c r="EXE59" s="702"/>
      <c r="EXF59" s="702"/>
      <c r="EXG59" s="702"/>
      <c r="EXH59" s="702"/>
      <c r="EXI59" s="702"/>
      <c r="EXJ59" s="702"/>
      <c r="EXK59" s="702"/>
      <c r="EXL59" s="703"/>
      <c r="EXM59" s="701" t="s">
        <v>866</v>
      </c>
      <c r="EXN59" s="702"/>
      <c r="EXO59" s="702"/>
      <c r="EXP59" s="702"/>
      <c r="EXQ59" s="702"/>
      <c r="EXR59" s="702"/>
      <c r="EXS59" s="702"/>
      <c r="EXT59" s="702"/>
      <c r="EXU59" s="702"/>
      <c r="EXV59" s="702"/>
      <c r="EXW59" s="702"/>
      <c r="EXX59" s="702"/>
      <c r="EXY59" s="702"/>
      <c r="EXZ59" s="702"/>
      <c r="EYA59" s="702"/>
      <c r="EYB59" s="703"/>
      <c r="EYC59" s="701" t="s">
        <v>866</v>
      </c>
      <c r="EYD59" s="702"/>
      <c r="EYE59" s="702"/>
      <c r="EYF59" s="702"/>
      <c r="EYG59" s="702"/>
      <c r="EYH59" s="702"/>
      <c r="EYI59" s="702"/>
      <c r="EYJ59" s="702"/>
      <c r="EYK59" s="702"/>
      <c r="EYL59" s="702"/>
      <c r="EYM59" s="702"/>
      <c r="EYN59" s="702"/>
      <c r="EYO59" s="702"/>
      <c r="EYP59" s="702"/>
      <c r="EYQ59" s="702"/>
      <c r="EYR59" s="703"/>
      <c r="EYS59" s="701" t="s">
        <v>866</v>
      </c>
      <c r="EYT59" s="702"/>
      <c r="EYU59" s="702"/>
      <c r="EYV59" s="702"/>
      <c r="EYW59" s="702"/>
      <c r="EYX59" s="702"/>
      <c r="EYY59" s="702"/>
      <c r="EYZ59" s="702"/>
      <c r="EZA59" s="702"/>
      <c r="EZB59" s="702"/>
      <c r="EZC59" s="702"/>
      <c r="EZD59" s="702"/>
      <c r="EZE59" s="702"/>
      <c r="EZF59" s="702"/>
      <c r="EZG59" s="702"/>
      <c r="EZH59" s="703"/>
      <c r="EZI59" s="701" t="s">
        <v>866</v>
      </c>
      <c r="EZJ59" s="702"/>
      <c r="EZK59" s="702"/>
      <c r="EZL59" s="702"/>
      <c r="EZM59" s="702"/>
      <c r="EZN59" s="702"/>
      <c r="EZO59" s="702"/>
      <c r="EZP59" s="702"/>
      <c r="EZQ59" s="702"/>
      <c r="EZR59" s="702"/>
      <c r="EZS59" s="702"/>
      <c r="EZT59" s="702"/>
      <c r="EZU59" s="702"/>
      <c r="EZV59" s="702"/>
      <c r="EZW59" s="702"/>
      <c r="EZX59" s="703"/>
      <c r="EZY59" s="701" t="s">
        <v>866</v>
      </c>
      <c r="EZZ59" s="702"/>
      <c r="FAA59" s="702"/>
      <c r="FAB59" s="702"/>
      <c r="FAC59" s="702"/>
      <c r="FAD59" s="702"/>
      <c r="FAE59" s="702"/>
      <c r="FAF59" s="702"/>
      <c r="FAG59" s="702"/>
      <c r="FAH59" s="702"/>
      <c r="FAI59" s="702"/>
      <c r="FAJ59" s="702"/>
      <c r="FAK59" s="702"/>
      <c r="FAL59" s="702"/>
      <c r="FAM59" s="702"/>
      <c r="FAN59" s="703"/>
      <c r="FAO59" s="701" t="s">
        <v>866</v>
      </c>
      <c r="FAP59" s="702"/>
      <c r="FAQ59" s="702"/>
      <c r="FAR59" s="702"/>
      <c r="FAS59" s="702"/>
      <c r="FAT59" s="702"/>
      <c r="FAU59" s="702"/>
      <c r="FAV59" s="702"/>
      <c r="FAW59" s="702"/>
      <c r="FAX59" s="702"/>
      <c r="FAY59" s="702"/>
      <c r="FAZ59" s="702"/>
      <c r="FBA59" s="702"/>
      <c r="FBB59" s="702"/>
      <c r="FBC59" s="702"/>
      <c r="FBD59" s="703"/>
      <c r="FBE59" s="701" t="s">
        <v>866</v>
      </c>
      <c r="FBF59" s="702"/>
      <c r="FBG59" s="702"/>
      <c r="FBH59" s="702"/>
      <c r="FBI59" s="702"/>
      <c r="FBJ59" s="702"/>
      <c r="FBK59" s="702"/>
      <c r="FBL59" s="702"/>
      <c r="FBM59" s="702"/>
      <c r="FBN59" s="702"/>
      <c r="FBO59" s="702"/>
      <c r="FBP59" s="702"/>
      <c r="FBQ59" s="702"/>
      <c r="FBR59" s="702"/>
      <c r="FBS59" s="702"/>
      <c r="FBT59" s="703"/>
      <c r="FBU59" s="701" t="s">
        <v>866</v>
      </c>
      <c r="FBV59" s="702"/>
      <c r="FBW59" s="702"/>
      <c r="FBX59" s="702"/>
      <c r="FBY59" s="702"/>
      <c r="FBZ59" s="702"/>
      <c r="FCA59" s="702"/>
      <c r="FCB59" s="702"/>
      <c r="FCC59" s="702"/>
      <c r="FCD59" s="702"/>
      <c r="FCE59" s="702"/>
      <c r="FCF59" s="702"/>
      <c r="FCG59" s="702"/>
      <c r="FCH59" s="702"/>
      <c r="FCI59" s="702"/>
      <c r="FCJ59" s="703"/>
      <c r="FCK59" s="701" t="s">
        <v>866</v>
      </c>
      <c r="FCL59" s="702"/>
      <c r="FCM59" s="702"/>
      <c r="FCN59" s="702"/>
      <c r="FCO59" s="702"/>
      <c r="FCP59" s="702"/>
      <c r="FCQ59" s="702"/>
      <c r="FCR59" s="702"/>
      <c r="FCS59" s="702"/>
      <c r="FCT59" s="702"/>
      <c r="FCU59" s="702"/>
      <c r="FCV59" s="702"/>
      <c r="FCW59" s="702"/>
      <c r="FCX59" s="702"/>
      <c r="FCY59" s="702"/>
      <c r="FCZ59" s="703"/>
      <c r="FDA59" s="701" t="s">
        <v>866</v>
      </c>
      <c r="FDB59" s="702"/>
      <c r="FDC59" s="702"/>
      <c r="FDD59" s="702"/>
      <c r="FDE59" s="702"/>
      <c r="FDF59" s="702"/>
      <c r="FDG59" s="702"/>
      <c r="FDH59" s="702"/>
      <c r="FDI59" s="702"/>
      <c r="FDJ59" s="702"/>
      <c r="FDK59" s="702"/>
      <c r="FDL59" s="702"/>
      <c r="FDM59" s="702"/>
      <c r="FDN59" s="702"/>
      <c r="FDO59" s="702"/>
      <c r="FDP59" s="703"/>
      <c r="FDQ59" s="701" t="s">
        <v>866</v>
      </c>
      <c r="FDR59" s="702"/>
      <c r="FDS59" s="702"/>
      <c r="FDT59" s="702"/>
      <c r="FDU59" s="702"/>
      <c r="FDV59" s="702"/>
      <c r="FDW59" s="702"/>
      <c r="FDX59" s="702"/>
      <c r="FDY59" s="702"/>
      <c r="FDZ59" s="702"/>
      <c r="FEA59" s="702"/>
      <c r="FEB59" s="702"/>
      <c r="FEC59" s="702"/>
      <c r="FED59" s="702"/>
      <c r="FEE59" s="702"/>
      <c r="FEF59" s="703"/>
      <c r="FEG59" s="701" t="s">
        <v>866</v>
      </c>
      <c r="FEH59" s="702"/>
      <c r="FEI59" s="702"/>
      <c r="FEJ59" s="702"/>
      <c r="FEK59" s="702"/>
      <c r="FEL59" s="702"/>
      <c r="FEM59" s="702"/>
      <c r="FEN59" s="702"/>
      <c r="FEO59" s="702"/>
      <c r="FEP59" s="702"/>
      <c r="FEQ59" s="702"/>
      <c r="FER59" s="702"/>
      <c r="FES59" s="702"/>
      <c r="FET59" s="702"/>
      <c r="FEU59" s="702"/>
      <c r="FEV59" s="703"/>
      <c r="FEW59" s="701" t="s">
        <v>866</v>
      </c>
      <c r="FEX59" s="702"/>
      <c r="FEY59" s="702"/>
      <c r="FEZ59" s="702"/>
      <c r="FFA59" s="702"/>
      <c r="FFB59" s="702"/>
      <c r="FFC59" s="702"/>
      <c r="FFD59" s="702"/>
      <c r="FFE59" s="702"/>
      <c r="FFF59" s="702"/>
      <c r="FFG59" s="702"/>
      <c r="FFH59" s="702"/>
      <c r="FFI59" s="702"/>
      <c r="FFJ59" s="702"/>
      <c r="FFK59" s="702"/>
      <c r="FFL59" s="703"/>
      <c r="FFM59" s="701" t="s">
        <v>866</v>
      </c>
      <c r="FFN59" s="702"/>
      <c r="FFO59" s="702"/>
      <c r="FFP59" s="702"/>
      <c r="FFQ59" s="702"/>
      <c r="FFR59" s="702"/>
      <c r="FFS59" s="702"/>
      <c r="FFT59" s="702"/>
      <c r="FFU59" s="702"/>
      <c r="FFV59" s="702"/>
      <c r="FFW59" s="702"/>
      <c r="FFX59" s="702"/>
      <c r="FFY59" s="702"/>
      <c r="FFZ59" s="702"/>
      <c r="FGA59" s="702"/>
      <c r="FGB59" s="703"/>
      <c r="FGC59" s="701" t="s">
        <v>866</v>
      </c>
      <c r="FGD59" s="702"/>
      <c r="FGE59" s="702"/>
      <c r="FGF59" s="702"/>
      <c r="FGG59" s="702"/>
      <c r="FGH59" s="702"/>
      <c r="FGI59" s="702"/>
      <c r="FGJ59" s="702"/>
      <c r="FGK59" s="702"/>
      <c r="FGL59" s="702"/>
      <c r="FGM59" s="702"/>
      <c r="FGN59" s="702"/>
      <c r="FGO59" s="702"/>
      <c r="FGP59" s="702"/>
      <c r="FGQ59" s="702"/>
      <c r="FGR59" s="703"/>
      <c r="FGS59" s="701" t="s">
        <v>866</v>
      </c>
      <c r="FGT59" s="702"/>
      <c r="FGU59" s="702"/>
      <c r="FGV59" s="702"/>
      <c r="FGW59" s="702"/>
      <c r="FGX59" s="702"/>
      <c r="FGY59" s="702"/>
      <c r="FGZ59" s="702"/>
      <c r="FHA59" s="702"/>
      <c r="FHB59" s="702"/>
      <c r="FHC59" s="702"/>
      <c r="FHD59" s="702"/>
      <c r="FHE59" s="702"/>
      <c r="FHF59" s="702"/>
      <c r="FHG59" s="702"/>
      <c r="FHH59" s="703"/>
      <c r="FHI59" s="701" t="s">
        <v>866</v>
      </c>
      <c r="FHJ59" s="702"/>
      <c r="FHK59" s="702"/>
      <c r="FHL59" s="702"/>
      <c r="FHM59" s="702"/>
      <c r="FHN59" s="702"/>
      <c r="FHO59" s="702"/>
      <c r="FHP59" s="702"/>
      <c r="FHQ59" s="702"/>
      <c r="FHR59" s="702"/>
      <c r="FHS59" s="702"/>
      <c r="FHT59" s="702"/>
      <c r="FHU59" s="702"/>
      <c r="FHV59" s="702"/>
      <c r="FHW59" s="702"/>
      <c r="FHX59" s="703"/>
      <c r="FHY59" s="701" t="s">
        <v>866</v>
      </c>
      <c r="FHZ59" s="702"/>
      <c r="FIA59" s="702"/>
      <c r="FIB59" s="702"/>
      <c r="FIC59" s="702"/>
      <c r="FID59" s="702"/>
      <c r="FIE59" s="702"/>
      <c r="FIF59" s="702"/>
      <c r="FIG59" s="702"/>
      <c r="FIH59" s="702"/>
      <c r="FII59" s="702"/>
      <c r="FIJ59" s="702"/>
      <c r="FIK59" s="702"/>
      <c r="FIL59" s="702"/>
      <c r="FIM59" s="702"/>
      <c r="FIN59" s="703"/>
      <c r="FIO59" s="701" t="s">
        <v>866</v>
      </c>
      <c r="FIP59" s="702"/>
      <c r="FIQ59" s="702"/>
      <c r="FIR59" s="702"/>
      <c r="FIS59" s="702"/>
      <c r="FIT59" s="702"/>
      <c r="FIU59" s="702"/>
      <c r="FIV59" s="702"/>
      <c r="FIW59" s="702"/>
      <c r="FIX59" s="702"/>
      <c r="FIY59" s="702"/>
      <c r="FIZ59" s="702"/>
      <c r="FJA59" s="702"/>
      <c r="FJB59" s="702"/>
      <c r="FJC59" s="702"/>
      <c r="FJD59" s="703"/>
      <c r="FJE59" s="701" t="s">
        <v>866</v>
      </c>
      <c r="FJF59" s="702"/>
      <c r="FJG59" s="702"/>
      <c r="FJH59" s="702"/>
      <c r="FJI59" s="702"/>
      <c r="FJJ59" s="702"/>
      <c r="FJK59" s="702"/>
      <c r="FJL59" s="702"/>
      <c r="FJM59" s="702"/>
      <c r="FJN59" s="702"/>
      <c r="FJO59" s="702"/>
      <c r="FJP59" s="702"/>
      <c r="FJQ59" s="702"/>
      <c r="FJR59" s="702"/>
      <c r="FJS59" s="702"/>
      <c r="FJT59" s="703"/>
      <c r="FJU59" s="701" t="s">
        <v>866</v>
      </c>
      <c r="FJV59" s="702"/>
      <c r="FJW59" s="702"/>
      <c r="FJX59" s="702"/>
      <c r="FJY59" s="702"/>
      <c r="FJZ59" s="702"/>
      <c r="FKA59" s="702"/>
      <c r="FKB59" s="702"/>
      <c r="FKC59" s="702"/>
      <c r="FKD59" s="702"/>
      <c r="FKE59" s="702"/>
      <c r="FKF59" s="702"/>
      <c r="FKG59" s="702"/>
      <c r="FKH59" s="702"/>
      <c r="FKI59" s="702"/>
      <c r="FKJ59" s="703"/>
      <c r="FKK59" s="701" t="s">
        <v>866</v>
      </c>
      <c r="FKL59" s="702"/>
      <c r="FKM59" s="702"/>
      <c r="FKN59" s="702"/>
      <c r="FKO59" s="702"/>
      <c r="FKP59" s="702"/>
      <c r="FKQ59" s="702"/>
      <c r="FKR59" s="702"/>
      <c r="FKS59" s="702"/>
      <c r="FKT59" s="702"/>
      <c r="FKU59" s="702"/>
      <c r="FKV59" s="702"/>
      <c r="FKW59" s="702"/>
      <c r="FKX59" s="702"/>
      <c r="FKY59" s="702"/>
      <c r="FKZ59" s="703"/>
      <c r="FLA59" s="701" t="s">
        <v>866</v>
      </c>
      <c r="FLB59" s="702"/>
      <c r="FLC59" s="702"/>
      <c r="FLD59" s="702"/>
      <c r="FLE59" s="702"/>
      <c r="FLF59" s="702"/>
      <c r="FLG59" s="702"/>
      <c r="FLH59" s="702"/>
      <c r="FLI59" s="702"/>
      <c r="FLJ59" s="702"/>
      <c r="FLK59" s="702"/>
      <c r="FLL59" s="702"/>
      <c r="FLM59" s="702"/>
      <c r="FLN59" s="702"/>
      <c r="FLO59" s="702"/>
      <c r="FLP59" s="703"/>
      <c r="FLQ59" s="701" t="s">
        <v>866</v>
      </c>
      <c r="FLR59" s="702"/>
      <c r="FLS59" s="702"/>
      <c r="FLT59" s="702"/>
      <c r="FLU59" s="702"/>
      <c r="FLV59" s="702"/>
      <c r="FLW59" s="702"/>
      <c r="FLX59" s="702"/>
      <c r="FLY59" s="702"/>
      <c r="FLZ59" s="702"/>
      <c r="FMA59" s="702"/>
      <c r="FMB59" s="702"/>
      <c r="FMC59" s="702"/>
      <c r="FMD59" s="702"/>
      <c r="FME59" s="702"/>
      <c r="FMF59" s="703"/>
      <c r="FMG59" s="701" t="s">
        <v>866</v>
      </c>
      <c r="FMH59" s="702"/>
      <c r="FMI59" s="702"/>
      <c r="FMJ59" s="702"/>
      <c r="FMK59" s="702"/>
      <c r="FML59" s="702"/>
      <c r="FMM59" s="702"/>
      <c r="FMN59" s="702"/>
      <c r="FMO59" s="702"/>
      <c r="FMP59" s="702"/>
      <c r="FMQ59" s="702"/>
      <c r="FMR59" s="702"/>
      <c r="FMS59" s="702"/>
      <c r="FMT59" s="702"/>
      <c r="FMU59" s="702"/>
      <c r="FMV59" s="703"/>
      <c r="FMW59" s="701" t="s">
        <v>866</v>
      </c>
      <c r="FMX59" s="702"/>
      <c r="FMY59" s="702"/>
      <c r="FMZ59" s="702"/>
      <c r="FNA59" s="702"/>
      <c r="FNB59" s="702"/>
      <c r="FNC59" s="702"/>
      <c r="FND59" s="702"/>
      <c r="FNE59" s="702"/>
      <c r="FNF59" s="702"/>
      <c r="FNG59" s="702"/>
      <c r="FNH59" s="702"/>
      <c r="FNI59" s="702"/>
      <c r="FNJ59" s="702"/>
      <c r="FNK59" s="702"/>
      <c r="FNL59" s="703"/>
      <c r="FNM59" s="701" t="s">
        <v>866</v>
      </c>
      <c r="FNN59" s="702"/>
      <c r="FNO59" s="702"/>
      <c r="FNP59" s="702"/>
      <c r="FNQ59" s="702"/>
      <c r="FNR59" s="702"/>
      <c r="FNS59" s="702"/>
      <c r="FNT59" s="702"/>
      <c r="FNU59" s="702"/>
      <c r="FNV59" s="702"/>
      <c r="FNW59" s="702"/>
      <c r="FNX59" s="702"/>
      <c r="FNY59" s="702"/>
      <c r="FNZ59" s="702"/>
      <c r="FOA59" s="702"/>
      <c r="FOB59" s="703"/>
      <c r="FOC59" s="701" t="s">
        <v>866</v>
      </c>
      <c r="FOD59" s="702"/>
      <c r="FOE59" s="702"/>
      <c r="FOF59" s="702"/>
      <c r="FOG59" s="702"/>
      <c r="FOH59" s="702"/>
      <c r="FOI59" s="702"/>
      <c r="FOJ59" s="702"/>
      <c r="FOK59" s="702"/>
      <c r="FOL59" s="702"/>
      <c r="FOM59" s="702"/>
      <c r="FON59" s="702"/>
      <c r="FOO59" s="702"/>
      <c r="FOP59" s="702"/>
      <c r="FOQ59" s="702"/>
      <c r="FOR59" s="703"/>
      <c r="FOS59" s="701" t="s">
        <v>866</v>
      </c>
      <c r="FOT59" s="702"/>
      <c r="FOU59" s="702"/>
      <c r="FOV59" s="702"/>
      <c r="FOW59" s="702"/>
      <c r="FOX59" s="702"/>
      <c r="FOY59" s="702"/>
      <c r="FOZ59" s="702"/>
      <c r="FPA59" s="702"/>
      <c r="FPB59" s="702"/>
      <c r="FPC59" s="702"/>
      <c r="FPD59" s="702"/>
      <c r="FPE59" s="702"/>
      <c r="FPF59" s="702"/>
      <c r="FPG59" s="702"/>
      <c r="FPH59" s="703"/>
      <c r="FPI59" s="701" t="s">
        <v>866</v>
      </c>
      <c r="FPJ59" s="702"/>
      <c r="FPK59" s="702"/>
      <c r="FPL59" s="702"/>
      <c r="FPM59" s="702"/>
      <c r="FPN59" s="702"/>
      <c r="FPO59" s="702"/>
      <c r="FPP59" s="702"/>
      <c r="FPQ59" s="702"/>
      <c r="FPR59" s="702"/>
      <c r="FPS59" s="702"/>
      <c r="FPT59" s="702"/>
      <c r="FPU59" s="702"/>
      <c r="FPV59" s="702"/>
      <c r="FPW59" s="702"/>
      <c r="FPX59" s="703"/>
      <c r="FPY59" s="701" t="s">
        <v>866</v>
      </c>
      <c r="FPZ59" s="702"/>
      <c r="FQA59" s="702"/>
      <c r="FQB59" s="702"/>
      <c r="FQC59" s="702"/>
      <c r="FQD59" s="702"/>
      <c r="FQE59" s="702"/>
      <c r="FQF59" s="702"/>
      <c r="FQG59" s="702"/>
      <c r="FQH59" s="702"/>
      <c r="FQI59" s="702"/>
      <c r="FQJ59" s="702"/>
      <c r="FQK59" s="702"/>
      <c r="FQL59" s="702"/>
      <c r="FQM59" s="702"/>
      <c r="FQN59" s="703"/>
      <c r="FQO59" s="701" t="s">
        <v>866</v>
      </c>
      <c r="FQP59" s="702"/>
      <c r="FQQ59" s="702"/>
      <c r="FQR59" s="702"/>
      <c r="FQS59" s="702"/>
      <c r="FQT59" s="702"/>
      <c r="FQU59" s="702"/>
      <c r="FQV59" s="702"/>
      <c r="FQW59" s="702"/>
      <c r="FQX59" s="702"/>
      <c r="FQY59" s="702"/>
      <c r="FQZ59" s="702"/>
      <c r="FRA59" s="702"/>
      <c r="FRB59" s="702"/>
      <c r="FRC59" s="702"/>
      <c r="FRD59" s="703"/>
      <c r="FRE59" s="701" t="s">
        <v>866</v>
      </c>
      <c r="FRF59" s="702"/>
      <c r="FRG59" s="702"/>
      <c r="FRH59" s="702"/>
      <c r="FRI59" s="702"/>
      <c r="FRJ59" s="702"/>
      <c r="FRK59" s="702"/>
      <c r="FRL59" s="702"/>
      <c r="FRM59" s="702"/>
      <c r="FRN59" s="702"/>
      <c r="FRO59" s="702"/>
      <c r="FRP59" s="702"/>
      <c r="FRQ59" s="702"/>
      <c r="FRR59" s="702"/>
      <c r="FRS59" s="702"/>
      <c r="FRT59" s="703"/>
      <c r="FRU59" s="701" t="s">
        <v>866</v>
      </c>
      <c r="FRV59" s="702"/>
      <c r="FRW59" s="702"/>
      <c r="FRX59" s="702"/>
      <c r="FRY59" s="702"/>
      <c r="FRZ59" s="702"/>
      <c r="FSA59" s="702"/>
      <c r="FSB59" s="702"/>
      <c r="FSC59" s="702"/>
      <c r="FSD59" s="702"/>
      <c r="FSE59" s="702"/>
      <c r="FSF59" s="702"/>
      <c r="FSG59" s="702"/>
      <c r="FSH59" s="702"/>
      <c r="FSI59" s="702"/>
      <c r="FSJ59" s="703"/>
      <c r="FSK59" s="701" t="s">
        <v>866</v>
      </c>
      <c r="FSL59" s="702"/>
      <c r="FSM59" s="702"/>
      <c r="FSN59" s="702"/>
      <c r="FSO59" s="702"/>
      <c r="FSP59" s="702"/>
      <c r="FSQ59" s="702"/>
      <c r="FSR59" s="702"/>
      <c r="FSS59" s="702"/>
      <c r="FST59" s="702"/>
      <c r="FSU59" s="702"/>
      <c r="FSV59" s="702"/>
      <c r="FSW59" s="702"/>
      <c r="FSX59" s="702"/>
      <c r="FSY59" s="702"/>
      <c r="FSZ59" s="703"/>
      <c r="FTA59" s="701" t="s">
        <v>866</v>
      </c>
      <c r="FTB59" s="702"/>
      <c r="FTC59" s="702"/>
      <c r="FTD59" s="702"/>
      <c r="FTE59" s="702"/>
      <c r="FTF59" s="702"/>
      <c r="FTG59" s="702"/>
      <c r="FTH59" s="702"/>
      <c r="FTI59" s="702"/>
      <c r="FTJ59" s="702"/>
      <c r="FTK59" s="702"/>
      <c r="FTL59" s="702"/>
      <c r="FTM59" s="702"/>
      <c r="FTN59" s="702"/>
      <c r="FTO59" s="702"/>
      <c r="FTP59" s="703"/>
      <c r="FTQ59" s="701" t="s">
        <v>866</v>
      </c>
      <c r="FTR59" s="702"/>
      <c r="FTS59" s="702"/>
      <c r="FTT59" s="702"/>
      <c r="FTU59" s="702"/>
      <c r="FTV59" s="702"/>
      <c r="FTW59" s="702"/>
      <c r="FTX59" s="702"/>
      <c r="FTY59" s="702"/>
      <c r="FTZ59" s="702"/>
      <c r="FUA59" s="702"/>
      <c r="FUB59" s="702"/>
      <c r="FUC59" s="702"/>
      <c r="FUD59" s="702"/>
      <c r="FUE59" s="702"/>
      <c r="FUF59" s="703"/>
      <c r="FUG59" s="701" t="s">
        <v>866</v>
      </c>
      <c r="FUH59" s="702"/>
      <c r="FUI59" s="702"/>
      <c r="FUJ59" s="702"/>
      <c r="FUK59" s="702"/>
      <c r="FUL59" s="702"/>
      <c r="FUM59" s="702"/>
      <c r="FUN59" s="702"/>
      <c r="FUO59" s="702"/>
      <c r="FUP59" s="702"/>
      <c r="FUQ59" s="702"/>
      <c r="FUR59" s="702"/>
      <c r="FUS59" s="702"/>
      <c r="FUT59" s="702"/>
      <c r="FUU59" s="702"/>
      <c r="FUV59" s="703"/>
      <c r="FUW59" s="701" t="s">
        <v>866</v>
      </c>
      <c r="FUX59" s="702"/>
      <c r="FUY59" s="702"/>
      <c r="FUZ59" s="702"/>
      <c r="FVA59" s="702"/>
      <c r="FVB59" s="702"/>
      <c r="FVC59" s="702"/>
      <c r="FVD59" s="702"/>
      <c r="FVE59" s="702"/>
      <c r="FVF59" s="702"/>
      <c r="FVG59" s="702"/>
      <c r="FVH59" s="702"/>
      <c r="FVI59" s="702"/>
      <c r="FVJ59" s="702"/>
      <c r="FVK59" s="702"/>
      <c r="FVL59" s="703"/>
      <c r="FVM59" s="701" t="s">
        <v>866</v>
      </c>
      <c r="FVN59" s="702"/>
      <c r="FVO59" s="702"/>
      <c r="FVP59" s="702"/>
      <c r="FVQ59" s="702"/>
      <c r="FVR59" s="702"/>
      <c r="FVS59" s="702"/>
      <c r="FVT59" s="702"/>
      <c r="FVU59" s="702"/>
      <c r="FVV59" s="702"/>
      <c r="FVW59" s="702"/>
      <c r="FVX59" s="702"/>
      <c r="FVY59" s="702"/>
      <c r="FVZ59" s="702"/>
      <c r="FWA59" s="702"/>
      <c r="FWB59" s="703"/>
      <c r="FWC59" s="701" t="s">
        <v>866</v>
      </c>
      <c r="FWD59" s="702"/>
      <c r="FWE59" s="702"/>
      <c r="FWF59" s="702"/>
      <c r="FWG59" s="702"/>
      <c r="FWH59" s="702"/>
      <c r="FWI59" s="702"/>
      <c r="FWJ59" s="702"/>
      <c r="FWK59" s="702"/>
      <c r="FWL59" s="702"/>
      <c r="FWM59" s="702"/>
      <c r="FWN59" s="702"/>
      <c r="FWO59" s="702"/>
      <c r="FWP59" s="702"/>
      <c r="FWQ59" s="702"/>
      <c r="FWR59" s="703"/>
      <c r="FWS59" s="701" t="s">
        <v>866</v>
      </c>
      <c r="FWT59" s="702"/>
      <c r="FWU59" s="702"/>
      <c r="FWV59" s="702"/>
      <c r="FWW59" s="702"/>
      <c r="FWX59" s="702"/>
      <c r="FWY59" s="702"/>
      <c r="FWZ59" s="702"/>
      <c r="FXA59" s="702"/>
      <c r="FXB59" s="702"/>
      <c r="FXC59" s="702"/>
      <c r="FXD59" s="702"/>
      <c r="FXE59" s="702"/>
      <c r="FXF59" s="702"/>
      <c r="FXG59" s="702"/>
      <c r="FXH59" s="703"/>
      <c r="FXI59" s="701" t="s">
        <v>866</v>
      </c>
      <c r="FXJ59" s="702"/>
      <c r="FXK59" s="702"/>
      <c r="FXL59" s="702"/>
      <c r="FXM59" s="702"/>
      <c r="FXN59" s="702"/>
      <c r="FXO59" s="702"/>
      <c r="FXP59" s="702"/>
      <c r="FXQ59" s="702"/>
      <c r="FXR59" s="702"/>
      <c r="FXS59" s="702"/>
      <c r="FXT59" s="702"/>
      <c r="FXU59" s="702"/>
      <c r="FXV59" s="702"/>
      <c r="FXW59" s="702"/>
      <c r="FXX59" s="703"/>
      <c r="FXY59" s="701" t="s">
        <v>866</v>
      </c>
      <c r="FXZ59" s="702"/>
      <c r="FYA59" s="702"/>
      <c r="FYB59" s="702"/>
      <c r="FYC59" s="702"/>
      <c r="FYD59" s="702"/>
      <c r="FYE59" s="702"/>
      <c r="FYF59" s="702"/>
      <c r="FYG59" s="702"/>
      <c r="FYH59" s="702"/>
      <c r="FYI59" s="702"/>
      <c r="FYJ59" s="702"/>
      <c r="FYK59" s="702"/>
      <c r="FYL59" s="702"/>
      <c r="FYM59" s="702"/>
      <c r="FYN59" s="703"/>
      <c r="FYO59" s="701" t="s">
        <v>866</v>
      </c>
      <c r="FYP59" s="702"/>
      <c r="FYQ59" s="702"/>
      <c r="FYR59" s="702"/>
      <c r="FYS59" s="702"/>
      <c r="FYT59" s="702"/>
      <c r="FYU59" s="702"/>
      <c r="FYV59" s="702"/>
      <c r="FYW59" s="702"/>
      <c r="FYX59" s="702"/>
      <c r="FYY59" s="702"/>
      <c r="FYZ59" s="702"/>
      <c r="FZA59" s="702"/>
      <c r="FZB59" s="702"/>
      <c r="FZC59" s="702"/>
      <c r="FZD59" s="703"/>
      <c r="FZE59" s="701" t="s">
        <v>866</v>
      </c>
      <c r="FZF59" s="702"/>
      <c r="FZG59" s="702"/>
      <c r="FZH59" s="702"/>
      <c r="FZI59" s="702"/>
      <c r="FZJ59" s="702"/>
      <c r="FZK59" s="702"/>
      <c r="FZL59" s="702"/>
      <c r="FZM59" s="702"/>
      <c r="FZN59" s="702"/>
      <c r="FZO59" s="702"/>
      <c r="FZP59" s="702"/>
      <c r="FZQ59" s="702"/>
      <c r="FZR59" s="702"/>
      <c r="FZS59" s="702"/>
      <c r="FZT59" s="703"/>
      <c r="FZU59" s="701" t="s">
        <v>866</v>
      </c>
      <c r="FZV59" s="702"/>
      <c r="FZW59" s="702"/>
      <c r="FZX59" s="702"/>
      <c r="FZY59" s="702"/>
      <c r="FZZ59" s="702"/>
      <c r="GAA59" s="702"/>
      <c r="GAB59" s="702"/>
      <c r="GAC59" s="702"/>
      <c r="GAD59" s="702"/>
      <c r="GAE59" s="702"/>
      <c r="GAF59" s="702"/>
      <c r="GAG59" s="702"/>
      <c r="GAH59" s="702"/>
      <c r="GAI59" s="702"/>
      <c r="GAJ59" s="703"/>
      <c r="GAK59" s="701" t="s">
        <v>866</v>
      </c>
      <c r="GAL59" s="702"/>
      <c r="GAM59" s="702"/>
      <c r="GAN59" s="702"/>
      <c r="GAO59" s="702"/>
      <c r="GAP59" s="702"/>
      <c r="GAQ59" s="702"/>
      <c r="GAR59" s="702"/>
      <c r="GAS59" s="702"/>
      <c r="GAT59" s="702"/>
      <c r="GAU59" s="702"/>
      <c r="GAV59" s="702"/>
      <c r="GAW59" s="702"/>
      <c r="GAX59" s="702"/>
      <c r="GAY59" s="702"/>
      <c r="GAZ59" s="703"/>
      <c r="GBA59" s="701" t="s">
        <v>866</v>
      </c>
      <c r="GBB59" s="702"/>
      <c r="GBC59" s="702"/>
      <c r="GBD59" s="702"/>
      <c r="GBE59" s="702"/>
      <c r="GBF59" s="702"/>
      <c r="GBG59" s="702"/>
      <c r="GBH59" s="702"/>
      <c r="GBI59" s="702"/>
      <c r="GBJ59" s="702"/>
      <c r="GBK59" s="702"/>
      <c r="GBL59" s="702"/>
      <c r="GBM59" s="702"/>
      <c r="GBN59" s="702"/>
      <c r="GBO59" s="702"/>
      <c r="GBP59" s="703"/>
      <c r="GBQ59" s="701" t="s">
        <v>866</v>
      </c>
      <c r="GBR59" s="702"/>
      <c r="GBS59" s="702"/>
      <c r="GBT59" s="702"/>
      <c r="GBU59" s="702"/>
      <c r="GBV59" s="702"/>
      <c r="GBW59" s="702"/>
      <c r="GBX59" s="702"/>
      <c r="GBY59" s="702"/>
      <c r="GBZ59" s="702"/>
      <c r="GCA59" s="702"/>
      <c r="GCB59" s="702"/>
      <c r="GCC59" s="702"/>
      <c r="GCD59" s="702"/>
      <c r="GCE59" s="702"/>
      <c r="GCF59" s="703"/>
      <c r="GCG59" s="701" t="s">
        <v>866</v>
      </c>
      <c r="GCH59" s="702"/>
      <c r="GCI59" s="702"/>
      <c r="GCJ59" s="702"/>
      <c r="GCK59" s="702"/>
      <c r="GCL59" s="702"/>
      <c r="GCM59" s="702"/>
      <c r="GCN59" s="702"/>
      <c r="GCO59" s="702"/>
      <c r="GCP59" s="702"/>
      <c r="GCQ59" s="702"/>
      <c r="GCR59" s="702"/>
      <c r="GCS59" s="702"/>
      <c r="GCT59" s="702"/>
      <c r="GCU59" s="702"/>
      <c r="GCV59" s="703"/>
      <c r="GCW59" s="701" t="s">
        <v>866</v>
      </c>
      <c r="GCX59" s="702"/>
      <c r="GCY59" s="702"/>
      <c r="GCZ59" s="702"/>
      <c r="GDA59" s="702"/>
      <c r="GDB59" s="702"/>
      <c r="GDC59" s="702"/>
      <c r="GDD59" s="702"/>
      <c r="GDE59" s="702"/>
      <c r="GDF59" s="702"/>
      <c r="GDG59" s="702"/>
      <c r="GDH59" s="702"/>
      <c r="GDI59" s="702"/>
      <c r="GDJ59" s="702"/>
      <c r="GDK59" s="702"/>
      <c r="GDL59" s="703"/>
      <c r="GDM59" s="701" t="s">
        <v>866</v>
      </c>
      <c r="GDN59" s="702"/>
      <c r="GDO59" s="702"/>
      <c r="GDP59" s="702"/>
      <c r="GDQ59" s="702"/>
      <c r="GDR59" s="702"/>
      <c r="GDS59" s="702"/>
      <c r="GDT59" s="702"/>
      <c r="GDU59" s="702"/>
      <c r="GDV59" s="702"/>
      <c r="GDW59" s="702"/>
      <c r="GDX59" s="702"/>
      <c r="GDY59" s="702"/>
      <c r="GDZ59" s="702"/>
      <c r="GEA59" s="702"/>
      <c r="GEB59" s="703"/>
      <c r="GEC59" s="701" t="s">
        <v>866</v>
      </c>
      <c r="GED59" s="702"/>
      <c r="GEE59" s="702"/>
      <c r="GEF59" s="702"/>
      <c r="GEG59" s="702"/>
      <c r="GEH59" s="702"/>
      <c r="GEI59" s="702"/>
      <c r="GEJ59" s="702"/>
      <c r="GEK59" s="702"/>
      <c r="GEL59" s="702"/>
      <c r="GEM59" s="702"/>
      <c r="GEN59" s="702"/>
      <c r="GEO59" s="702"/>
      <c r="GEP59" s="702"/>
      <c r="GEQ59" s="702"/>
      <c r="GER59" s="703"/>
      <c r="GES59" s="701" t="s">
        <v>866</v>
      </c>
      <c r="GET59" s="702"/>
      <c r="GEU59" s="702"/>
      <c r="GEV59" s="702"/>
      <c r="GEW59" s="702"/>
      <c r="GEX59" s="702"/>
      <c r="GEY59" s="702"/>
      <c r="GEZ59" s="702"/>
      <c r="GFA59" s="702"/>
      <c r="GFB59" s="702"/>
      <c r="GFC59" s="702"/>
      <c r="GFD59" s="702"/>
      <c r="GFE59" s="702"/>
      <c r="GFF59" s="702"/>
      <c r="GFG59" s="702"/>
      <c r="GFH59" s="703"/>
      <c r="GFI59" s="701" t="s">
        <v>866</v>
      </c>
      <c r="GFJ59" s="702"/>
      <c r="GFK59" s="702"/>
      <c r="GFL59" s="702"/>
      <c r="GFM59" s="702"/>
      <c r="GFN59" s="702"/>
      <c r="GFO59" s="702"/>
      <c r="GFP59" s="702"/>
      <c r="GFQ59" s="702"/>
      <c r="GFR59" s="702"/>
      <c r="GFS59" s="702"/>
      <c r="GFT59" s="702"/>
      <c r="GFU59" s="702"/>
      <c r="GFV59" s="702"/>
      <c r="GFW59" s="702"/>
      <c r="GFX59" s="703"/>
      <c r="GFY59" s="701" t="s">
        <v>866</v>
      </c>
      <c r="GFZ59" s="702"/>
      <c r="GGA59" s="702"/>
      <c r="GGB59" s="702"/>
      <c r="GGC59" s="702"/>
      <c r="GGD59" s="702"/>
      <c r="GGE59" s="702"/>
      <c r="GGF59" s="702"/>
      <c r="GGG59" s="702"/>
      <c r="GGH59" s="702"/>
      <c r="GGI59" s="702"/>
      <c r="GGJ59" s="702"/>
      <c r="GGK59" s="702"/>
      <c r="GGL59" s="702"/>
      <c r="GGM59" s="702"/>
      <c r="GGN59" s="703"/>
      <c r="GGO59" s="701" t="s">
        <v>866</v>
      </c>
      <c r="GGP59" s="702"/>
      <c r="GGQ59" s="702"/>
      <c r="GGR59" s="702"/>
      <c r="GGS59" s="702"/>
      <c r="GGT59" s="702"/>
      <c r="GGU59" s="702"/>
      <c r="GGV59" s="702"/>
      <c r="GGW59" s="702"/>
      <c r="GGX59" s="702"/>
      <c r="GGY59" s="702"/>
      <c r="GGZ59" s="702"/>
      <c r="GHA59" s="702"/>
      <c r="GHB59" s="702"/>
      <c r="GHC59" s="702"/>
      <c r="GHD59" s="703"/>
      <c r="GHE59" s="701" t="s">
        <v>866</v>
      </c>
      <c r="GHF59" s="702"/>
      <c r="GHG59" s="702"/>
      <c r="GHH59" s="702"/>
      <c r="GHI59" s="702"/>
      <c r="GHJ59" s="702"/>
      <c r="GHK59" s="702"/>
      <c r="GHL59" s="702"/>
      <c r="GHM59" s="702"/>
      <c r="GHN59" s="702"/>
      <c r="GHO59" s="702"/>
      <c r="GHP59" s="702"/>
      <c r="GHQ59" s="702"/>
      <c r="GHR59" s="702"/>
      <c r="GHS59" s="702"/>
      <c r="GHT59" s="703"/>
      <c r="GHU59" s="701" t="s">
        <v>866</v>
      </c>
      <c r="GHV59" s="702"/>
      <c r="GHW59" s="702"/>
      <c r="GHX59" s="702"/>
      <c r="GHY59" s="702"/>
      <c r="GHZ59" s="702"/>
      <c r="GIA59" s="702"/>
      <c r="GIB59" s="702"/>
      <c r="GIC59" s="702"/>
      <c r="GID59" s="702"/>
      <c r="GIE59" s="702"/>
      <c r="GIF59" s="702"/>
      <c r="GIG59" s="702"/>
      <c r="GIH59" s="702"/>
      <c r="GII59" s="702"/>
      <c r="GIJ59" s="703"/>
      <c r="GIK59" s="701" t="s">
        <v>866</v>
      </c>
      <c r="GIL59" s="702"/>
      <c r="GIM59" s="702"/>
      <c r="GIN59" s="702"/>
      <c r="GIO59" s="702"/>
      <c r="GIP59" s="702"/>
      <c r="GIQ59" s="702"/>
      <c r="GIR59" s="702"/>
      <c r="GIS59" s="702"/>
      <c r="GIT59" s="702"/>
      <c r="GIU59" s="702"/>
      <c r="GIV59" s="702"/>
      <c r="GIW59" s="702"/>
      <c r="GIX59" s="702"/>
      <c r="GIY59" s="702"/>
      <c r="GIZ59" s="703"/>
      <c r="GJA59" s="701" t="s">
        <v>866</v>
      </c>
      <c r="GJB59" s="702"/>
      <c r="GJC59" s="702"/>
      <c r="GJD59" s="702"/>
      <c r="GJE59" s="702"/>
      <c r="GJF59" s="702"/>
      <c r="GJG59" s="702"/>
      <c r="GJH59" s="702"/>
      <c r="GJI59" s="702"/>
      <c r="GJJ59" s="702"/>
      <c r="GJK59" s="702"/>
      <c r="GJL59" s="702"/>
      <c r="GJM59" s="702"/>
      <c r="GJN59" s="702"/>
      <c r="GJO59" s="702"/>
      <c r="GJP59" s="703"/>
      <c r="GJQ59" s="701" t="s">
        <v>866</v>
      </c>
      <c r="GJR59" s="702"/>
      <c r="GJS59" s="702"/>
      <c r="GJT59" s="702"/>
      <c r="GJU59" s="702"/>
      <c r="GJV59" s="702"/>
      <c r="GJW59" s="702"/>
      <c r="GJX59" s="702"/>
      <c r="GJY59" s="702"/>
      <c r="GJZ59" s="702"/>
      <c r="GKA59" s="702"/>
      <c r="GKB59" s="702"/>
      <c r="GKC59" s="702"/>
      <c r="GKD59" s="702"/>
      <c r="GKE59" s="702"/>
      <c r="GKF59" s="703"/>
      <c r="GKG59" s="701" t="s">
        <v>866</v>
      </c>
      <c r="GKH59" s="702"/>
      <c r="GKI59" s="702"/>
      <c r="GKJ59" s="702"/>
      <c r="GKK59" s="702"/>
      <c r="GKL59" s="702"/>
      <c r="GKM59" s="702"/>
      <c r="GKN59" s="702"/>
      <c r="GKO59" s="702"/>
      <c r="GKP59" s="702"/>
      <c r="GKQ59" s="702"/>
      <c r="GKR59" s="702"/>
      <c r="GKS59" s="702"/>
      <c r="GKT59" s="702"/>
      <c r="GKU59" s="702"/>
      <c r="GKV59" s="703"/>
      <c r="GKW59" s="701" t="s">
        <v>866</v>
      </c>
      <c r="GKX59" s="702"/>
      <c r="GKY59" s="702"/>
      <c r="GKZ59" s="702"/>
      <c r="GLA59" s="702"/>
      <c r="GLB59" s="702"/>
      <c r="GLC59" s="702"/>
      <c r="GLD59" s="702"/>
      <c r="GLE59" s="702"/>
      <c r="GLF59" s="702"/>
      <c r="GLG59" s="702"/>
      <c r="GLH59" s="702"/>
      <c r="GLI59" s="702"/>
      <c r="GLJ59" s="702"/>
      <c r="GLK59" s="702"/>
      <c r="GLL59" s="703"/>
      <c r="GLM59" s="701" t="s">
        <v>866</v>
      </c>
      <c r="GLN59" s="702"/>
      <c r="GLO59" s="702"/>
      <c r="GLP59" s="702"/>
      <c r="GLQ59" s="702"/>
      <c r="GLR59" s="702"/>
      <c r="GLS59" s="702"/>
      <c r="GLT59" s="702"/>
      <c r="GLU59" s="702"/>
      <c r="GLV59" s="702"/>
      <c r="GLW59" s="702"/>
      <c r="GLX59" s="702"/>
      <c r="GLY59" s="702"/>
      <c r="GLZ59" s="702"/>
      <c r="GMA59" s="702"/>
      <c r="GMB59" s="703"/>
      <c r="GMC59" s="701" t="s">
        <v>866</v>
      </c>
      <c r="GMD59" s="702"/>
      <c r="GME59" s="702"/>
      <c r="GMF59" s="702"/>
      <c r="GMG59" s="702"/>
      <c r="GMH59" s="702"/>
      <c r="GMI59" s="702"/>
      <c r="GMJ59" s="702"/>
      <c r="GMK59" s="702"/>
      <c r="GML59" s="702"/>
      <c r="GMM59" s="702"/>
      <c r="GMN59" s="702"/>
      <c r="GMO59" s="702"/>
      <c r="GMP59" s="702"/>
      <c r="GMQ59" s="702"/>
      <c r="GMR59" s="703"/>
      <c r="GMS59" s="701" t="s">
        <v>866</v>
      </c>
      <c r="GMT59" s="702"/>
      <c r="GMU59" s="702"/>
      <c r="GMV59" s="702"/>
      <c r="GMW59" s="702"/>
      <c r="GMX59" s="702"/>
      <c r="GMY59" s="702"/>
      <c r="GMZ59" s="702"/>
      <c r="GNA59" s="702"/>
      <c r="GNB59" s="702"/>
      <c r="GNC59" s="702"/>
      <c r="GND59" s="702"/>
      <c r="GNE59" s="702"/>
      <c r="GNF59" s="702"/>
      <c r="GNG59" s="702"/>
      <c r="GNH59" s="703"/>
      <c r="GNI59" s="701" t="s">
        <v>866</v>
      </c>
      <c r="GNJ59" s="702"/>
      <c r="GNK59" s="702"/>
      <c r="GNL59" s="702"/>
      <c r="GNM59" s="702"/>
      <c r="GNN59" s="702"/>
      <c r="GNO59" s="702"/>
      <c r="GNP59" s="702"/>
      <c r="GNQ59" s="702"/>
      <c r="GNR59" s="702"/>
      <c r="GNS59" s="702"/>
      <c r="GNT59" s="702"/>
      <c r="GNU59" s="702"/>
      <c r="GNV59" s="702"/>
      <c r="GNW59" s="702"/>
      <c r="GNX59" s="703"/>
      <c r="GNY59" s="701" t="s">
        <v>866</v>
      </c>
      <c r="GNZ59" s="702"/>
      <c r="GOA59" s="702"/>
      <c r="GOB59" s="702"/>
      <c r="GOC59" s="702"/>
      <c r="GOD59" s="702"/>
      <c r="GOE59" s="702"/>
      <c r="GOF59" s="702"/>
      <c r="GOG59" s="702"/>
      <c r="GOH59" s="702"/>
      <c r="GOI59" s="702"/>
      <c r="GOJ59" s="702"/>
      <c r="GOK59" s="702"/>
      <c r="GOL59" s="702"/>
      <c r="GOM59" s="702"/>
      <c r="GON59" s="703"/>
      <c r="GOO59" s="701" t="s">
        <v>866</v>
      </c>
      <c r="GOP59" s="702"/>
      <c r="GOQ59" s="702"/>
      <c r="GOR59" s="702"/>
      <c r="GOS59" s="702"/>
      <c r="GOT59" s="702"/>
      <c r="GOU59" s="702"/>
      <c r="GOV59" s="702"/>
      <c r="GOW59" s="702"/>
      <c r="GOX59" s="702"/>
      <c r="GOY59" s="702"/>
      <c r="GOZ59" s="702"/>
      <c r="GPA59" s="702"/>
      <c r="GPB59" s="702"/>
      <c r="GPC59" s="702"/>
      <c r="GPD59" s="703"/>
      <c r="GPE59" s="701" t="s">
        <v>866</v>
      </c>
      <c r="GPF59" s="702"/>
      <c r="GPG59" s="702"/>
      <c r="GPH59" s="702"/>
      <c r="GPI59" s="702"/>
      <c r="GPJ59" s="702"/>
      <c r="GPK59" s="702"/>
      <c r="GPL59" s="702"/>
      <c r="GPM59" s="702"/>
      <c r="GPN59" s="702"/>
      <c r="GPO59" s="702"/>
      <c r="GPP59" s="702"/>
      <c r="GPQ59" s="702"/>
      <c r="GPR59" s="702"/>
      <c r="GPS59" s="702"/>
      <c r="GPT59" s="703"/>
      <c r="GPU59" s="701" t="s">
        <v>866</v>
      </c>
      <c r="GPV59" s="702"/>
      <c r="GPW59" s="702"/>
      <c r="GPX59" s="702"/>
      <c r="GPY59" s="702"/>
      <c r="GPZ59" s="702"/>
      <c r="GQA59" s="702"/>
      <c r="GQB59" s="702"/>
      <c r="GQC59" s="702"/>
      <c r="GQD59" s="702"/>
      <c r="GQE59" s="702"/>
      <c r="GQF59" s="702"/>
      <c r="GQG59" s="702"/>
      <c r="GQH59" s="702"/>
      <c r="GQI59" s="702"/>
      <c r="GQJ59" s="703"/>
      <c r="GQK59" s="701" t="s">
        <v>866</v>
      </c>
      <c r="GQL59" s="702"/>
      <c r="GQM59" s="702"/>
      <c r="GQN59" s="702"/>
      <c r="GQO59" s="702"/>
      <c r="GQP59" s="702"/>
      <c r="GQQ59" s="702"/>
      <c r="GQR59" s="702"/>
      <c r="GQS59" s="702"/>
      <c r="GQT59" s="702"/>
      <c r="GQU59" s="702"/>
      <c r="GQV59" s="702"/>
      <c r="GQW59" s="702"/>
      <c r="GQX59" s="702"/>
      <c r="GQY59" s="702"/>
      <c r="GQZ59" s="703"/>
      <c r="GRA59" s="701" t="s">
        <v>866</v>
      </c>
      <c r="GRB59" s="702"/>
      <c r="GRC59" s="702"/>
      <c r="GRD59" s="702"/>
      <c r="GRE59" s="702"/>
      <c r="GRF59" s="702"/>
      <c r="GRG59" s="702"/>
      <c r="GRH59" s="702"/>
      <c r="GRI59" s="702"/>
      <c r="GRJ59" s="702"/>
      <c r="GRK59" s="702"/>
      <c r="GRL59" s="702"/>
      <c r="GRM59" s="702"/>
      <c r="GRN59" s="702"/>
      <c r="GRO59" s="702"/>
      <c r="GRP59" s="703"/>
      <c r="GRQ59" s="701" t="s">
        <v>866</v>
      </c>
      <c r="GRR59" s="702"/>
      <c r="GRS59" s="702"/>
      <c r="GRT59" s="702"/>
      <c r="GRU59" s="702"/>
      <c r="GRV59" s="702"/>
      <c r="GRW59" s="702"/>
      <c r="GRX59" s="702"/>
      <c r="GRY59" s="702"/>
      <c r="GRZ59" s="702"/>
      <c r="GSA59" s="702"/>
      <c r="GSB59" s="702"/>
      <c r="GSC59" s="702"/>
      <c r="GSD59" s="702"/>
      <c r="GSE59" s="702"/>
      <c r="GSF59" s="703"/>
      <c r="GSG59" s="701" t="s">
        <v>866</v>
      </c>
      <c r="GSH59" s="702"/>
      <c r="GSI59" s="702"/>
      <c r="GSJ59" s="702"/>
      <c r="GSK59" s="702"/>
      <c r="GSL59" s="702"/>
      <c r="GSM59" s="702"/>
      <c r="GSN59" s="702"/>
      <c r="GSO59" s="702"/>
      <c r="GSP59" s="702"/>
      <c r="GSQ59" s="702"/>
      <c r="GSR59" s="702"/>
      <c r="GSS59" s="702"/>
      <c r="GST59" s="702"/>
      <c r="GSU59" s="702"/>
      <c r="GSV59" s="703"/>
      <c r="GSW59" s="701" t="s">
        <v>866</v>
      </c>
      <c r="GSX59" s="702"/>
      <c r="GSY59" s="702"/>
      <c r="GSZ59" s="702"/>
      <c r="GTA59" s="702"/>
      <c r="GTB59" s="702"/>
      <c r="GTC59" s="702"/>
      <c r="GTD59" s="702"/>
      <c r="GTE59" s="702"/>
      <c r="GTF59" s="702"/>
      <c r="GTG59" s="702"/>
      <c r="GTH59" s="702"/>
      <c r="GTI59" s="702"/>
      <c r="GTJ59" s="702"/>
      <c r="GTK59" s="702"/>
      <c r="GTL59" s="703"/>
      <c r="GTM59" s="701" t="s">
        <v>866</v>
      </c>
      <c r="GTN59" s="702"/>
      <c r="GTO59" s="702"/>
      <c r="GTP59" s="702"/>
      <c r="GTQ59" s="702"/>
      <c r="GTR59" s="702"/>
      <c r="GTS59" s="702"/>
      <c r="GTT59" s="702"/>
      <c r="GTU59" s="702"/>
      <c r="GTV59" s="702"/>
      <c r="GTW59" s="702"/>
      <c r="GTX59" s="702"/>
      <c r="GTY59" s="702"/>
      <c r="GTZ59" s="702"/>
      <c r="GUA59" s="702"/>
      <c r="GUB59" s="703"/>
      <c r="GUC59" s="701" t="s">
        <v>866</v>
      </c>
      <c r="GUD59" s="702"/>
      <c r="GUE59" s="702"/>
      <c r="GUF59" s="702"/>
      <c r="GUG59" s="702"/>
      <c r="GUH59" s="702"/>
      <c r="GUI59" s="702"/>
      <c r="GUJ59" s="702"/>
      <c r="GUK59" s="702"/>
      <c r="GUL59" s="702"/>
      <c r="GUM59" s="702"/>
      <c r="GUN59" s="702"/>
      <c r="GUO59" s="702"/>
      <c r="GUP59" s="702"/>
      <c r="GUQ59" s="702"/>
      <c r="GUR59" s="703"/>
      <c r="GUS59" s="701" t="s">
        <v>866</v>
      </c>
      <c r="GUT59" s="702"/>
      <c r="GUU59" s="702"/>
      <c r="GUV59" s="702"/>
      <c r="GUW59" s="702"/>
      <c r="GUX59" s="702"/>
      <c r="GUY59" s="702"/>
      <c r="GUZ59" s="702"/>
      <c r="GVA59" s="702"/>
      <c r="GVB59" s="702"/>
      <c r="GVC59" s="702"/>
      <c r="GVD59" s="702"/>
      <c r="GVE59" s="702"/>
      <c r="GVF59" s="702"/>
      <c r="GVG59" s="702"/>
      <c r="GVH59" s="703"/>
      <c r="GVI59" s="701" t="s">
        <v>866</v>
      </c>
      <c r="GVJ59" s="702"/>
      <c r="GVK59" s="702"/>
      <c r="GVL59" s="702"/>
      <c r="GVM59" s="702"/>
      <c r="GVN59" s="702"/>
      <c r="GVO59" s="702"/>
      <c r="GVP59" s="702"/>
      <c r="GVQ59" s="702"/>
      <c r="GVR59" s="702"/>
      <c r="GVS59" s="702"/>
      <c r="GVT59" s="702"/>
      <c r="GVU59" s="702"/>
      <c r="GVV59" s="702"/>
      <c r="GVW59" s="702"/>
      <c r="GVX59" s="703"/>
      <c r="GVY59" s="701" t="s">
        <v>866</v>
      </c>
      <c r="GVZ59" s="702"/>
      <c r="GWA59" s="702"/>
      <c r="GWB59" s="702"/>
      <c r="GWC59" s="702"/>
      <c r="GWD59" s="702"/>
      <c r="GWE59" s="702"/>
      <c r="GWF59" s="702"/>
      <c r="GWG59" s="702"/>
      <c r="GWH59" s="702"/>
      <c r="GWI59" s="702"/>
      <c r="GWJ59" s="702"/>
      <c r="GWK59" s="702"/>
      <c r="GWL59" s="702"/>
      <c r="GWM59" s="702"/>
      <c r="GWN59" s="703"/>
      <c r="GWO59" s="701" t="s">
        <v>866</v>
      </c>
      <c r="GWP59" s="702"/>
      <c r="GWQ59" s="702"/>
      <c r="GWR59" s="702"/>
      <c r="GWS59" s="702"/>
      <c r="GWT59" s="702"/>
      <c r="GWU59" s="702"/>
      <c r="GWV59" s="702"/>
      <c r="GWW59" s="702"/>
      <c r="GWX59" s="702"/>
      <c r="GWY59" s="702"/>
      <c r="GWZ59" s="702"/>
      <c r="GXA59" s="702"/>
      <c r="GXB59" s="702"/>
      <c r="GXC59" s="702"/>
      <c r="GXD59" s="703"/>
      <c r="GXE59" s="701" t="s">
        <v>866</v>
      </c>
      <c r="GXF59" s="702"/>
      <c r="GXG59" s="702"/>
      <c r="GXH59" s="702"/>
      <c r="GXI59" s="702"/>
      <c r="GXJ59" s="702"/>
      <c r="GXK59" s="702"/>
      <c r="GXL59" s="702"/>
      <c r="GXM59" s="702"/>
      <c r="GXN59" s="702"/>
      <c r="GXO59" s="702"/>
      <c r="GXP59" s="702"/>
      <c r="GXQ59" s="702"/>
      <c r="GXR59" s="702"/>
      <c r="GXS59" s="702"/>
      <c r="GXT59" s="703"/>
      <c r="GXU59" s="701" t="s">
        <v>866</v>
      </c>
      <c r="GXV59" s="702"/>
      <c r="GXW59" s="702"/>
      <c r="GXX59" s="702"/>
      <c r="GXY59" s="702"/>
      <c r="GXZ59" s="702"/>
      <c r="GYA59" s="702"/>
      <c r="GYB59" s="702"/>
      <c r="GYC59" s="702"/>
      <c r="GYD59" s="702"/>
      <c r="GYE59" s="702"/>
      <c r="GYF59" s="702"/>
      <c r="GYG59" s="702"/>
      <c r="GYH59" s="702"/>
      <c r="GYI59" s="702"/>
      <c r="GYJ59" s="703"/>
      <c r="GYK59" s="701" t="s">
        <v>866</v>
      </c>
      <c r="GYL59" s="702"/>
      <c r="GYM59" s="702"/>
      <c r="GYN59" s="702"/>
      <c r="GYO59" s="702"/>
      <c r="GYP59" s="702"/>
      <c r="GYQ59" s="702"/>
      <c r="GYR59" s="702"/>
      <c r="GYS59" s="702"/>
      <c r="GYT59" s="702"/>
      <c r="GYU59" s="702"/>
      <c r="GYV59" s="702"/>
      <c r="GYW59" s="702"/>
      <c r="GYX59" s="702"/>
      <c r="GYY59" s="702"/>
      <c r="GYZ59" s="703"/>
      <c r="GZA59" s="701" t="s">
        <v>866</v>
      </c>
      <c r="GZB59" s="702"/>
      <c r="GZC59" s="702"/>
      <c r="GZD59" s="702"/>
      <c r="GZE59" s="702"/>
      <c r="GZF59" s="702"/>
      <c r="GZG59" s="702"/>
      <c r="GZH59" s="702"/>
      <c r="GZI59" s="702"/>
      <c r="GZJ59" s="702"/>
      <c r="GZK59" s="702"/>
      <c r="GZL59" s="702"/>
      <c r="GZM59" s="702"/>
      <c r="GZN59" s="702"/>
      <c r="GZO59" s="702"/>
      <c r="GZP59" s="703"/>
      <c r="GZQ59" s="701" t="s">
        <v>866</v>
      </c>
      <c r="GZR59" s="702"/>
      <c r="GZS59" s="702"/>
      <c r="GZT59" s="702"/>
      <c r="GZU59" s="702"/>
      <c r="GZV59" s="702"/>
      <c r="GZW59" s="702"/>
      <c r="GZX59" s="702"/>
      <c r="GZY59" s="702"/>
      <c r="GZZ59" s="702"/>
      <c r="HAA59" s="702"/>
      <c r="HAB59" s="702"/>
      <c r="HAC59" s="702"/>
      <c r="HAD59" s="702"/>
      <c r="HAE59" s="702"/>
      <c r="HAF59" s="703"/>
      <c r="HAG59" s="701" t="s">
        <v>866</v>
      </c>
      <c r="HAH59" s="702"/>
      <c r="HAI59" s="702"/>
      <c r="HAJ59" s="702"/>
      <c r="HAK59" s="702"/>
      <c r="HAL59" s="702"/>
      <c r="HAM59" s="702"/>
      <c r="HAN59" s="702"/>
      <c r="HAO59" s="702"/>
      <c r="HAP59" s="702"/>
      <c r="HAQ59" s="702"/>
      <c r="HAR59" s="702"/>
      <c r="HAS59" s="702"/>
      <c r="HAT59" s="702"/>
      <c r="HAU59" s="702"/>
      <c r="HAV59" s="703"/>
      <c r="HAW59" s="701" t="s">
        <v>866</v>
      </c>
      <c r="HAX59" s="702"/>
      <c r="HAY59" s="702"/>
      <c r="HAZ59" s="702"/>
      <c r="HBA59" s="702"/>
      <c r="HBB59" s="702"/>
      <c r="HBC59" s="702"/>
      <c r="HBD59" s="702"/>
      <c r="HBE59" s="702"/>
      <c r="HBF59" s="702"/>
      <c r="HBG59" s="702"/>
      <c r="HBH59" s="702"/>
      <c r="HBI59" s="702"/>
      <c r="HBJ59" s="702"/>
      <c r="HBK59" s="702"/>
      <c r="HBL59" s="703"/>
      <c r="HBM59" s="701" t="s">
        <v>866</v>
      </c>
      <c r="HBN59" s="702"/>
      <c r="HBO59" s="702"/>
      <c r="HBP59" s="702"/>
      <c r="HBQ59" s="702"/>
      <c r="HBR59" s="702"/>
      <c r="HBS59" s="702"/>
      <c r="HBT59" s="702"/>
      <c r="HBU59" s="702"/>
      <c r="HBV59" s="702"/>
      <c r="HBW59" s="702"/>
      <c r="HBX59" s="702"/>
      <c r="HBY59" s="702"/>
      <c r="HBZ59" s="702"/>
      <c r="HCA59" s="702"/>
      <c r="HCB59" s="703"/>
      <c r="HCC59" s="701" t="s">
        <v>866</v>
      </c>
      <c r="HCD59" s="702"/>
      <c r="HCE59" s="702"/>
      <c r="HCF59" s="702"/>
      <c r="HCG59" s="702"/>
      <c r="HCH59" s="702"/>
      <c r="HCI59" s="702"/>
      <c r="HCJ59" s="702"/>
      <c r="HCK59" s="702"/>
      <c r="HCL59" s="702"/>
      <c r="HCM59" s="702"/>
      <c r="HCN59" s="702"/>
      <c r="HCO59" s="702"/>
      <c r="HCP59" s="702"/>
      <c r="HCQ59" s="702"/>
      <c r="HCR59" s="703"/>
      <c r="HCS59" s="701" t="s">
        <v>866</v>
      </c>
      <c r="HCT59" s="702"/>
      <c r="HCU59" s="702"/>
      <c r="HCV59" s="702"/>
      <c r="HCW59" s="702"/>
      <c r="HCX59" s="702"/>
      <c r="HCY59" s="702"/>
      <c r="HCZ59" s="702"/>
      <c r="HDA59" s="702"/>
      <c r="HDB59" s="702"/>
      <c r="HDC59" s="702"/>
      <c r="HDD59" s="702"/>
      <c r="HDE59" s="702"/>
      <c r="HDF59" s="702"/>
      <c r="HDG59" s="702"/>
      <c r="HDH59" s="703"/>
      <c r="HDI59" s="701" t="s">
        <v>866</v>
      </c>
      <c r="HDJ59" s="702"/>
      <c r="HDK59" s="702"/>
      <c r="HDL59" s="702"/>
      <c r="HDM59" s="702"/>
      <c r="HDN59" s="702"/>
      <c r="HDO59" s="702"/>
      <c r="HDP59" s="702"/>
      <c r="HDQ59" s="702"/>
      <c r="HDR59" s="702"/>
      <c r="HDS59" s="702"/>
      <c r="HDT59" s="702"/>
      <c r="HDU59" s="702"/>
      <c r="HDV59" s="702"/>
      <c r="HDW59" s="702"/>
      <c r="HDX59" s="703"/>
      <c r="HDY59" s="701" t="s">
        <v>866</v>
      </c>
      <c r="HDZ59" s="702"/>
      <c r="HEA59" s="702"/>
      <c r="HEB59" s="702"/>
      <c r="HEC59" s="702"/>
      <c r="HED59" s="702"/>
      <c r="HEE59" s="702"/>
      <c r="HEF59" s="702"/>
      <c r="HEG59" s="702"/>
      <c r="HEH59" s="702"/>
      <c r="HEI59" s="702"/>
      <c r="HEJ59" s="702"/>
      <c r="HEK59" s="702"/>
      <c r="HEL59" s="702"/>
      <c r="HEM59" s="702"/>
      <c r="HEN59" s="703"/>
      <c r="HEO59" s="701" t="s">
        <v>866</v>
      </c>
      <c r="HEP59" s="702"/>
      <c r="HEQ59" s="702"/>
      <c r="HER59" s="702"/>
      <c r="HES59" s="702"/>
      <c r="HET59" s="702"/>
      <c r="HEU59" s="702"/>
      <c r="HEV59" s="702"/>
      <c r="HEW59" s="702"/>
      <c r="HEX59" s="702"/>
      <c r="HEY59" s="702"/>
      <c r="HEZ59" s="702"/>
      <c r="HFA59" s="702"/>
      <c r="HFB59" s="702"/>
      <c r="HFC59" s="702"/>
      <c r="HFD59" s="703"/>
      <c r="HFE59" s="701" t="s">
        <v>866</v>
      </c>
      <c r="HFF59" s="702"/>
      <c r="HFG59" s="702"/>
      <c r="HFH59" s="702"/>
      <c r="HFI59" s="702"/>
      <c r="HFJ59" s="702"/>
      <c r="HFK59" s="702"/>
      <c r="HFL59" s="702"/>
      <c r="HFM59" s="702"/>
      <c r="HFN59" s="702"/>
      <c r="HFO59" s="702"/>
      <c r="HFP59" s="702"/>
      <c r="HFQ59" s="702"/>
      <c r="HFR59" s="702"/>
      <c r="HFS59" s="702"/>
      <c r="HFT59" s="703"/>
      <c r="HFU59" s="701" t="s">
        <v>866</v>
      </c>
      <c r="HFV59" s="702"/>
      <c r="HFW59" s="702"/>
      <c r="HFX59" s="702"/>
      <c r="HFY59" s="702"/>
      <c r="HFZ59" s="702"/>
      <c r="HGA59" s="702"/>
      <c r="HGB59" s="702"/>
      <c r="HGC59" s="702"/>
      <c r="HGD59" s="702"/>
      <c r="HGE59" s="702"/>
      <c r="HGF59" s="702"/>
      <c r="HGG59" s="702"/>
      <c r="HGH59" s="702"/>
      <c r="HGI59" s="702"/>
      <c r="HGJ59" s="703"/>
      <c r="HGK59" s="701" t="s">
        <v>866</v>
      </c>
      <c r="HGL59" s="702"/>
      <c r="HGM59" s="702"/>
      <c r="HGN59" s="702"/>
      <c r="HGO59" s="702"/>
      <c r="HGP59" s="702"/>
      <c r="HGQ59" s="702"/>
      <c r="HGR59" s="702"/>
      <c r="HGS59" s="702"/>
      <c r="HGT59" s="702"/>
      <c r="HGU59" s="702"/>
      <c r="HGV59" s="702"/>
      <c r="HGW59" s="702"/>
      <c r="HGX59" s="702"/>
      <c r="HGY59" s="702"/>
      <c r="HGZ59" s="703"/>
      <c r="HHA59" s="701" t="s">
        <v>866</v>
      </c>
      <c r="HHB59" s="702"/>
      <c r="HHC59" s="702"/>
      <c r="HHD59" s="702"/>
      <c r="HHE59" s="702"/>
      <c r="HHF59" s="702"/>
      <c r="HHG59" s="702"/>
      <c r="HHH59" s="702"/>
      <c r="HHI59" s="702"/>
      <c r="HHJ59" s="702"/>
      <c r="HHK59" s="702"/>
      <c r="HHL59" s="702"/>
      <c r="HHM59" s="702"/>
      <c r="HHN59" s="702"/>
      <c r="HHO59" s="702"/>
      <c r="HHP59" s="703"/>
      <c r="HHQ59" s="701" t="s">
        <v>866</v>
      </c>
      <c r="HHR59" s="702"/>
      <c r="HHS59" s="702"/>
      <c r="HHT59" s="702"/>
      <c r="HHU59" s="702"/>
      <c r="HHV59" s="702"/>
      <c r="HHW59" s="702"/>
      <c r="HHX59" s="702"/>
      <c r="HHY59" s="702"/>
      <c r="HHZ59" s="702"/>
      <c r="HIA59" s="702"/>
      <c r="HIB59" s="702"/>
      <c r="HIC59" s="702"/>
      <c r="HID59" s="702"/>
      <c r="HIE59" s="702"/>
      <c r="HIF59" s="703"/>
      <c r="HIG59" s="701" t="s">
        <v>866</v>
      </c>
      <c r="HIH59" s="702"/>
      <c r="HII59" s="702"/>
      <c r="HIJ59" s="702"/>
      <c r="HIK59" s="702"/>
      <c r="HIL59" s="702"/>
      <c r="HIM59" s="702"/>
      <c r="HIN59" s="702"/>
      <c r="HIO59" s="702"/>
      <c r="HIP59" s="702"/>
      <c r="HIQ59" s="702"/>
      <c r="HIR59" s="702"/>
      <c r="HIS59" s="702"/>
      <c r="HIT59" s="702"/>
      <c r="HIU59" s="702"/>
      <c r="HIV59" s="703"/>
      <c r="HIW59" s="701" t="s">
        <v>866</v>
      </c>
      <c r="HIX59" s="702"/>
      <c r="HIY59" s="702"/>
      <c r="HIZ59" s="702"/>
      <c r="HJA59" s="702"/>
      <c r="HJB59" s="702"/>
      <c r="HJC59" s="702"/>
      <c r="HJD59" s="702"/>
      <c r="HJE59" s="702"/>
      <c r="HJF59" s="702"/>
      <c r="HJG59" s="702"/>
      <c r="HJH59" s="702"/>
      <c r="HJI59" s="702"/>
      <c r="HJJ59" s="702"/>
      <c r="HJK59" s="702"/>
      <c r="HJL59" s="703"/>
      <c r="HJM59" s="701" t="s">
        <v>866</v>
      </c>
      <c r="HJN59" s="702"/>
      <c r="HJO59" s="702"/>
      <c r="HJP59" s="702"/>
      <c r="HJQ59" s="702"/>
      <c r="HJR59" s="702"/>
      <c r="HJS59" s="702"/>
      <c r="HJT59" s="702"/>
      <c r="HJU59" s="702"/>
      <c r="HJV59" s="702"/>
      <c r="HJW59" s="702"/>
      <c r="HJX59" s="702"/>
      <c r="HJY59" s="702"/>
      <c r="HJZ59" s="702"/>
      <c r="HKA59" s="702"/>
      <c r="HKB59" s="703"/>
      <c r="HKC59" s="701" t="s">
        <v>866</v>
      </c>
      <c r="HKD59" s="702"/>
      <c r="HKE59" s="702"/>
      <c r="HKF59" s="702"/>
      <c r="HKG59" s="702"/>
      <c r="HKH59" s="702"/>
      <c r="HKI59" s="702"/>
      <c r="HKJ59" s="702"/>
      <c r="HKK59" s="702"/>
      <c r="HKL59" s="702"/>
      <c r="HKM59" s="702"/>
      <c r="HKN59" s="702"/>
      <c r="HKO59" s="702"/>
      <c r="HKP59" s="702"/>
      <c r="HKQ59" s="702"/>
      <c r="HKR59" s="703"/>
      <c r="HKS59" s="701" t="s">
        <v>866</v>
      </c>
      <c r="HKT59" s="702"/>
      <c r="HKU59" s="702"/>
      <c r="HKV59" s="702"/>
      <c r="HKW59" s="702"/>
      <c r="HKX59" s="702"/>
      <c r="HKY59" s="702"/>
      <c r="HKZ59" s="702"/>
      <c r="HLA59" s="702"/>
      <c r="HLB59" s="702"/>
      <c r="HLC59" s="702"/>
      <c r="HLD59" s="702"/>
      <c r="HLE59" s="702"/>
      <c r="HLF59" s="702"/>
      <c r="HLG59" s="702"/>
      <c r="HLH59" s="703"/>
      <c r="HLI59" s="701" t="s">
        <v>866</v>
      </c>
      <c r="HLJ59" s="702"/>
      <c r="HLK59" s="702"/>
      <c r="HLL59" s="702"/>
      <c r="HLM59" s="702"/>
      <c r="HLN59" s="702"/>
      <c r="HLO59" s="702"/>
      <c r="HLP59" s="702"/>
      <c r="HLQ59" s="702"/>
      <c r="HLR59" s="702"/>
      <c r="HLS59" s="702"/>
      <c r="HLT59" s="702"/>
      <c r="HLU59" s="702"/>
      <c r="HLV59" s="702"/>
      <c r="HLW59" s="702"/>
      <c r="HLX59" s="703"/>
      <c r="HLY59" s="701" t="s">
        <v>866</v>
      </c>
      <c r="HLZ59" s="702"/>
      <c r="HMA59" s="702"/>
      <c r="HMB59" s="702"/>
      <c r="HMC59" s="702"/>
      <c r="HMD59" s="702"/>
      <c r="HME59" s="702"/>
      <c r="HMF59" s="702"/>
      <c r="HMG59" s="702"/>
      <c r="HMH59" s="702"/>
      <c r="HMI59" s="702"/>
      <c r="HMJ59" s="702"/>
      <c r="HMK59" s="702"/>
      <c r="HML59" s="702"/>
      <c r="HMM59" s="702"/>
      <c r="HMN59" s="703"/>
      <c r="HMO59" s="701" t="s">
        <v>866</v>
      </c>
      <c r="HMP59" s="702"/>
      <c r="HMQ59" s="702"/>
      <c r="HMR59" s="702"/>
      <c r="HMS59" s="702"/>
      <c r="HMT59" s="702"/>
      <c r="HMU59" s="702"/>
      <c r="HMV59" s="702"/>
      <c r="HMW59" s="702"/>
      <c r="HMX59" s="702"/>
      <c r="HMY59" s="702"/>
      <c r="HMZ59" s="702"/>
      <c r="HNA59" s="702"/>
      <c r="HNB59" s="702"/>
      <c r="HNC59" s="702"/>
      <c r="HND59" s="703"/>
      <c r="HNE59" s="701" t="s">
        <v>866</v>
      </c>
      <c r="HNF59" s="702"/>
      <c r="HNG59" s="702"/>
      <c r="HNH59" s="702"/>
      <c r="HNI59" s="702"/>
      <c r="HNJ59" s="702"/>
      <c r="HNK59" s="702"/>
      <c r="HNL59" s="702"/>
      <c r="HNM59" s="702"/>
      <c r="HNN59" s="702"/>
      <c r="HNO59" s="702"/>
      <c r="HNP59" s="702"/>
      <c r="HNQ59" s="702"/>
      <c r="HNR59" s="702"/>
      <c r="HNS59" s="702"/>
      <c r="HNT59" s="703"/>
      <c r="HNU59" s="701" t="s">
        <v>866</v>
      </c>
      <c r="HNV59" s="702"/>
      <c r="HNW59" s="702"/>
      <c r="HNX59" s="702"/>
      <c r="HNY59" s="702"/>
      <c r="HNZ59" s="702"/>
      <c r="HOA59" s="702"/>
      <c r="HOB59" s="702"/>
      <c r="HOC59" s="702"/>
      <c r="HOD59" s="702"/>
      <c r="HOE59" s="702"/>
      <c r="HOF59" s="702"/>
      <c r="HOG59" s="702"/>
      <c r="HOH59" s="702"/>
      <c r="HOI59" s="702"/>
      <c r="HOJ59" s="703"/>
      <c r="HOK59" s="701" t="s">
        <v>866</v>
      </c>
      <c r="HOL59" s="702"/>
      <c r="HOM59" s="702"/>
      <c r="HON59" s="702"/>
      <c r="HOO59" s="702"/>
      <c r="HOP59" s="702"/>
      <c r="HOQ59" s="702"/>
      <c r="HOR59" s="702"/>
      <c r="HOS59" s="702"/>
      <c r="HOT59" s="702"/>
      <c r="HOU59" s="702"/>
      <c r="HOV59" s="702"/>
      <c r="HOW59" s="702"/>
      <c r="HOX59" s="702"/>
      <c r="HOY59" s="702"/>
      <c r="HOZ59" s="703"/>
      <c r="HPA59" s="701" t="s">
        <v>866</v>
      </c>
      <c r="HPB59" s="702"/>
      <c r="HPC59" s="702"/>
      <c r="HPD59" s="702"/>
      <c r="HPE59" s="702"/>
      <c r="HPF59" s="702"/>
      <c r="HPG59" s="702"/>
      <c r="HPH59" s="702"/>
      <c r="HPI59" s="702"/>
      <c r="HPJ59" s="702"/>
      <c r="HPK59" s="702"/>
      <c r="HPL59" s="702"/>
      <c r="HPM59" s="702"/>
      <c r="HPN59" s="702"/>
      <c r="HPO59" s="702"/>
      <c r="HPP59" s="703"/>
      <c r="HPQ59" s="701" t="s">
        <v>866</v>
      </c>
      <c r="HPR59" s="702"/>
      <c r="HPS59" s="702"/>
      <c r="HPT59" s="702"/>
      <c r="HPU59" s="702"/>
      <c r="HPV59" s="702"/>
      <c r="HPW59" s="702"/>
      <c r="HPX59" s="702"/>
      <c r="HPY59" s="702"/>
      <c r="HPZ59" s="702"/>
      <c r="HQA59" s="702"/>
      <c r="HQB59" s="702"/>
      <c r="HQC59" s="702"/>
      <c r="HQD59" s="702"/>
      <c r="HQE59" s="702"/>
      <c r="HQF59" s="703"/>
      <c r="HQG59" s="701" t="s">
        <v>866</v>
      </c>
      <c r="HQH59" s="702"/>
      <c r="HQI59" s="702"/>
      <c r="HQJ59" s="702"/>
      <c r="HQK59" s="702"/>
      <c r="HQL59" s="702"/>
      <c r="HQM59" s="702"/>
      <c r="HQN59" s="702"/>
      <c r="HQO59" s="702"/>
      <c r="HQP59" s="702"/>
      <c r="HQQ59" s="702"/>
      <c r="HQR59" s="702"/>
      <c r="HQS59" s="702"/>
      <c r="HQT59" s="702"/>
      <c r="HQU59" s="702"/>
      <c r="HQV59" s="703"/>
      <c r="HQW59" s="701" t="s">
        <v>866</v>
      </c>
      <c r="HQX59" s="702"/>
      <c r="HQY59" s="702"/>
      <c r="HQZ59" s="702"/>
      <c r="HRA59" s="702"/>
      <c r="HRB59" s="702"/>
      <c r="HRC59" s="702"/>
      <c r="HRD59" s="702"/>
      <c r="HRE59" s="702"/>
      <c r="HRF59" s="702"/>
      <c r="HRG59" s="702"/>
      <c r="HRH59" s="702"/>
      <c r="HRI59" s="702"/>
      <c r="HRJ59" s="702"/>
      <c r="HRK59" s="702"/>
      <c r="HRL59" s="703"/>
      <c r="HRM59" s="701" t="s">
        <v>866</v>
      </c>
      <c r="HRN59" s="702"/>
      <c r="HRO59" s="702"/>
      <c r="HRP59" s="702"/>
      <c r="HRQ59" s="702"/>
      <c r="HRR59" s="702"/>
      <c r="HRS59" s="702"/>
      <c r="HRT59" s="702"/>
      <c r="HRU59" s="702"/>
      <c r="HRV59" s="702"/>
      <c r="HRW59" s="702"/>
      <c r="HRX59" s="702"/>
      <c r="HRY59" s="702"/>
      <c r="HRZ59" s="702"/>
      <c r="HSA59" s="702"/>
      <c r="HSB59" s="703"/>
      <c r="HSC59" s="701" t="s">
        <v>866</v>
      </c>
      <c r="HSD59" s="702"/>
      <c r="HSE59" s="702"/>
      <c r="HSF59" s="702"/>
      <c r="HSG59" s="702"/>
      <c r="HSH59" s="702"/>
      <c r="HSI59" s="702"/>
      <c r="HSJ59" s="702"/>
      <c r="HSK59" s="702"/>
      <c r="HSL59" s="702"/>
      <c r="HSM59" s="702"/>
      <c r="HSN59" s="702"/>
      <c r="HSO59" s="702"/>
      <c r="HSP59" s="702"/>
      <c r="HSQ59" s="702"/>
      <c r="HSR59" s="703"/>
      <c r="HSS59" s="701" t="s">
        <v>866</v>
      </c>
      <c r="HST59" s="702"/>
      <c r="HSU59" s="702"/>
      <c r="HSV59" s="702"/>
      <c r="HSW59" s="702"/>
      <c r="HSX59" s="702"/>
      <c r="HSY59" s="702"/>
      <c r="HSZ59" s="702"/>
      <c r="HTA59" s="702"/>
      <c r="HTB59" s="702"/>
      <c r="HTC59" s="702"/>
      <c r="HTD59" s="702"/>
      <c r="HTE59" s="702"/>
      <c r="HTF59" s="702"/>
      <c r="HTG59" s="702"/>
      <c r="HTH59" s="703"/>
      <c r="HTI59" s="701" t="s">
        <v>866</v>
      </c>
      <c r="HTJ59" s="702"/>
      <c r="HTK59" s="702"/>
      <c r="HTL59" s="702"/>
      <c r="HTM59" s="702"/>
      <c r="HTN59" s="702"/>
      <c r="HTO59" s="702"/>
      <c r="HTP59" s="702"/>
      <c r="HTQ59" s="702"/>
      <c r="HTR59" s="702"/>
      <c r="HTS59" s="702"/>
      <c r="HTT59" s="702"/>
      <c r="HTU59" s="702"/>
      <c r="HTV59" s="702"/>
      <c r="HTW59" s="702"/>
      <c r="HTX59" s="703"/>
      <c r="HTY59" s="701" t="s">
        <v>866</v>
      </c>
      <c r="HTZ59" s="702"/>
      <c r="HUA59" s="702"/>
      <c r="HUB59" s="702"/>
      <c r="HUC59" s="702"/>
      <c r="HUD59" s="702"/>
      <c r="HUE59" s="702"/>
      <c r="HUF59" s="702"/>
      <c r="HUG59" s="702"/>
      <c r="HUH59" s="702"/>
      <c r="HUI59" s="702"/>
      <c r="HUJ59" s="702"/>
      <c r="HUK59" s="702"/>
      <c r="HUL59" s="702"/>
      <c r="HUM59" s="702"/>
      <c r="HUN59" s="703"/>
      <c r="HUO59" s="701" t="s">
        <v>866</v>
      </c>
      <c r="HUP59" s="702"/>
      <c r="HUQ59" s="702"/>
      <c r="HUR59" s="702"/>
      <c r="HUS59" s="702"/>
      <c r="HUT59" s="702"/>
      <c r="HUU59" s="702"/>
      <c r="HUV59" s="702"/>
      <c r="HUW59" s="702"/>
      <c r="HUX59" s="702"/>
      <c r="HUY59" s="702"/>
      <c r="HUZ59" s="702"/>
      <c r="HVA59" s="702"/>
      <c r="HVB59" s="702"/>
      <c r="HVC59" s="702"/>
      <c r="HVD59" s="703"/>
      <c r="HVE59" s="701" t="s">
        <v>866</v>
      </c>
      <c r="HVF59" s="702"/>
      <c r="HVG59" s="702"/>
      <c r="HVH59" s="702"/>
      <c r="HVI59" s="702"/>
      <c r="HVJ59" s="702"/>
      <c r="HVK59" s="702"/>
      <c r="HVL59" s="702"/>
      <c r="HVM59" s="702"/>
      <c r="HVN59" s="702"/>
      <c r="HVO59" s="702"/>
      <c r="HVP59" s="702"/>
      <c r="HVQ59" s="702"/>
      <c r="HVR59" s="702"/>
      <c r="HVS59" s="702"/>
      <c r="HVT59" s="703"/>
      <c r="HVU59" s="701" t="s">
        <v>866</v>
      </c>
      <c r="HVV59" s="702"/>
      <c r="HVW59" s="702"/>
      <c r="HVX59" s="702"/>
      <c r="HVY59" s="702"/>
      <c r="HVZ59" s="702"/>
      <c r="HWA59" s="702"/>
      <c r="HWB59" s="702"/>
      <c r="HWC59" s="702"/>
      <c r="HWD59" s="702"/>
      <c r="HWE59" s="702"/>
      <c r="HWF59" s="702"/>
      <c r="HWG59" s="702"/>
      <c r="HWH59" s="702"/>
      <c r="HWI59" s="702"/>
      <c r="HWJ59" s="703"/>
      <c r="HWK59" s="701" t="s">
        <v>866</v>
      </c>
      <c r="HWL59" s="702"/>
      <c r="HWM59" s="702"/>
      <c r="HWN59" s="702"/>
      <c r="HWO59" s="702"/>
      <c r="HWP59" s="702"/>
      <c r="HWQ59" s="702"/>
      <c r="HWR59" s="702"/>
      <c r="HWS59" s="702"/>
      <c r="HWT59" s="702"/>
      <c r="HWU59" s="702"/>
      <c r="HWV59" s="702"/>
      <c r="HWW59" s="702"/>
      <c r="HWX59" s="702"/>
      <c r="HWY59" s="702"/>
      <c r="HWZ59" s="703"/>
      <c r="HXA59" s="701" t="s">
        <v>866</v>
      </c>
      <c r="HXB59" s="702"/>
      <c r="HXC59" s="702"/>
      <c r="HXD59" s="702"/>
      <c r="HXE59" s="702"/>
      <c r="HXF59" s="702"/>
      <c r="HXG59" s="702"/>
      <c r="HXH59" s="702"/>
      <c r="HXI59" s="702"/>
      <c r="HXJ59" s="702"/>
      <c r="HXK59" s="702"/>
      <c r="HXL59" s="702"/>
      <c r="HXM59" s="702"/>
      <c r="HXN59" s="702"/>
      <c r="HXO59" s="702"/>
      <c r="HXP59" s="703"/>
      <c r="HXQ59" s="701" t="s">
        <v>866</v>
      </c>
      <c r="HXR59" s="702"/>
      <c r="HXS59" s="702"/>
      <c r="HXT59" s="702"/>
      <c r="HXU59" s="702"/>
      <c r="HXV59" s="702"/>
      <c r="HXW59" s="702"/>
      <c r="HXX59" s="702"/>
      <c r="HXY59" s="702"/>
      <c r="HXZ59" s="702"/>
      <c r="HYA59" s="702"/>
      <c r="HYB59" s="702"/>
      <c r="HYC59" s="702"/>
      <c r="HYD59" s="702"/>
      <c r="HYE59" s="702"/>
      <c r="HYF59" s="703"/>
      <c r="HYG59" s="701" t="s">
        <v>866</v>
      </c>
      <c r="HYH59" s="702"/>
      <c r="HYI59" s="702"/>
      <c r="HYJ59" s="702"/>
      <c r="HYK59" s="702"/>
      <c r="HYL59" s="702"/>
      <c r="HYM59" s="702"/>
      <c r="HYN59" s="702"/>
      <c r="HYO59" s="702"/>
      <c r="HYP59" s="702"/>
      <c r="HYQ59" s="702"/>
      <c r="HYR59" s="702"/>
      <c r="HYS59" s="702"/>
      <c r="HYT59" s="702"/>
      <c r="HYU59" s="702"/>
      <c r="HYV59" s="703"/>
      <c r="HYW59" s="701" t="s">
        <v>866</v>
      </c>
      <c r="HYX59" s="702"/>
      <c r="HYY59" s="702"/>
      <c r="HYZ59" s="702"/>
      <c r="HZA59" s="702"/>
      <c r="HZB59" s="702"/>
      <c r="HZC59" s="702"/>
      <c r="HZD59" s="702"/>
      <c r="HZE59" s="702"/>
      <c r="HZF59" s="702"/>
      <c r="HZG59" s="702"/>
      <c r="HZH59" s="702"/>
      <c r="HZI59" s="702"/>
      <c r="HZJ59" s="702"/>
      <c r="HZK59" s="702"/>
      <c r="HZL59" s="703"/>
      <c r="HZM59" s="701" t="s">
        <v>866</v>
      </c>
      <c r="HZN59" s="702"/>
      <c r="HZO59" s="702"/>
      <c r="HZP59" s="702"/>
      <c r="HZQ59" s="702"/>
      <c r="HZR59" s="702"/>
      <c r="HZS59" s="702"/>
      <c r="HZT59" s="702"/>
      <c r="HZU59" s="702"/>
      <c r="HZV59" s="702"/>
      <c r="HZW59" s="702"/>
      <c r="HZX59" s="702"/>
      <c r="HZY59" s="702"/>
      <c r="HZZ59" s="702"/>
      <c r="IAA59" s="702"/>
      <c r="IAB59" s="703"/>
      <c r="IAC59" s="701" t="s">
        <v>866</v>
      </c>
      <c r="IAD59" s="702"/>
      <c r="IAE59" s="702"/>
      <c r="IAF59" s="702"/>
      <c r="IAG59" s="702"/>
      <c r="IAH59" s="702"/>
      <c r="IAI59" s="702"/>
      <c r="IAJ59" s="702"/>
      <c r="IAK59" s="702"/>
      <c r="IAL59" s="702"/>
      <c r="IAM59" s="702"/>
      <c r="IAN59" s="702"/>
      <c r="IAO59" s="702"/>
      <c r="IAP59" s="702"/>
      <c r="IAQ59" s="702"/>
      <c r="IAR59" s="703"/>
      <c r="IAS59" s="701" t="s">
        <v>866</v>
      </c>
      <c r="IAT59" s="702"/>
      <c r="IAU59" s="702"/>
      <c r="IAV59" s="702"/>
      <c r="IAW59" s="702"/>
      <c r="IAX59" s="702"/>
      <c r="IAY59" s="702"/>
      <c r="IAZ59" s="702"/>
      <c r="IBA59" s="702"/>
      <c r="IBB59" s="702"/>
      <c r="IBC59" s="702"/>
      <c r="IBD59" s="702"/>
      <c r="IBE59" s="702"/>
      <c r="IBF59" s="702"/>
      <c r="IBG59" s="702"/>
      <c r="IBH59" s="703"/>
      <c r="IBI59" s="701" t="s">
        <v>866</v>
      </c>
      <c r="IBJ59" s="702"/>
      <c r="IBK59" s="702"/>
      <c r="IBL59" s="702"/>
      <c r="IBM59" s="702"/>
      <c r="IBN59" s="702"/>
      <c r="IBO59" s="702"/>
      <c r="IBP59" s="702"/>
      <c r="IBQ59" s="702"/>
      <c r="IBR59" s="702"/>
      <c r="IBS59" s="702"/>
      <c r="IBT59" s="702"/>
      <c r="IBU59" s="702"/>
      <c r="IBV59" s="702"/>
      <c r="IBW59" s="702"/>
      <c r="IBX59" s="703"/>
      <c r="IBY59" s="701" t="s">
        <v>866</v>
      </c>
      <c r="IBZ59" s="702"/>
      <c r="ICA59" s="702"/>
      <c r="ICB59" s="702"/>
      <c r="ICC59" s="702"/>
      <c r="ICD59" s="702"/>
      <c r="ICE59" s="702"/>
      <c r="ICF59" s="702"/>
      <c r="ICG59" s="702"/>
      <c r="ICH59" s="702"/>
      <c r="ICI59" s="702"/>
      <c r="ICJ59" s="702"/>
      <c r="ICK59" s="702"/>
      <c r="ICL59" s="702"/>
      <c r="ICM59" s="702"/>
      <c r="ICN59" s="703"/>
      <c r="ICO59" s="701" t="s">
        <v>866</v>
      </c>
      <c r="ICP59" s="702"/>
      <c r="ICQ59" s="702"/>
      <c r="ICR59" s="702"/>
      <c r="ICS59" s="702"/>
      <c r="ICT59" s="702"/>
      <c r="ICU59" s="702"/>
      <c r="ICV59" s="702"/>
      <c r="ICW59" s="702"/>
      <c r="ICX59" s="702"/>
      <c r="ICY59" s="702"/>
      <c r="ICZ59" s="702"/>
      <c r="IDA59" s="702"/>
      <c r="IDB59" s="702"/>
      <c r="IDC59" s="702"/>
      <c r="IDD59" s="703"/>
      <c r="IDE59" s="701" t="s">
        <v>866</v>
      </c>
      <c r="IDF59" s="702"/>
      <c r="IDG59" s="702"/>
      <c r="IDH59" s="702"/>
      <c r="IDI59" s="702"/>
      <c r="IDJ59" s="702"/>
      <c r="IDK59" s="702"/>
      <c r="IDL59" s="702"/>
      <c r="IDM59" s="702"/>
      <c r="IDN59" s="702"/>
      <c r="IDO59" s="702"/>
      <c r="IDP59" s="702"/>
      <c r="IDQ59" s="702"/>
      <c r="IDR59" s="702"/>
      <c r="IDS59" s="702"/>
      <c r="IDT59" s="703"/>
      <c r="IDU59" s="701" t="s">
        <v>866</v>
      </c>
      <c r="IDV59" s="702"/>
      <c r="IDW59" s="702"/>
      <c r="IDX59" s="702"/>
      <c r="IDY59" s="702"/>
      <c r="IDZ59" s="702"/>
      <c r="IEA59" s="702"/>
      <c r="IEB59" s="702"/>
      <c r="IEC59" s="702"/>
      <c r="IED59" s="702"/>
      <c r="IEE59" s="702"/>
      <c r="IEF59" s="702"/>
      <c r="IEG59" s="702"/>
      <c r="IEH59" s="702"/>
      <c r="IEI59" s="702"/>
      <c r="IEJ59" s="703"/>
      <c r="IEK59" s="701" t="s">
        <v>866</v>
      </c>
      <c r="IEL59" s="702"/>
      <c r="IEM59" s="702"/>
      <c r="IEN59" s="702"/>
      <c r="IEO59" s="702"/>
      <c r="IEP59" s="702"/>
      <c r="IEQ59" s="702"/>
      <c r="IER59" s="702"/>
      <c r="IES59" s="702"/>
      <c r="IET59" s="702"/>
      <c r="IEU59" s="702"/>
      <c r="IEV59" s="702"/>
      <c r="IEW59" s="702"/>
      <c r="IEX59" s="702"/>
      <c r="IEY59" s="702"/>
      <c r="IEZ59" s="703"/>
      <c r="IFA59" s="701" t="s">
        <v>866</v>
      </c>
      <c r="IFB59" s="702"/>
      <c r="IFC59" s="702"/>
      <c r="IFD59" s="702"/>
      <c r="IFE59" s="702"/>
      <c r="IFF59" s="702"/>
      <c r="IFG59" s="702"/>
      <c r="IFH59" s="702"/>
      <c r="IFI59" s="702"/>
      <c r="IFJ59" s="702"/>
      <c r="IFK59" s="702"/>
      <c r="IFL59" s="702"/>
      <c r="IFM59" s="702"/>
      <c r="IFN59" s="702"/>
      <c r="IFO59" s="702"/>
      <c r="IFP59" s="703"/>
      <c r="IFQ59" s="701" t="s">
        <v>866</v>
      </c>
      <c r="IFR59" s="702"/>
      <c r="IFS59" s="702"/>
      <c r="IFT59" s="702"/>
      <c r="IFU59" s="702"/>
      <c r="IFV59" s="702"/>
      <c r="IFW59" s="702"/>
      <c r="IFX59" s="702"/>
      <c r="IFY59" s="702"/>
      <c r="IFZ59" s="702"/>
      <c r="IGA59" s="702"/>
      <c r="IGB59" s="702"/>
      <c r="IGC59" s="702"/>
      <c r="IGD59" s="702"/>
      <c r="IGE59" s="702"/>
      <c r="IGF59" s="703"/>
      <c r="IGG59" s="701" t="s">
        <v>866</v>
      </c>
      <c r="IGH59" s="702"/>
      <c r="IGI59" s="702"/>
      <c r="IGJ59" s="702"/>
      <c r="IGK59" s="702"/>
      <c r="IGL59" s="702"/>
      <c r="IGM59" s="702"/>
      <c r="IGN59" s="702"/>
      <c r="IGO59" s="702"/>
      <c r="IGP59" s="702"/>
      <c r="IGQ59" s="702"/>
      <c r="IGR59" s="702"/>
      <c r="IGS59" s="702"/>
      <c r="IGT59" s="702"/>
      <c r="IGU59" s="702"/>
      <c r="IGV59" s="703"/>
      <c r="IGW59" s="701" t="s">
        <v>866</v>
      </c>
      <c r="IGX59" s="702"/>
      <c r="IGY59" s="702"/>
      <c r="IGZ59" s="702"/>
      <c r="IHA59" s="702"/>
      <c r="IHB59" s="702"/>
      <c r="IHC59" s="702"/>
      <c r="IHD59" s="702"/>
      <c r="IHE59" s="702"/>
      <c r="IHF59" s="702"/>
      <c r="IHG59" s="702"/>
      <c r="IHH59" s="702"/>
      <c r="IHI59" s="702"/>
      <c r="IHJ59" s="702"/>
      <c r="IHK59" s="702"/>
      <c r="IHL59" s="703"/>
      <c r="IHM59" s="701" t="s">
        <v>866</v>
      </c>
      <c r="IHN59" s="702"/>
      <c r="IHO59" s="702"/>
      <c r="IHP59" s="702"/>
      <c r="IHQ59" s="702"/>
      <c r="IHR59" s="702"/>
      <c r="IHS59" s="702"/>
      <c r="IHT59" s="702"/>
      <c r="IHU59" s="702"/>
      <c r="IHV59" s="702"/>
      <c r="IHW59" s="702"/>
      <c r="IHX59" s="702"/>
      <c r="IHY59" s="702"/>
      <c r="IHZ59" s="702"/>
      <c r="IIA59" s="702"/>
      <c r="IIB59" s="703"/>
      <c r="IIC59" s="701" t="s">
        <v>866</v>
      </c>
      <c r="IID59" s="702"/>
      <c r="IIE59" s="702"/>
      <c r="IIF59" s="702"/>
      <c r="IIG59" s="702"/>
      <c r="IIH59" s="702"/>
      <c r="III59" s="702"/>
      <c r="IIJ59" s="702"/>
      <c r="IIK59" s="702"/>
      <c r="IIL59" s="702"/>
      <c r="IIM59" s="702"/>
      <c r="IIN59" s="702"/>
      <c r="IIO59" s="702"/>
      <c r="IIP59" s="702"/>
      <c r="IIQ59" s="702"/>
      <c r="IIR59" s="703"/>
      <c r="IIS59" s="701" t="s">
        <v>866</v>
      </c>
      <c r="IIT59" s="702"/>
      <c r="IIU59" s="702"/>
      <c r="IIV59" s="702"/>
      <c r="IIW59" s="702"/>
      <c r="IIX59" s="702"/>
      <c r="IIY59" s="702"/>
      <c r="IIZ59" s="702"/>
      <c r="IJA59" s="702"/>
      <c r="IJB59" s="702"/>
      <c r="IJC59" s="702"/>
      <c r="IJD59" s="702"/>
      <c r="IJE59" s="702"/>
      <c r="IJF59" s="702"/>
      <c r="IJG59" s="702"/>
      <c r="IJH59" s="703"/>
      <c r="IJI59" s="701" t="s">
        <v>866</v>
      </c>
      <c r="IJJ59" s="702"/>
      <c r="IJK59" s="702"/>
      <c r="IJL59" s="702"/>
      <c r="IJM59" s="702"/>
      <c r="IJN59" s="702"/>
      <c r="IJO59" s="702"/>
      <c r="IJP59" s="702"/>
      <c r="IJQ59" s="702"/>
      <c r="IJR59" s="702"/>
      <c r="IJS59" s="702"/>
      <c r="IJT59" s="702"/>
      <c r="IJU59" s="702"/>
      <c r="IJV59" s="702"/>
      <c r="IJW59" s="702"/>
      <c r="IJX59" s="703"/>
      <c r="IJY59" s="701" t="s">
        <v>866</v>
      </c>
      <c r="IJZ59" s="702"/>
      <c r="IKA59" s="702"/>
      <c r="IKB59" s="702"/>
      <c r="IKC59" s="702"/>
      <c r="IKD59" s="702"/>
      <c r="IKE59" s="702"/>
      <c r="IKF59" s="702"/>
      <c r="IKG59" s="702"/>
      <c r="IKH59" s="702"/>
      <c r="IKI59" s="702"/>
      <c r="IKJ59" s="702"/>
      <c r="IKK59" s="702"/>
      <c r="IKL59" s="702"/>
      <c r="IKM59" s="702"/>
      <c r="IKN59" s="703"/>
      <c r="IKO59" s="701" t="s">
        <v>866</v>
      </c>
      <c r="IKP59" s="702"/>
      <c r="IKQ59" s="702"/>
      <c r="IKR59" s="702"/>
      <c r="IKS59" s="702"/>
      <c r="IKT59" s="702"/>
      <c r="IKU59" s="702"/>
      <c r="IKV59" s="702"/>
      <c r="IKW59" s="702"/>
      <c r="IKX59" s="702"/>
      <c r="IKY59" s="702"/>
      <c r="IKZ59" s="702"/>
      <c r="ILA59" s="702"/>
      <c r="ILB59" s="702"/>
      <c r="ILC59" s="702"/>
      <c r="ILD59" s="703"/>
      <c r="ILE59" s="701" t="s">
        <v>866</v>
      </c>
      <c r="ILF59" s="702"/>
      <c r="ILG59" s="702"/>
      <c r="ILH59" s="702"/>
      <c r="ILI59" s="702"/>
      <c r="ILJ59" s="702"/>
      <c r="ILK59" s="702"/>
      <c r="ILL59" s="702"/>
      <c r="ILM59" s="702"/>
      <c r="ILN59" s="702"/>
      <c r="ILO59" s="702"/>
      <c r="ILP59" s="702"/>
      <c r="ILQ59" s="702"/>
      <c r="ILR59" s="702"/>
      <c r="ILS59" s="702"/>
      <c r="ILT59" s="703"/>
      <c r="ILU59" s="701" t="s">
        <v>866</v>
      </c>
      <c r="ILV59" s="702"/>
      <c r="ILW59" s="702"/>
      <c r="ILX59" s="702"/>
      <c r="ILY59" s="702"/>
      <c r="ILZ59" s="702"/>
      <c r="IMA59" s="702"/>
      <c r="IMB59" s="702"/>
      <c r="IMC59" s="702"/>
      <c r="IMD59" s="702"/>
      <c r="IME59" s="702"/>
      <c r="IMF59" s="702"/>
      <c r="IMG59" s="702"/>
      <c r="IMH59" s="702"/>
      <c r="IMI59" s="702"/>
      <c r="IMJ59" s="703"/>
      <c r="IMK59" s="701" t="s">
        <v>866</v>
      </c>
      <c r="IML59" s="702"/>
      <c r="IMM59" s="702"/>
      <c r="IMN59" s="702"/>
      <c r="IMO59" s="702"/>
      <c r="IMP59" s="702"/>
      <c r="IMQ59" s="702"/>
      <c r="IMR59" s="702"/>
      <c r="IMS59" s="702"/>
      <c r="IMT59" s="702"/>
      <c r="IMU59" s="702"/>
      <c r="IMV59" s="702"/>
      <c r="IMW59" s="702"/>
      <c r="IMX59" s="702"/>
      <c r="IMY59" s="702"/>
      <c r="IMZ59" s="703"/>
      <c r="INA59" s="701" t="s">
        <v>866</v>
      </c>
      <c r="INB59" s="702"/>
      <c r="INC59" s="702"/>
      <c r="IND59" s="702"/>
      <c r="INE59" s="702"/>
      <c r="INF59" s="702"/>
      <c r="ING59" s="702"/>
      <c r="INH59" s="702"/>
      <c r="INI59" s="702"/>
      <c r="INJ59" s="702"/>
      <c r="INK59" s="702"/>
      <c r="INL59" s="702"/>
      <c r="INM59" s="702"/>
      <c r="INN59" s="702"/>
      <c r="INO59" s="702"/>
      <c r="INP59" s="703"/>
      <c r="INQ59" s="701" t="s">
        <v>866</v>
      </c>
      <c r="INR59" s="702"/>
      <c r="INS59" s="702"/>
      <c r="INT59" s="702"/>
      <c r="INU59" s="702"/>
      <c r="INV59" s="702"/>
      <c r="INW59" s="702"/>
      <c r="INX59" s="702"/>
      <c r="INY59" s="702"/>
      <c r="INZ59" s="702"/>
      <c r="IOA59" s="702"/>
      <c r="IOB59" s="702"/>
      <c r="IOC59" s="702"/>
      <c r="IOD59" s="702"/>
      <c r="IOE59" s="702"/>
      <c r="IOF59" s="703"/>
      <c r="IOG59" s="701" t="s">
        <v>866</v>
      </c>
      <c r="IOH59" s="702"/>
      <c r="IOI59" s="702"/>
      <c r="IOJ59" s="702"/>
      <c r="IOK59" s="702"/>
      <c r="IOL59" s="702"/>
      <c r="IOM59" s="702"/>
      <c r="ION59" s="702"/>
      <c r="IOO59" s="702"/>
      <c r="IOP59" s="702"/>
      <c r="IOQ59" s="702"/>
      <c r="IOR59" s="702"/>
      <c r="IOS59" s="702"/>
      <c r="IOT59" s="702"/>
      <c r="IOU59" s="702"/>
      <c r="IOV59" s="703"/>
      <c r="IOW59" s="701" t="s">
        <v>866</v>
      </c>
      <c r="IOX59" s="702"/>
      <c r="IOY59" s="702"/>
      <c r="IOZ59" s="702"/>
      <c r="IPA59" s="702"/>
      <c r="IPB59" s="702"/>
      <c r="IPC59" s="702"/>
      <c r="IPD59" s="702"/>
      <c r="IPE59" s="702"/>
      <c r="IPF59" s="702"/>
      <c r="IPG59" s="702"/>
      <c r="IPH59" s="702"/>
      <c r="IPI59" s="702"/>
      <c r="IPJ59" s="702"/>
      <c r="IPK59" s="702"/>
      <c r="IPL59" s="703"/>
      <c r="IPM59" s="701" t="s">
        <v>866</v>
      </c>
      <c r="IPN59" s="702"/>
      <c r="IPO59" s="702"/>
      <c r="IPP59" s="702"/>
      <c r="IPQ59" s="702"/>
      <c r="IPR59" s="702"/>
      <c r="IPS59" s="702"/>
      <c r="IPT59" s="702"/>
      <c r="IPU59" s="702"/>
      <c r="IPV59" s="702"/>
      <c r="IPW59" s="702"/>
      <c r="IPX59" s="702"/>
      <c r="IPY59" s="702"/>
      <c r="IPZ59" s="702"/>
      <c r="IQA59" s="702"/>
      <c r="IQB59" s="703"/>
      <c r="IQC59" s="701" t="s">
        <v>866</v>
      </c>
      <c r="IQD59" s="702"/>
      <c r="IQE59" s="702"/>
      <c r="IQF59" s="702"/>
      <c r="IQG59" s="702"/>
      <c r="IQH59" s="702"/>
      <c r="IQI59" s="702"/>
      <c r="IQJ59" s="702"/>
      <c r="IQK59" s="702"/>
      <c r="IQL59" s="702"/>
      <c r="IQM59" s="702"/>
      <c r="IQN59" s="702"/>
      <c r="IQO59" s="702"/>
      <c r="IQP59" s="702"/>
      <c r="IQQ59" s="702"/>
      <c r="IQR59" s="703"/>
      <c r="IQS59" s="701" t="s">
        <v>866</v>
      </c>
      <c r="IQT59" s="702"/>
      <c r="IQU59" s="702"/>
      <c r="IQV59" s="702"/>
      <c r="IQW59" s="702"/>
      <c r="IQX59" s="702"/>
      <c r="IQY59" s="702"/>
      <c r="IQZ59" s="702"/>
      <c r="IRA59" s="702"/>
      <c r="IRB59" s="702"/>
      <c r="IRC59" s="702"/>
      <c r="IRD59" s="702"/>
      <c r="IRE59" s="702"/>
      <c r="IRF59" s="702"/>
      <c r="IRG59" s="702"/>
      <c r="IRH59" s="703"/>
      <c r="IRI59" s="701" t="s">
        <v>866</v>
      </c>
      <c r="IRJ59" s="702"/>
      <c r="IRK59" s="702"/>
      <c r="IRL59" s="702"/>
      <c r="IRM59" s="702"/>
      <c r="IRN59" s="702"/>
      <c r="IRO59" s="702"/>
      <c r="IRP59" s="702"/>
      <c r="IRQ59" s="702"/>
      <c r="IRR59" s="702"/>
      <c r="IRS59" s="702"/>
      <c r="IRT59" s="702"/>
      <c r="IRU59" s="702"/>
      <c r="IRV59" s="702"/>
      <c r="IRW59" s="702"/>
      <c r="IRX59" s="703"/>
      <c r="IRY59" s="701" t="s">
        <v>866</v>
      </c>
      <c r="IRZ59" s="702"/>
      <c r="ISA59" s="702"/>
      <c r="ISB59" s="702"/>
      <c r="ISC59" s="702"/>
      <c r="ISD59" s="702"/>
      <c r="ISE59" s="702"/>
      <c r="ISF59" s="702"/>
      <c r="ISG59" s="702"/>
      <c r="ISH59" s="702"/>
      <c r="ISI59" s="702"/>
      <c r="ISJ59" s="702"/>
      <c r="ISK59" s="702"/>
      <c r="ISL59" s="702"/>
      <c r="ISM59" s="702"/>
      <c r="ISN59" s="703"/>
      <c r="ISO59" s="701" t="s">
        <v>866</v>
      </c>
      <c r="ISP59" s="702"/>
      <c r="ISQ59" s="702"/>
      <c r="ISR59" s="702"/>
      <c r="ISS59" s="702"/>
      <c r="IST59" s="702"/>
      <c r="ISU59" s="702"/>
      <c r="ISV59" s="702"/>
      <c r="ISW59" s="702"/>
      <c r="ISX59" s="702"/>
      <c r="ISY59" s="702"/>
      <c r="ISZ59" s="702"/>
      <c r="ITA59" s="702"/>
      <c r="ITB59" s="702"/>
      <c r="ITC59" s="702"/>
      <c r="ITD59" s="703"/>
      <c r="ITE59" s="701" t="s">
        <v>866</v>
      </c>
      <c r="ITF59" s="702"/>
      <c r="ITG59" s="702"/>
      <c r="ITH59" s="702"/>
      <c r="ITI59" s="702"/>
      <c r="ITJ59" s="702"/>
      <c r="ITK59" s="702"/>
      <c r="ITL59" s="702"/>
      <c r="ITM59" s="702"/>
      <c r="ITN59" s="702"/>
      <c r="ITO59" s="702"/>
      <c r="ITP59" s="702"/>
      <c r="ITQ59" s="702"/>
      <c r="ITR59" s="702"/>
      <c r="ITS59" s="702"/>
      <c r="ITT59" s="703"/>
      <c r="ITU59" s="701" t="s">
        <v>866</v>
      </c>
      <c r="ITV59" s="702"/>
      <c r="ITW59" s="702"/>
      <c r="ITX59" s="702"/>
      <c r="ITY59" s="702"/>
      <c r="ITZ59" s="702"/>
      <c r="IUA59" s="702"/>
      <c r="IUB59" s="702"/>
      <c r="IUC59" s="702"/>
      <c r="IUD59" s="702"/>
      <c r="IUE59" s="702"/>
      <c r="IUF59" s="702"/>
      <c r="IUG59" s="702"/>
      <c r="IUH59" s="702"/>
      <c r="IUI59" s="702"/>
      <c r="IUJ59" s="703"/>
      <c r="IUK59" s="701" t="s">
        <v>866</v>
      </c>
      <c r="IUL59" s="702"/>
      <c r="IUM59" s="702"/>
      <c r="IUN59" s="702"/>
      <c r="IUO59" s="702"/>
      <c r="IUP59" s="702"/>
      <c r="IUQ59" s="702"/>
      <c r="IUR59" s="702"/>
      <c r="IUS59" s="702"/>
      <c r="IUT59" s="702"/>
      <c r="IUU59" s="702"/>
      <c r="IUV59" s="702"/>
      <c r="IUW59" s="702"/>
      <c r="IUX59" s="702"/>
      <c r="IUY59" s="702"/>
      <c r="IUZ59" s="703"/>
      <c r="IVA59" s="701" t="s">
        <v>866</v>
      </c>
      <c r="IVB59" s="702"/>
      <c r="IVC59" s="702"/>
      <c r="IVD59" s="702"/>
      <c r="IVE59" s="702"/>
      <c r="IVF59" s="702"/>
      <c r="IVG59" s="702"/>
      <c r="IVH59" s="702"/>
      <c r="IVI59" s="702"/>
      <c r="IVJ59" s="702"/>
      <c r="IVK59" s="702"/>
      <c r="IVL59" s="702"/>
      <c r="IVM59" s="702"/>
      <c r="IVN59" s="702"/>
      <c r="IVO59" s="702"/>
      <c r="IVP59" s="703"/>
      <c r="IVQ59" s="701" t="s">
        <v>866</v>
      </c>
      <c r="IVR59" s="702"/>
      <c r="IVS59" s="702"/>
      <c r="IVT59" s="702"/>
      <c r="IVU59" s="702"/>
      <c r="IVV59" s="702"/>
      <c r="IVW59" s="702"/>
      <c r="IVX59" s="702"/>
      <c r="IVY59" s="702"/>
      <c r="IVZ59" s="702"/>
      <c r="IWA59" s="702"/>
      <c r="IWB59" s="702"/>
      <c r="IWC59" s="702"/>
      <c r="IWD59" s="702"/>
      <c r="IWE59" s="702"/>
      <c r="IWF59" s="703"/>
      <c r="IWG59" s="701" t="s">
        <v>866</v>
      </c>
      <c r="IWH59" s="702"/>
      <c r="IWI59" s="702"/>
      <c r="IWJ59" s="702"/>
      <c r="IWK59" s="702"/>
      <c r="IWL59" s="702"/>
      <c r="IWM59" s="702"/>
      <c r="IWN59" s="702"/>
      <c r="IWO59" s="702"/>
      <c r="IWP59" s="702"/>
      <c r="IWQ59" s="702"/>
      <c r="IWR59" s="702"/>
      <c r="IWS59" s="702"/>
      <c r="IWT59" s="702"/>
      <c r="IWU59" s="702"/>
      <c r="IWV59" s="703"/>
      <c r="IWW59" s="701" t="s">
        <v>866</v>
      </c>
      <c r="IWX59" s="702"/>
      <c r="IWY59" s="702"/>
      <c r="IWZ59" s="702"/>
      <c r="IXA59" s="702"/>
      <c r="IXB59" s="702"/>
      <c r="IXC59" s="702"/>
      <c r="IXD59" s="702"/>
      <c r="IXE59" s="702"/>
      <c r="IXF59" s="702"/>
      <c r="IXG59" s="702"/>
      <c r="IXH59" s="702"/>
      <c r="IXI59" s="702"/>
      <c r="IXJ59" s="702"/>
      <c r="IXK59" s="702"/>
      <c r="IXL59" s="703"/>
      <c r="IXM59" s="701" t="s">
        <v>866</v>
      </c>
      <c r="IXN59" s="702"/>
      <c r="IXO59" s="702"/>
      <c r="IXP59" s="702"/>
      <c r="IXQ59" s="702"/>
      <c r="IXR59" s="702"/>
      <c r="IXS59" s="702"/>
      <c r="IXT59" s="702"/>
      <c r="IXU59" s="702"/>
      <c r="IXV59" s="702"/>
      <c r="IXW59" s="702"/>
      <c r="IXX59" s="702"/>
      <c r="IXY59" s="702"/>
      <c r="IXZ59" s="702"/>
      <c r="IYA59" s="702"/>
      <c r="IYB59" s="703"/>
      <c r="IYC59" s="701" t="s">
        <v>866</v>
      </c>
      <c r="IYD59" s="702"/>
      <c r="IYE59" s="702"/>
      <c r="IYF59" s="702"/>
      <c r="IYG59" s="702"/>
      <c r="IYH59" s="702"/>
      <c r="IYI59" s="702"/>
      <c r="IYJ59" s="702"/>
      <c r="IYK59" s="702"/>
      <c r="IYL59" s="702"/>
      <c r="IYM59" s="702"/>
      <c r="IYN59" s="702"/>
      <c r="IYO59" s="702"/>
      <c r="IYP59" s="702"/>
      <c r="IYQ59" s="702"/>
      <c r="IYR59" s="703"/>
      <c r="IYS59" s="701" t="s">
        <v>866</v>
      </c>
      <c r="IYT59" s="702"/>
      <c r="IYU59" s="702"/>
      <c r="IYV59" s="702"/>
      <c r="IYW59" s="702"/>
      <c r="IYX59" s="702"/>
      <c r="IYY59" s="702"/>
      <c r="IYZ59" s="702"/>
      <c r="IZA59" s="702"/>
      <c r="IZB59" s="702"/>
      <c r="IZC59" s="702"/>
      <c r="IZD59" s="702"/>
      <c r="IZE59" s="702"/>
      <c r="IZF59" s="702"/>
      <c r="IZG59" s="702"/>
      <c r="IZH59" s="703"/>
      <c r="IZI59" s="701" t="s">
        <v>866</v>
      </c>
      <c r="IZJ59" s="702"/>
      <c r="IZK59" s="702"/>
      <c r="IZL59" s="702"/>
      <c r="IZM59" s="702"/>
      <c r="IZN59" s="702"/>
      <c r="IZO59" s="702"/>
      <c r="IZP59" s="702"/>
      <c r="IZQ59" s="702"/>
      <c r="IZR59" s="702"/>
      <c r="IZS59" s="702"/>
      <c r="IZT59" s="702"/>
      <c r="IZU59" s="702"/>
      <c r="IZV59" s="702"/>
      <c r="IZW59" s="702"/>
      <c r="IZX59" s="703"/>
      <c r="IZY59" s="701" t="s">
        <v>866</v>
      </c>
      <c r="IZZ59" s="702"/>
      <c r="JAA59" s="702"/>
      <c r="JAB59" s="702"/>
      <c r="JAC59" s="702"/>
      <c r="JAD59" s="702"/>
      <c r="JAE59" s="702"/>
      <c r="JAF59" s="702"/>
      <c r="JAG59" s="702"/>
      <c r="JAH59" s="702"/>
      <c r="JAI59" s="702"/>
      <c r="JAJ59" s="702"/>
      <c r="JAK59" s="702"/>
      <c r="JAL59" s="702"/>
      <c r="JAM59" s="702"/>
      <c r="JAN59" s="703"/>
      <c r="JAO59" s="701" t="s">
        <v>866</v>
      </c>
      <c r="JAP59" s="702"/>
      <c r="JAQ59" s="702"/>
      <c r="JAR59" s="702"/>
      <c r="JAS59" s="702"/>
      <c r="JAT59" s="702"/>
      <c r="JAU59" s="702"/>
      <c r="JAV59" s="702"/>
      <c r="JAW59" s="702"/>
      <c r="JAX59" s="702"/>
      <c r="JAY59" s="702"/>
      <c r="JAZ59" s="702"/>
      <c r="JBA59" s="702"/>
      <c r="JBB59" s="702"/>
      <c r="JBC59" s="702"/>
      <c r="JBD59" s="703"/>
      <c r="JBE59" s="701" t="s">
        <v>866</v>
      </c>
      <c r="JBF59" s="702"/>
      <c r="JBG59" s="702"/>
      <c r="JBH59" s="702"/>
      <c r="JBI59" s="702"/>
      <c r="JBJ59" s="702"/>
      <c r="JBK59" s="702"/>
      <c r="JBL59" s="702"/>
      <c r="JBM59" s="702"/>
      <c r="JBN59" s="702"/>
      <c r="JBO59" s="702"/>
      <c r="JBP59" s="702"/>
      <c r="JBQ59" s="702"/>
      <c r="JBR59" s="702"/>
      <c r="JBS59" s="702"/>
      <c r="JBT59" s="703"/>
      <c r="JBU59" s="701" t="s">
        <v>866</v>
      </c>
      <c r="JBV59" s="702"/>
      <c r="JBW59" s="702"/>
      <c r="JBX59" s="702"/>
      <c r="JBY59" s="702"/>
      <c r="JBZ59" s="702"/>
      <c r="JCA59" s="702"/>
      <c r="JCB59" s="702"/>
      <c r="JCC59" s="702"/>
      <c r="JCD59" s="702"/>
      <c r="JCE59" s="702"/>
      <c r="JCF59" s="702"/>
      <c r="JCG59" s="702"/>
      <c r="JCH59" s="702"/>
      <c r="JCI59" s="702"/>
      <c r="JCJ59" s="703"/>
      <c r="JCK59" s="701" t="s">
        <v>866</v>
      </c>
      <c r="JCL59" s="702"/>
      <c r="JCM59" s="702"/>
      <c r="JCN59" s="702"/>
      <c r="JCO59" s="702"/>
      <c r="JCP59" s="702"/>
      <c r="JCQ59" s="702"/>
      <c r="JCR59" s="702"/>
      <c r="JCS59" s="702"/>
      <c r="JCT59" s="702"/>
      <c r="JCU59" s="702"/>
      <c r="JCV59" s="702"/>
      <c r="JCW59" s="702"/>
      <c r="JCX59" s="702"/>
      <c r="JCY59" s="702"/>
      <c r="JCZ59" s="703"/>
      <c r="JDA59" s="701" t="s">
        <v>866</v>
      </c>
      <c r="JDB59" s="702"/>
      <c r="JDC59" s="702"/>
      <c r="JDD59" s="702"/>
      <c r="JDE59" s="702"/>
      <c r="JDF59" s="702"/>
      <c r="JDG59" s="702"/>
      <c r="JDH59" s="702"/>
      <c r="JDI59" s="702"/>
      <c r="JDJ59" s="702"/>
      <c r="JDK59" s="702"/>
      <c r="JDL59" s="702"/>
      <c r="JDM59" s="702"/>
      <c r="JDN59" s="702"/>
      <c r="JDO59" s="702"/>
      <c r="JDP59" s="703"/>
      <c r="JDQ59" s="701" t="s">
        <v>866</v>
      </c>
      <c r="JDR59" s="702"/>
      <c r="JDS59" s="702"/>
      <c r="JDT59" s="702"/>
      <c r="JDU59" s="702"/>
      <c r="JDV59" s="702"/>
      <c r="JDW59" s="702"/>
      <c r="JDX59" s="702"/>
      <c r="JDY59" s="702"/>
      <c r="JDZ59" s="702"/>
      <c r="JEA59" s="702"/>
      <c r="JEB59" s="702"/>
      <c r="JEC59" s="702"/>
      <c r="JED59" s="702"/>
      <c r="JEE59" s="702"/>
      <c r="JEF59" s="703"/>
      <c r="JEG59" s="701" t="s">
        <v>866</v>
      </c>
      <c r="JEH59" s="702"/>
      <c r="JEI59" s="702"/>
      <c r="JEJ59" s="702"/>
      <c r="JEK59" s="702"/>
      <c r="JEL59" s="702"/>
      <c r="JEM59" s="702"/>
      <c r="JEN59" s="702"/>
      <c r="JEO59" s="702"/>
      <c r="JEP59" s="702"/>
      <c r="JEQ59" s="702"/>
      <c r="JER59" s="702"/>
      <c r="JES59" s="702"/>
      <c r="JET59" s="702"/>
      <c r="JEU59" s="702"/>
      <c r="JEV59" s="703"/>
      <c r="JEW59" s="701" t="s">
        <v>866</v>
      </c>
      <c r="JEX59" s="702"/>
      <c r="JEY59" s="702"/>
      <c r="JEZ59" s="702"/>
      <c r="JFA59" s="702"/>
      <c r="JFB59" s="702"/>
      <c r="JFC59" s="702"/>
      <c r="JFD59" s="702"/>
      <c r="JFE59" s="702"/>
      <c r="JFF59" s="702"/>
      <c r="JFG59" s="702"/>
      <c r="JFH59" s="702"/>
      <c r="JFI59" s="702"/>
      <c r="JFJ59" s="702"/>
      <c r="JFK59" s="702"/>
      <c r="JFL59" s="703"/>
      <c r="JFM59" s="701" t="s">
        <v>866</v>
      </c>
      <c r="JFN59" s="702"/>
      <c r="JFO59" s="702"/>
      <c r="JFP59" s="702"/>
      <c r="JFQ59" s="702"/>
      <c r="JFR59" s="702"/>
      <c r="JFS59" s="702"/>
      <c r="JFT59" s="702"/>
      <c r="JFU59" s="702"/>
      <c r="JFV59" s="702"/>
      <c r="JFW59" s="702"/>
      <c r="JFX59" s="702"/>
      <c r="JFY59" s="702"/>
      <c r="JFZ59" s="702"/>
      <c r="JGA59" s="702"/>
      <c r="JGB59" s="703"/>
      <c r="JGC59" s="701" t="s">
        <v>866</v>
      </c>
      <c r="JGD59" s="702"/>
      <c r="JGE59" s="702"/>
      <c r="JGF59" s="702"/>
      <c r="JGG59" s="702"/>
      <c r="JGH59" s="702"/>
      <c r="JGI59" s="702"/>
      <c r="JGJ59" s="702"/>
      <c r="JGK59" s="702"/>
      <c r="JGL59" s="702"/>
      <c r="JGM59" s="702"/>
      <c r="JGN59" s="702"/>
      <c r="JGO59" s="702"/>
      <c r="JGP59" s="702"/>
      <c r="JGQ59" s="702"/>
      <c r="JGR59" s="703"/>
      <c r="JGS59" s="701" t="s">
        <v>866</v>
      </c>
      <c r="JGT59" s="702"/>
      <c r="JGU59" s="702"/>
      <c r="JGV59" s="702"/>
      <c r="JGW59" s="702"/>
      <c r="JGX59" s="702"/>
      <c r="JGY59" s="702"/>
      <c r="JGZ59" s="702"/>
      <c r="JHA59" s="702"/>
      <c r="JHB59" s="702"/>
      <c r="JHC59" s="702"/>
      <c r="JHD59" s="702"/>
      <c r="JHE59" s="702"/>
      <c r="JHF59" s="702"/>
      <c r="JHG59" s="702"/>
      <c r="JHH59" s="703"/>
      <c r="JHI59" s="701" t="s">
        <v>866</v>
      </c>
      <c r="JHJ59" s="702"/>
      <c r="JHK59" s="702"/>
      <c r="JHL59" s="702"/>
      <c r="JHM59" s="702"/>
      <c r="JHN59" s="702"/>
      <c r="JHO59" s="702"/>
      <c r="JHP59" s="702"/>
      <c r="JHQ59" s="702"/>
      <c r="JHR59" s="702"/>
      <c r="JHS59" s="702"/>
      <c r="JHT59" s="702"/>
      <c r="JHU59" s="702"/>
      <c r="JHV59" s="702"/>
      <c r="JHW59" s="702"/>
      <c r="JHX59" s="703"/>
      <c r="JHY59" s="701" t="s">
        <v>866</v>
      </c>
      <c r="JHZ59" s="702"/>
      <c r="JIA59" s="702"/>
      <c r="JIB59" s="702"/>
      <c r="JIC59" s="702"/>
      <c r="JID59" s="702"/>
      <c r="JIE59" s="702"/>
      <c r="JIF59" s="702"/>
      <c r="JIG59" s="702"/>
      <c r="JIH59" s="702"/>
      <c r="JII59" s="702"/>
      <c r="JIJ59" s="702"/>
      <c r="JIK59" s="702"/>
      <c r="JIL59" s="702"/>
      <c r="JIM59" s="702"/>
      <c r="JIN59" s="703"/>
      <c r="JIO59" s="701" t="s">
        <v>866</v>
      </c>
      <c r="JIP59" s="702"/>
      <c r="JIQ59" s="702"/>
      <c r="JIR59" s="702"/>
      <c r="JIS59" s="702"/>
      <c r="JIT59" s="702"/>
      <c r="JIU59" s="702"/>
      <c r="JIV59" s="702"/>
      <c r="JIW59" s="702"/>
      <c r="JIX59" s="702"/>
      <c r="JIY59" s="702"/>
      <c r="JIZ59" s="702"/>
      <c r="JJA59" s="702"/>
      <c r="JJB59" s="702"/>
      <c r="JJC59" s="702"/>
      <c r="JJD59" s="703"/>
      <c r="JJE59" s="701" t="s">
        <v>866</v>
      </c>
      <c r="JJF59" s="702"/>
      <c r="JJG59" s="702"/>
      <c r="JJH59" s="702"/>
      <c r="JJI59" s="702"/>
      <c r="JJJ59" s="702"/>
      <c r="JJK59" s="702"/>
      <c r="JJL59" s="702"/>
      <c r="JJM59" s="702"/>
      <c r="JJN59" s="702"/>
      <c r="JJO59" s="702"/>
      <c r="JJP59" s="702"/>
      <c r="JJQ59" s="702"/>
      <c r="JJR59" s="702"/>
      <c r="JJS59" s="702"/>
      <c r="JJT59" s="703"/>
      <c r="JJU59" s="701" t="s">
        <v>866</v>
      </c>
      <c r="JJV59" s="702"/>
      <c r="JJW59" s="702"/>
      <c r="JJX59" s="702"/>
      <c r="JJY59" s="702"/>
      <c r="JJZ59" s="702"/>
      <c r="JKA59" s="702"/>
      <c r="JKB59" s="702"/>
      <c r="JKC59" s="702"/>
      <c r="JKD59" s="702"/>
      <c r="JKE59" s="702"/>
      <c r="JKF59" s="702"/>
      <c r="JKG59" s="702"/>
      <c r="JKH59" s="702"/>
      <c r="JKI59" s="702"/>
      <c r="JKJ59" s="703"/>
      <c r="JKK59" s="701" t="s">
        <v>866</v>
      </c>
      <c r="JKL59" s="702"/>
      <c r="JKM59" s="702"/>
      <c r="JKN59" s="702"/>
      <c r="JKO59" s="702"/>
      <c r="JKP59" s="702"/>
      <c r="JKQ59" s="702"/>
      <c r="JKR59" s="702"/>
      <c r="JKS59" s="702"/>
      <c r="JKT59" s="702"/>
      <c r="JKU59" s="702"/>
      <c r="JKV59" s="702"/>
      <c r="JKW59" s="702"/>
      <c r="JKX59" s="702"/>
      <c r="JKY59" s="702"/>
      <c r="JKZ59" s="703"/>
      <c r="JLA59" s="701" t="s">
        <v>866</v>
      </c>
      <c r="JLB59" s="702"/>
      <c r="JLC59" s="702"/>
      <c r="JLD59" s="702"/>
      <c r="JLE59" s="702"/>
      <c r="JLF59" s="702"/>
      <c r="JLG59" s="702"/>
      <c r="JLH59" s="702"/>
      <c r="JLI59" s="702"/>
      <c r="JLJ59" s="702"/>
      <c r="JLK59" s="702"/>
      <c r="JLL59" s="702"/>
      <c r="JLM59" s="702"/>
      <c r="JLN59" s="702"/>
      <c r="JLO59" s="702"/>
      <c r="JLP59" s="703"/>
      <c r="JLQ59" s="701" t="s">
        <v>866</v>
      </c>
      <c r="JLR59" s="702"/>
      <c r="JLS59" s="702"/>
      <c r="JLT59" s="702"/>
      <c r="JLU59" s="702"/>
      <c r="JLV59" s="702"/>
      <c r="JLW59" s="702"/>
      <c r="JLX59" s="702"/>
      <c r="JLY59" s="702"/>
      <c r="JLZ59" s="702"/>
      <c r="JMA59" s="702"/>
      <c r="JMB59" s="702"/>
      <c r="JMC59" s="702"/>
      <c r="JMD59" s="702"/>
      <c r="JME59" s="702"/>
      <c r="JMF59" s="703"/>
      <c r="JMG59" s="701" t="s">
        <v>866</v>
      </c>
      <c r="JMH59" s="702"/>
      <c r="JMI59" s="702"/>
      <c r="JMJ59" s="702"/>
      <c r="JMK59" s="702"/>
      <c r="JML59" s="702"/>
      <c r="JMM59" s="702"/>
      <c r="JMN59" s="702"/>
      <c r="JMO59" s="702"/>
      <c r="JMP59" s="702"/>
      <c r="JMQ59" s="702"/>
      <c r="JMR59" s="702"/>
      <c r="JMS59" s="702"/>
      <c r="JMT59" s="702"/>
      <c r="JMU59" s="702"/>
      <c r="JMV59" s="703"/>
      <c r="JMW59" s="701" t="s">
        <v>866</v>
      </c>
      <c r="JMX59" s="702"/>
      <c r="JMY59" s="702"/>
      <c r="JMZ59" s="702"/>
      <c r="JNA59" s="702"/>
      <c r="JNB59" s="702"/>
      <c r="JNC59" s="702"/>
      <c r="JND59" s="702"/>
      <c r="JNE59" s="702"/>
      <c r="JNF59" s="702"/>
      <c r="JNG59" s="702"/>
      <c r="JNH59" s="702"/>
      <c r="JNI59" s="702"/>
      <c r="JNJ59" s="702"/>
      <c r="JNK59" s="702"/>
      <c r="JNL59" s="703"/>
      <c r="JNM59" s="701" t="s">
        <v>866</v>
      </c>
      <c r="JNN59" s="702"/>
      <c r="JNO59" s="702"/>
      <c r="JNP59" s="702"/>
      <c r="JNQ59" s="702"/>
      <c r="JNR59" s="702"/>
      <c r="JNS59" s="702"/>
      <c r="JNT59" s="702"/>
      <c r="JNU59" s="702"/>
      <c r="JNV59" s="702"/>
      <c r="JNW59" s="702"/>
      <c r="JNX59" s="702"/>
      <c r="JNY59" s="702"/>
      <c r="JNZ59" s="702"/>
      <c r="JOA59" s="702"/>
      <c r="JOB59" s="703"/>
      <c r="JOC59" s="701" t="s">
        <v>866</v>
      </c>
      <c r="JOD59" s="702"/>
      <c r="JOE59" s="702"/>
      <c r="JOF59" s="702"/>
      <c r="JOG59" s="702"/>
      <c r="JOH59" s="702"/>
      <c r="JOI59" s="702"/>
      <c r="JOJ59" s="702"/>
      <c r="JOK59" s="702"/>
      <c r="JOL59" s="702"/>
      <c r="JOM59" s="702"/>
      <c r="JON59" s="702"/>
      <c r="JOO59" s="702"/>
      <c r="JOP59" s="702"/>
      <c r="JOQ59" s="702"/>
      <c r="JOR59" s="703"/>
      <c r="JOS59" s="701" t="s">
        <v>866</v>
      </c>
      <c r="JOT59" s="702"/>
      <c r="JOU59" s="702"/>
      <c r="JOV59" s="702"/>
      <c r="JOW59" s="702"/>
      <c r="JOX59" s="702"/>
      <c r="JOY59" s="702"/>
      <c r="JOZ59" s="702"/>
      <c r="JPA59" s="702"/>
      <c r="JPB59" s="702"/>
      <c r="JPC59" s="702"/>
      <c r="JPD59" s="702"/>
      <c r="JPE59" s="702"/>
      <c r="JPF59" s="702"/>
      <c r="JPG59" s="702"/>
      <c r="JPH59" s="703"/>
      <c r="JPI59" s="701" t="s">
        <v>866</v>
      </c>
      <c r="JPJ59" s="702"/>
      <c r="JPK59" s="702"/>
      <c r="JPL59" s="702"/>
      <c r="JPM59" s="702"/>
      <c r="JPN59" s="702"/>
      <c r="JPO59" s="702"/>
      <c r="JPP59" s="702"/>
      <c r="JPQ59" s="702"/>
      <c r="JPR59" s="702"/>
      <c r="JPS59" s="702"/>
      <c r="JPT59" s="702"/>
      <c r="JPU59" s="702"/>
      <c r="JPV59" s="702"/>
      <c r="JPW59" s="702"/>
      <c r="JPX59" s="703"/>
      <c r="JPY59" s="701" t="s">
        <v>866</v>
      </c>
      <c r="JPZ59" s="702"/>
      <c r="JQA59" s="702"/>
      <c r="JQB59" s="702"/>
      <c r="JQC59" s="702"/>
      <c r="JQD59" s="702"/>
      <c r="JQE59" s="702"/>
      <c r="JQF59" s="702"/>
      <c r="JQG59" s="702"/>
      <c r="JQH59" s="702"/>
      <c r="JQI59" s="702"/>
      <c r="JQJ59" s="702"/>
      <c r="JQK59" s="702"/>
      <c r="JQL59" s="702"/>
      <c r="JQM59" s="702"/>
      <c r="JQN59" s="703"/>
      <c r="JQO59" s="701" t="s">
        <v>866</v>
      </c>
      <c r="JQP59" s="702"/>
      <c r="JQQ59" s="702"/>
      <c r="JQR59" s="702"/>
      <c r="JQS59" s="702"/>
      <c r="JQT59" s="702"/>
      <c r="JQU59" s="702"/>
      <c r="JQV59" s="702"/>
      <c r="JQW59" s="702"/>
      <c r="JQX59" s="702"/>
      <c r="JQY59" s="702"/>
      <c r="JQZ59" s="702"/>
      <c r="JRA59" s="702"/>
      <c r="JRB59" s="702"/>
      <c r="JRC59" s="702"/>
      <c r="JRD59" s="703"/>
      <c r="JRE59" s="701" t="s">
        <v>866</v>
      </c>
      <c r="JRF59" s="702"/>
      <c r="JRG59" s="702"/>
      <c r="JRH59" s="702"/>
      <c r="JRI59" s="702"/>
      <c r="JRJ59" s="702"/>
      <c r="JRK59" s="702"/>
      <c r="JRL59" s="702"/>
      <c r="JRM59" s="702"/>
      <c r="JRN59" s="702"/>
      <c r="JRO59" s="702"/>
      <c r="JRP59" s="702"/>
      <c r="JRQ59" s="702"/>
      <c r="JRR59" s="702"/>
      <c r="JRS59" s="702"/>
      <c r="JRT59" s="703"/>
      <c r="JRU59" s="701" t="s">
        <v>866</v>
      </c>
      <c r="JRV59" s="702"/>
      <c r="JRW59" s="702"/>
      <c r="JRX59" s="702"/>
      <c r="JRY59" s="702"/>
      <c r="JRZ59" s="702"/>
      <c r="JSA59" s="702"/>
      <c r="JSB59" s="702"/>
      <c r="JSC59" s="702"/>
      <c r="JSD59" s="702"/>
      <c r="JSE59" s="702"/>
      <c r="JSF59" s="702"/>
      <c r="JSG59" s="702"/>
      <c r="JSH59" s="702"/>
      <c r="JSI59" s="702"/>
      <c r="JSJ59" s="703"/>
      <c r="JSK59" s="701" t="s">
        <v>866</v>
      </c>
      <c r="JSL59" s="702"/>
      <c r="JSM59" s="702"/>
      <c r="JSN59" s="702"/>
      <c r="JSO59" s="702"/>
      <c r="JSP59" s="702"/>
      <c r="JSQ59" s="702"/>
      <c r="JSR59" s="702"/>
      <c r="JSS59" s="702"/>
      <c r="JST59" s="702"/>
      <c r="JSU59" s="702"/>
      <c r="JSV59" s="702"/>
      <c r="JSW59" s="702"/>
      <c r="JSX59" s="702"/>
      <c r="JSY59" s="702"/>
      <c r="JSZ59" s="703"/>
      <c r="JTA59" s="701" t="s">
        <v>866</v>
      </c>
      <c r="JTB59" s="702"/>
      <c r="JTC59" s="702"/>
      <c r="JTD59" s="702"/>
      <c r="JTE59" s="702"/>
      <c r="JTF59" s="702"/>
      <c r="JTG59" s="702"/>
      <c r="JTH59" s="702"/>
      <c r="JTI59" s="702"/>
      <c r="JTJ59" s="702"/>
      <c r="JTK59" s="702"/>
      <c r="JTL59" s="702"/>
      <c r="JTM59" s="702"/>
      <c r="JTN59" s="702"/>
      <c r="JTO59" s="702"/>
      <c r="JTP59" s="703"/>
      <c r="JTQ59" s="701" t="s">
        <v>866</v>
      </c>
      <c r="JTR59" s="702"/>
      <c r="JTS59" s="702"/>
      <c r="JTT59" s="702"/>
      <c r="JTU59" s="702"/>
      <c r="JTV59" s="702"/>
      <c r="JTW59" s="702"/>
      <c r="JTX59" s="702"/>
      <c r="JTY59" s="702"/>
      <c r="JTZ59" s="702"/>
      <c r="JUA59" s="702"/>
      <c r="JUB59" s="702"/>
      <c r="JUC59" s="702"/>
      <c r="JUD59" s="702"/>
      <c r="JUE59" s="702"/>
      <c r="JUF59" s="703"/>
      <c r="JUG59" s="701" t="s">
        <v>866</v>
      </c>
      <c r="JUH59" s="702"/>
      <c r="JUI59" s="702"/>
      <c r="JUJ59" s="702"/>
      <c r="JUK59" s="702"/>
      <c r="JUL59" s="702"/>
      <c r="JUM59" s="702"/>
      <c r="JUN59" s="702"/>
      <c r="JUO59" s="702"/>
      <c r="JUP59" s="702"/>
      <c r="JUQ59" s="702"/>
      <c r="JUR59" s="702"/>
      <c r="JUS59" s="702"/>
      <c r="JUT59" s="702"/>
      <c r="JUU59" s="702"/>
      <c r="JUV59" s="703"/>
      <c r="JUW59" s="701" t="s">
        <v>866</v>
      </c>
      <c r="JUX59" s="702"/>
      <c r="JUY59" s="702"/>
      <c r="JUZ59" s="702"/>
      <c r="JVA59" s="702"/>
      <c r="JVB59" s="702"/>
      <c r="JVC59" s="702"/>
      <c r="JVD59" s="702"/>
      <c r="JVE59" s="702"/>
      <c r="JVF59" s="702"/>
      <c r="JVG59" s="702"/>
      <c r="JVH59" s="702"/>
      <c r="JVI59" s="702"/>
      <c r="JVJ59" s="702"/>
      <c r="JVK59" s="702"/>
      <c r="JVL59" s="703"/>
      <c r="JVM59" s="701" t="s">
        <v>866</v>
      </c>
      <c r="JVN59" s="702"/>
      <c r="JVO59" s="702"/>
      <c r="JVP59" s="702"/>
      <c r="JVQ59" s="702"/>
      <c r="JVR59" s="702"/>
      <c r="JVS59" s="702"/>
      <c r="JVT59" s="702"/>
      <c r="JVU59" s="702"/>
      <c r="JVV59" s="702"/>
      <c r="JVW59" s="702"/>
      <c r="JVX59" s="702"/>
      <c r="JVY59" s="702"/>
      <c r="JVZ59" s="702"/>
      <c r="JWA59" s="702"/>
      <c r="JWB59" s="703"/>
      <c r="JWC59" s="701" t="s">
        <v>866</v>
      </c>
      <c r="JWD59" s="702"/>
      <c r="JWE59" s="702"/>
      <c r="JWF59" s="702"/>
      <c r="JWG59" s="702"/>
      <c r="JWH59" s="702"/>
      <c r="JWI59" s="702"/>
      <c r="JWJ59" s="702"/>
      <c r="JWK59" s="702"/>
      <c r="JWL59" s="702"/>
      <c r="JWM59" s="702"/>
      <c r="JWN59" s="702"/>
      <c r="JWO59" s="702"/>
      <c r="JWP59" s="702"/>
      <c r="JWQ59" s="702"/>
      <c r="JWR59" s="703"/>
      <c r="JWS59" s="701" t="s">
        <v>866</v>
      </c>
      <c r="JWT59" s="702"/>
      <c r="JWU59" s="702"/>
      <c r="JWV59" s="702"/>
      <c r="JWW59" s="702"/>
      <c r="JWX59" s="702"/>
      <c r="JWY59" s="702"/>
      <c r="JWZ59" s="702"/>
      <c r="JXA59" s="702"/>
      <c r="JXB59" s="702"/>
      <c r="JXC59" s="702"/>
      <c r="JXD59" s="702"/>
      <c r="JXE59" s="702"/>
      <c r="JXF59" s="702"/>
      <c r="JXG59" s="702"/>
      <c r="JXH59" s="703"/>
      <c r="JXI59" s="701" t="s">
        <v>866</v>
      </c>
      <c r="JXJ59" s="702"/>
      <c r="JXK59" s="702"/>
      <c r="JXL59" s="702"/>
      <c r="JXM59" s="702"/>
      <c r="JXN59" s="702"/>
      <c r="JXO59" s="702"/>
      <c r="JXP59" s="702"/>
      <c r="JXQ59" s="702"/>
      <c r="JXR59" s="702"/>
      <c r="JXS59" s="702"/>
      <c r="JXT59" s="702"/>
      <c r="JXU59" s="702"/>
      <c r="JXV59" s="702"/>
      <c r="JXW59" s="702"/>
      <c r="JXX59" s="703"/>
      <c r="JXY59" s="701" t="s">
        <v>866</v>
      </c>
      <c r="JXZ59" s="702"/>
      <c r="JYA59" s="702"/>
      <c r="JYB59" s="702"/>
      <c r="JYC59" s="702"/>
      <c r="JYD59" s="702"/>
      <c r="JYE59" s="702"/>
      <c r="JYF59" s="702"/>
      <c r="JYG59" s="702"/>
      <c r="JYH59" s="702"/>
      <c r="JYI59" s="702"/>
      <c r="JYJ59" s="702"/>
      <c r="JYK59" s="702"/>
      <c r="JYL59" s="702"/>
      <c r="JYM59" s="702"/>
      <c r="JYN59" s="703"/>
      <c r="JYO59" s="701" t="s">
        <v>866</v>
      </c>
      <c r="JYP59" s="702"/>
      <c r="JYQ59" s="702"/>
      <c r="JYR59" s="702"/>
      <c r="JYS59" s="702"/>
      <c r="JYT59" s="702"/>
      <c r="JYU59" s="702"/>
      <c r="JYV59" s="702"/>
      <c r="JYW59" s="702"/>
      <c r="JYX59" s="702"/>
      <c r="JYY59" s="702"/>
      <c r="JYZ59" s="702"/>
      <c r="JZA59" s="702"/>
      <c r="JZB59" s="702"/>
      <c r="JZC59" s="702"/>
      <c r="JZD59" s="703"/>
      <c r="JZE59" s="701" t="s">
        <v>866</v>
      </c>
      <c r="JZF59" s="702"/>
      <c r="JZG59" s="702"/>
      <c r="JZH59" s="702"/>
      <c r="JZI59" s="702"/>
      <c r="JZJ59" s="702"/>
      <c r="JZK59" s="702"/>
      <c r="JZL59" s="702"/>
      <c r="JZM59" s="702"/>
      <c r="JZN59" s="702"/>
      <c r="JZO59" s="702"/>
      <c r="JZP59" s="702"/>
      <c r="JZQ59" s="702"/>
      <c r="JZR59" s="702"/>
      <c r="JZS59" s="702"/>
      <c r="JZT59" s="703"/>
      <c r="JZU59" s="701" t="s">
        <v>866</v>
      </c>
      <c r="JZV59" s="702"/>
      <c r="JZW59" s="702"/>
      <c r="JZX59" s="702"/>
      <c r="JZY59" s="702"/>
      <c r="JZZ59" s="702"/>
      <c r="KAA59" s="702"/>
      <c r="KAB59" s="702"/>
      <c r="KAC59" s="702"/>
      <c r="KAD59" s="702"/>
      <c r="KAE59" s="702"/>
      <c r="KAF59" s="702"/>
      <c r="KAG59" s="702"/>
      <c r="KAH59" s="702"/>
      <c r="KAI59" s="702"/>
      <c r="KAJ59" s="703"/>
      <c r="KAK59" s="701" t="s">
        <v>866</v>
      </c>
      <c r="KAL59" s="702"/>
      <c r="KAM59" s="702"/>
      <c r="KAN59" s="702"/>
      <c r="KAO59" s="702"/>
      <c r="KAP59" s="702"/>
      <c r="KAQ59" s="702"/>
      <c r="KAR59" s="702"/>
      <c r="KAS59" s="702"/>
      <c r="KAT59" s="702"/>
      <c r="KAU59" s="702"/>
      <c r="KAV59" s="702"/>
      <c r="KAW59" s="702"/>
      <c r="KAX59" s="702"/>
      <c r="KAY59" s="702"/>
      <c r="KAZ59" s="703"/>
      <c r="KBA59" s="701" t="s">
        <v>866</v>
      </c>
      <c r="KBB59" s="702"/>
      <c r="KBC59" s="702"/>
      <c r="KBD59" s="702"/>
      <c r="KBE59" s="702"/>
      <c r="KBF59" s="702"/>
      <c r="KBG59" s="702"/>
      <c r="KBH59" s="702"/>
      <c r="KBI59" s="702"/>
      <c r="KBJ59" s="702"/>
      <c r="KBK59" s="702"/>
      <c r="KBL59" s="702"/>
      <c r="KBM59" s="702"/>
      <c r="KBN59" s="702"/>
      <c r="KBO59" s="702"/>
      <c r="KBP59" s="703"/>
      <c r="KBQ59" s="701" t="s">
        <v>866</v>
      </c>
      <c r="KBR59" s="702"/>
      <c r="KBS59" s="702"/>
      <c r="KBT59" s="702"/>
      <c r="KBU59" s="702"/>
      <c r="KBV59" s="702"/>
      <c r="KBW59" s="702"/>
      <c r="KBX59" s="702"/>
      <c r="KBY59" s="702"/>
      <c r="KBZ59" s="702"/>
      <c r="KCA59" s="702"/>
      <c r="KCB59" s="702"/>
      <c r="KCC59" s="702"/>
      <c r="KCD59" s="702"/>
      <c r="KCE59" s="702"/>
      <c r="KCF59" s="703"/>
      <c r="KCG59" s="701" t="s">
        <v>866</v>
      </c>
      <c r="KCH59" s="702"/>
      <c r="KCI59" s="702"/>
      <c r="KCJ59" s="702"/>
      <c r="KCK59" s="702"/>
      <c r="KCL59" s="702"/>
      <c r="KCM59" s="702"/>
      <c r="KCN59" s="702"/>
      <c r="KCO59" s="702"/>
      <c r="KCP59" s="702"/>
      <c r="KCQ59" s="702"/>
      <c r="KCR59" s="702"/>
      <c r="KCS59" s="702"/>
      <c r="KCT59" s="702"/>
      <c r="KCU59" s="702"/>
      <c r="KCV59" s="703"/>
      <c r="KCW59" s="701" t="s">
        <v>866</v>
      </c>
      <c r="KCX59" s="702"/>
      <c r="KCY59" s="702"/>
      <c r="KCZ59" s="702"/>
      <c r="KDA59" s="702"/>
      <c r="KDB59" s="702"/>
      <c r="KDC59" s="702"/>
      <c r="KDD59" s="702"/>
      <c r="KDE59" s="702"/>
      <c r="KDF59" s="702"/>
      <c r="KDG59" s="702"/>
      <c r="KDH59" s="702"/>
      <c r="KDI59" s="702"/>
      <c r="KDJ59" s="702"/>
      <c r="KDK59" s="702"/>
      <c r="KDL59" s="703"/>
      <c r="KDM59" s="701" t="s">
        <v>866</v>
      </c>
      <c r="KDN59" s="702"/>
      <c r="KDO59" s="702"/>
      <c r="KDP59" s="702"/>
      <c r="KDQ59" s="702"/>
      <c r="KDR59" s="702"/>
      <c r="KDS59" s="702"/>
      <c r="KDT59" s="702"/>
      <c r="KDU59" s="702"/>
      <c r="KDV59" s="702"/>
      <c r="KDW59" s="702"/>
      <c r="KDX59" s="702"/>
      <c r="KDY59" s="702"/>
      <c r="KDZ59" s="702"/>
      <c r="KEA59" s="702"/>
      <c r="KEB59" s="703"/>
      <c r="KEC59" s="701" t="s">
        <v>866</v>
      </c>
      <c r="KED59" s="702"/>
      <c r="KEE59" s="702"/>
      <c r="KEF59" s="702"/>
      <c r="KEG59" s="702"/>
      <c r="KEH59" s="702"/>
      <c r="KEI59" s="702"/>
      <c r="KEJ59" s="702"/>
      <c r="KEK59" s="702"/>
      <c r="KEL59" s="702"/>
      <c r="KEM59" s="702"/>
      <c r="KEN59" s="702"/>
      <c r="KEO59" s="702"/>
      <c r="KEP59" s="702"/>
      <c r="KEQ59" s="702"/>
      <c r="KER59" s="703"/>
      <c r="KES59" s="701" t="s">
        <v>866</v>
      </c>
      <c r="KET59" s="702"/>
      <c r="KEU59" s="702"/>
      <c r="KEV59" s="702"/>
      <c r="KEW59" s="702"/>
      <c r="KEX59" s="702"/>
      <c r="KEY59" s="702"/>
      <c r="KEZ59" s="702"/>
      <c r="KFA59" s="702"/>
      <c r="KFB59" s="702"/>
      <c r="KFC59" s="702"/>
      <c r="KFD59" s="702"/>
      <c r="KFE59" s="702"/>
      <c r="KFF59" s="702"/>
      <c r="KFG59" s="702"/>
      <c r="KFH59" s="703"/>
      <c r="KFI59" s="701" t="s">
        <v>866</v>
      </c>
      <c r="KFJ59" s="702"/>
      <c r="KFK59" s="702"/>
      <c r="KFL59" s="702"/>
      <c r="KFM59" s="702"/>
      <c r="KFN59" s="702"/>
      <c r="KFO59" s="702"/>
      <c r="KFP59" s="702"/>
      <c r="KFQ59" s="702"/>
      <c r="KFR59" s="702"/>
      <c r="KFS59" s="702"/>
      <c r="KFT59" s="702"/>
      <c r="KFU59" s="702"/>
      <c r="KFV59" s="702"/>
      <c r="KFW59" s="702"/>
      <c r="KFX59" s="703"/>
      <c r="KFY59" s="701" t="s">
        <v>866</v>
      </c>
      <c r="KFZ59" s="702"/>
      <c r="KGA59" s="702"/>
      <c r="KGB59" s="702"/>
      <c r="KGC59" s="702"/>
      <c r="KGD59" s="702"/>
      <c r="KGE59" s="702"/>
      <c r="KGF59" s="702"/>
      <c r="KGG59" s="702"/>
      <c r="KGH59" s="702"/>
      <c r="KGI59" s="702"/>
      <c r="KGJ59" s="702"/>
      <c r="KGK59" s="702"/>
      <c r="KGL59" s="702"/>
      <c r="KGM59" s="702"/>
      <c r="KGN59" s="703"/>
      <c r="KGO59" s="701" t="s">
        <v>866</v>
      </c>
      <c r="KGP59" s="702"/>
      <c r="KGQ59" s="702"/>
      <c r="KGR59" s="702"/>
      <c r="KGS59" s="702"/>
      <c r="KGT59" s="702"/>
      <c r="KGU59" s="702"/>
      <c r="KGV59" s="702"/>
      <c r="KGW59" s="702"/>
      <c r="KGX59" s="702"/>
      <c r="KGY59" s="702"/>
      <c r="KGZ59" s="702"/>
      <c r="KHA59" s="702"/>
      <c r="KHB59" s="702"/>
      <c r="KHC59" s="702"/>
      <c r="KHD59" s="703"/>
      <c r="KHE59" s="701" t="s">
        <v>866</v>
      </c>
      <c r="KHF59" s="702"/>
      <c r="KHG59" s="702"/>
      <c r="KHH59" s="702"/>
      <c r="KHI59" s="702"/>
      <c r="KHJ59" s="702"/>
      <c r="KHK59" s="702"/>
      <c r="KHL59" s="702"/>
      <c r="KHM59" s="702"/>
      <c r="KHN59" s="702"/>
      <c r="KHO59" s="702"/>
      <c r="KHP59" s="702"/>
      <c r="KHQ59" s="702"/>
      <c r="KHR59" s="702"/>
      <c r="KHS59" s="702"/>
      <c r="KHT59" s="703"/>
      <c r="KHU59" s="701" t="s">
        <v>866</v>
      </c>
      <c r="KHV59" s="702"/>
      <c r="KHW59" s="702"/>
      <c r="KHX59" s="702"/>
      <c r="KHY59" s="702"/>
      <c r="KHZ59" s="702"/>
      <c r="KIA59" s="702"/>
      <c r="KIB59" s="702"/>
      <c r="KIC59" s="702"/>
      <c r="KID59" s="702"/>
      <c r="KIE59" s="702"/>
      <c r="KIF59" s="702"/>
      <c r="KIG59" s="702"/>
      <c r="KIH59" s="702"/>
      <c r="KII59" s="702"/>
      <c r="KIJ59" s="703"/>
      <c r="KIK59" s="701" t="s">
        <v>866</v>
      </c>
      <c r="KIL59" s="702"/>
      <c r="KIM59" s="702"/>
      <c r="KIN59" s="702"/>
      <c r="KIO59" s="702"/>
      <c r="KIP59" s="702"/>
      <c r="KIQ59" s="702"/>
      <c r="KIR59" s="702"/>
      <c r="KIS59" s="702"/>
      <c r="KIT59" s="702"/>
      <c r="KIU59" s="702"/>
      <c r="KIV59" s="702"/>
      <c r="KIW59" s="702"/>
      <c r="KIX59" s="702"/>
      <c r="KIY59" s="702"/>
      <c r="KIZ59" s="703"/>
      <c r="KJA59" s="701" t="s">
        <v>866</v>
      </c>
      <c r="KJB59" s="702"/>
      <c r="KJC59" s="702"/>
      <c r="KJD59" s="702"/>
      <c r="KJE59" s="702"/>
      <c r="KJF59" s="702"/>
      <c r="KJG59" s="702"/>
      <c r="KJH59" s="702"/>
      <c r="KJI59" s="702"/>
      <c r="KJJ59" s="702"/>
      <c r="KJK59" s="702"/>
      <c r="KJL59" s="702"/>
      <c r="KJM59" s="702"/>
      <c r="KJN59" s="702"/>
      <c r="KJO59" s="702"/>
      <c r="KJP59" s="703"/>
      <c r="KJQ59" s="701" t="s">
        <v>866</v>
      </c>
      <c r="KJR59" s="702"/>
      <c r="KJS59" s="702"/>
      <c r="KJT59" s="702"/>
      <c r="KJU59" s="702"/>
      <c r="KJV59" s="702"/>
      <c r="KJW59" s="702"/>
      <c r="KJX59" s="702"/>
      <c r="KJY59" s="702"/>
      <c r="KJZ59" s="702"/>
      <c r="KKA59" s="702"/>
      <c r="KKB59" s="702"/>
      <c r="KKC59" s="702"/>
      <c r="KKD59" s="702"/>
      <c r="KKE59" s="702"/>
      <c r="KKF59" s="703"/>
      <c r="KKG59" s="701" t="s">
        <v>866</v>
      </c>
      <c r="KKH59" s="702"/>
      <c r="KKI59" s="702"/>
      <c r="KKJ59" s="702"/>
      <c r="KKK59" s="702"/>
      <c r="KKL59" s="702"/>
      <c r="KKM59" s="702"/>
      <c r="KKN59" s="702"/>
      <c r="KKO59" s="702"/>
      <c r="KKP59" s="702"/>
      <c r="KKQ59" s="702"/>
      <c r="KKR59" s="702"/>
      <c r="KKS59" s="702"/>
      <c r="KKT59" s="702"/>
      <c r="KKU59" s="702"/>
      <c r="KKV59" s="703"/>
      <c r="KKW59" s="701" t="s">
        <v>866</v>
      </c>
      <c r="KKX59" s="702"/>
      <c r="KKY59" s="702"/>
      <c r="KKZ59" s="702"/>
      <c r="KLA59" s="702"/>
      <c r="KLB59" s="702"/>
      <c r="KLC59" s="702"/>
      <c r="KLD59" s="702"/>
      <c r="KLE59" s="702"/>
      <c r="KLF59" s="702"/>
      <c r="KLG59" s="702"/>
      <c r="KLH59" s="702"/>
      <c r="KLI59" s="702"/>
      <c r="KLJ59" s="702"/>
      <c r="KLK59" s="702"/>
      <c r="KLL59" s="703"/>
      <c r="KLM59" s="701" t="s">
        <v>866</v>
      </c>
      <c r="KLN59" s="702"/>
      <c r="KLO59" s="702"/>
      <c r="KLP59" s="702"/>
      <c r="KLQ59" s="702"/>
      <c r="KLR59" s="702"/>
      <c r="KLS59" s="702"/>
      <c r="KLT59" s="702"/>
      <c r="KLU59" s="702"/>
      <c r="KLV59" s="702"/>
      <c r="KLW59" s="702"/>
      <c r="KLX59" s="702"/>
      <c r="KLY59" s="702"/>
      <c r="KLZ59" s="702"/>
      <c r="KMA59" s="702"/>
      <c r="KMB59" s="703"/>
      <c r="KMC59" s="701" t="s">
        <v>866</v>
      </c>
      <c r="KMD59" s="702"/>
      <c r="KME59" s="702"/>
      <c r="KMF59" s="702"/>
      <c r="KMG59" s="702"/>
      <c r="KMH59" s="702"/>
      <c r="KMI59" s="702"/>
      <c r="KMJ59" s="702"/>
      <c r="KMK59" s="702"/>
      <c r="KML59" s="702"/>
      <c r="KMM59" s="702"/>
      <c r="KMN59" s="702"/>
      <c r="KMO59" s="702"/>
      <c r="KMP59" s="702"/>
      <c r="KMQ59" s="702"/>
      <c r="KMR59" s="703"/>
      <c r="KMS59" s="701" t="s">
        <v>866</v>
      </c>
      <c r="KMT59" s="702"/>
      <c r="KMU59" s="702"/>
      <c r="KMV59" s="702"/>
      <c r="KMW59" s="702"/>
      <c r="KMX59" s="702"/>
      <c r="KMY59" s="702"/>
      <c r="KMZ59" s="702"/>
      <c r="KNA59" s="702"/>
      <c r="KNB59" s="702"/>
      <c r="KNC59" s="702"/>
      <c r="KND59" s="702"/>
      <c r="KNE59" s="702"/>
      <c r="KNF59" s="702"/>
      <c r="KNG59" s="702"/>
      <c r="KNH59" s="703"/>
      <c r="KNI59" s="701" t="s">
        <v>866</v>
      </c>
      <c r="KNJ59" s="702"/>
      <c r="KNK59" s="702"/>
      <c r="KNL59" s="702"/>
      <c r="KNM59" s="702"/>
      <c r="KNN59" s="702"/>
      <c r="KNO59" s="702"/>
      <c r="KNP59" s="702"/>
      <c r="KNQ59" s="702"/>
      <c r="KNR59" s="702"/>
      <c r="KNS59" s="702"/>
      <c r="KNT59" s="702"/>
      <c r="KNU59" s="702"/>
      <c r="KNV59" s="702"/>
      <c r="KNW59" s="702"/>
      <c r="KNX59" s="703"/>
      <c r="KNY59" s="701" t="s">
        <v>866</v>
      </c>
      <c r="KNZ59" s="702"/>
      <c r="KOA59" s="702"/>
      <c r="KOB59" s="702"/>
      <c r="KOC59" s="702"/>
      <c r="KOD59" s="702"/>
      <c r="KOE59" s="702"/>
      <c r="KOF59" s="702"/>
      <c r="KOG59" s="702"/>
      <c r="KOH59" s="702"/>
      <c r="KOI59" s="702"/>
      <c r="KOJ59" s="702"/>
      <c r="KOK59" s="702"/>
      <c r="KOL59" s="702"/>
      <c r="KOM59" s="702"/>
      <c r="KON59" s="703"/>
      <c r="KOO59" s="701" t="s">
        <v>866</v>
      </c>
      <c r="KOP59" s="702"/>
      <c r="KOQ59" s="702"/>
      <c r="KOR59" s="702"/>
      <c r="KOS59" s="702"/>
      <c r="KOT59" s="702"/>
      <c r="KOU59" s="702"/>
      <c r="KOV59" s="702"/>
      <c r="KOW59" s="702"/>
      <c r="KOX59" s="702"/>
      <c r="KOY59" s="702"/>
      <c r="KOZ59" s="702"/>
      <c r="KPA59" s="702"/>
      <c r="KPB59" s="702"/>
      <c r="KPC59" s="702"/>
      <c r="KPD59" s="703"/>
      <c r="KPE59" s="701" t="s">
        <v>866</v>
      </c>
      <c r="KPF59" s="702"/>
      <c r="KPG59" s="702"/>
      <c r="KPH59" s="702"/>
      <c r="KPI59" s="702"/>
      <c r="KPJ59" s="702"/>
      <c r="KPK59" s="702"/>
      <c r="KPL59" s="702"/>
      <c r="KPM59" s="702"/>
      <c r="KPN59" s="702"/>
      <c r="KPO59" s="702"/>
      <c r="KPP59" s="702"/>
      <c r="KPQ59" s="702"/>
      <c r="KPR59" s="702"/>
      <c r="KPS59" s="702"/>
      <c r="KPT59" s="703"/>
      <c r="KPU59" s="701" t="s">
        <v>866</v>
      </c>
      <c r="KPV59" s="702"/>
      <c r="KPW59" s="702"/>
      <c r="KPX59" s="702"/>
      <c r="KPY59" s="702"/>
      <c r="KPZ59" s="702"/>
      <c r="KQA59" s="702"/>
      <c r="KQB59" s="702"/>
      <c r="KQC59" s="702"/>
      <c r="KQD59" s="702"/>
      <c r="KQE59" s="702"/>
      <c r="KQF59" s="702"/>
      <c r="KQG59" s="702"/>
      <c r="KQH59" s="702"/>
      <c r="KQI59" s="702"/>
      <c r="KQJ59" s="703"/>
      <c r="KQK59" s="701" t="s">
        <v>866</v>
      </c>
      <c r="KQL59" s="702"/>
      <c r="KQM59" s="702"/>
      <c r="KQN59" s="702"/>
      <c r="KQO59" s="702"/>
      <c r="KQP59" s="702"/>
      <c r="KQQ59" s="702"/>
      <c r="KQR59" s="702"/>
      <c r="KQS59" s="702"/>
      <c r="KQT59" s="702"/>
      <c r="KQU59" s="702"/>
      <c r="KQV59" s="702"/>
      <c r="KQW59" s="702"/>
      <c r="KQX59" s="702"/>
      <c r="KQY59" s="702"/>
      <c r="KQZ59" s="703"/>
      <c r="KRA59" s="701" t="s">
        <v>866</v>
      </c>
      <c r="KRB59" s="702"/>
      <c r="KRC59" s="702"/>
      <c r="KRD59" s="702"/>
      <c r="KRE59" s="702"/>
      <c r="KRF59" s="702"/>
      <c r="KRG59" s="702"/>
      <c r="KRH59" s="702"/>
      <c r="KRI59" s="702"/>
      <c r="KRJ59" s="702"/>
      <c r="KRK59" s="702"/>
      <c r="KRL59" s="702"/>
      <c r="KRM59" s="702"/>
      <c r="KRN59" s="702"/>
      <c r="KRO59" s="702"/>
      <c r="KRP59" s="703"/>
      <c r="KRQ59" s="701" t="s">
        <v>866</v>
      </c>
      <c r="KRR59" s="702"/>
      <c r="KRS59" s="702"/>
      <c r="KRT59" s="702"/>
      <c r="KRU59" s="702"/>
      <c r="KRV59" s="702"/>
      <c r="KRW59" s="702"/>
      <c r="KRX59" s="702"/>
      <c r="KRY59" s="702"/>
      <c r="KRZ59" s="702"/>
      <c r="KSA59" s="702"/>
      <c r="KSB59" s="702"/>
      <c r="KSC59" s="702"/>
      <c r="KSD59" s="702"/>
      <c r="KSE59" s="702"/>
      <c r="KSF59" s="703"/>
      <c r="KSG59" s="701" t="s">
        <v>866</v>
      </c>
      <c r="KSH59" s="702"/>
      <c r="KSI59" s="702"/>
      <c r="KSJ59" s="702"/>
      <c r="KSK59" s="702"/>
      <c r="KSL59" s="702"/>
      <c r="KSM59" s="702"/>
      <c r="KSN59" s="702"/>
      <c r="KSO59" s="702"/>
      <c r="KSP59" s="702"/>
      <c r="KSQ59" s="702"/>
      <c r="KSR59" s="702"/>
      <c r="KSS59" s="702"/>
      <c r="KST59" s="702"/>
      <c r="KSU59" s="702"/>
      <c r="KSV59" s="703"/>
      <c r="KSW59" s="701" t="s">
        <v>866</v>
      </c>
      <c r="KSX59" s="702"/>
      <c r="KSY59" s="702"/>
      <c r="KSZ59" s="702"/>
      <c r="KTA59" s="702"/>
      <c r="KTB59" s="702"/>
      <c r="KTC59" s="702"/>
      <c r="KTD59" s="702"/>
      <c r="KTE59" s="702"/>
      <c r="KTF59" s="702"/>
      <c r="KTG59" s="702"/>
      <c r="KTH59" s="702"/>
      <c r="KTI59" s="702"/>
      <c r="KTJ59" s="702"/>
      <c r="KTK59" s="702"/>
      <c r="KTL59" s="703"/>
      <c r="KTM59" s="701" t="s">
        <v>866</v>
      </c>
      <c r="KTN59" s="702"/>
      <c r="KTO59" s="702"/>
      <c r="KTP59" s="702"/>
      <c r="KTQ59" s="702"/>
      <c r="KTR59" s="702"/>
      <c r="KTS59" s="702"/>
      <c r="KTT59" s="702"/>
      <c r="KTU59" s="702"/>
      <c r="KTV59" s="702"/>
      <c r="KTW59" s="702"/>
      <c r="KTX59" s="702"/>
      <c r="KTY59" s="702"/>
      <c r="KTZ59" s="702"/>
      <c r="KUA59" s="702"/>
      <c r="KUB59" s="703"/>
      <c r="KUC59" s="701" t="s">
        <v>866</v>
      </c>
      <c r="KUD59" s="702"/>
      <c r="KUE59" s="702"/>
      <c r="KUF59" s="702"/>
      <c r="KUG59" s="702"/>
      <c r="KUH59" s="702"/>
      <c r="KUI59" s="702"/>
      <c r="KUJ59" s="702"/>
      <c r="KUK59" s="702"/>
      <c r="KUL59" s="702"/>
      <c r="KUM59" s="702"/>
      <c r="KUN59" s="702"/>
      <c r="KUO59" s="702"/>
      <c r="KUP59" s="702"/>
      <c r="KUQ59" s="702"/>
      <c r="KUR59" s="703"/>
      <c r="KUS59" s="701" t="s">
        <v>866</v>
      </c>
      <c r="KUT59" s="702"/>
      <c r="KUU59" s="702"/>
      <c r="KUV59" s="702"/>
      <c r="KUW59" s="702"/>
      <c r="KUX59" s="702"/>
      <c r="KUY59" s="702"/>
      <c r="KUZ59" s="702"/>
      <c r="KVA59" s="702"/>
      <c r="KVB59" s="702"/>
      <c r="KVC59" s="702"/>
      <c r="KVD59" s="702"/>
      <c r="KVE59" s="702"/>
      <c r="KVF59" s="702"/>
      <c r="KVG59" s="702"/>
      <c r="KVH59" s="703"/>
      <c r="KVI59" s="701" t="s">
        <v>866</v>
      </c>
      <c r="KVJ59" s="702"/>
      <c r="KVK59" s="702"/>
      <c r="KVL59" s="702"/>
      <c r="KVM59" s="702"/>
      <c r="KVN59" s="702"/>
      <c r="KVO59" s="702"/>
      <c r="KVP59" s="702"/>
      <c r="KVQ59" s="702"/>
      <c r="KVR59" s="702"/>
      <c r="KVS59" s="702"/>
      <c r="KVT59" s="702"/>
      <c r="KVU59" s="702"/>
      <c r="KVV59" s="702"/>
      <c r="KVW59" s="702"/>
      <c r="KVX59" s="703"/>
      <c r="KVY59" s="701" t="s">
        <v>866</v>
      </c>
      <c r="KVZ59" s="702"/>
      <c r="KWA59" s="702"/>
      <c r="KWB59" s="702"/>
      <c r="KWC59" s="702"/>
      <c r="KWD59" s="702"/>
      <c r="KWE59" s="702"/>
      <c r="KWF59" s="702"/>
      <c r="KWG59" s="702"/>
      <c r="KWH59" s="702"/>
      <c r="KWI59" s="702"/>
      <c r="KWJ59" s="702"/>
      <c r="KWK59" s="702"/>
      <c r="KWL59" s="702"/>
      <c r="KWM59" s="702"/>
      <c r="KWN59" s="703"/>
      <c r="KWO59" s="701" t="s">
        <v>866</v>
      </c>
      <c r="KWP59" s="702"/>
      <c r="KWQ59" s="702"/>
      <c r="KWR59" s="702"/>
      <c r="KWS59" s="702"/>
      <c r="KWT59" s="702"/>
      <c r="KWU59" s="702"/>
      <c r="KWV59" s="702"/>
      <c r="KWW59" s="702"/>
      <c r="KWX59" s="702"/>
      <c r="KWY59" s="702"/>
      <c r="KWZ59" s="702"/>
      <c r="KXA59" s="702"/>
      <c r="KXB59" s="702"/>
      <c r="KXC59" s="702"/>
      <c r="KXD59" s="703"/>
      <c r="KXE59" s="701" t="s">
        <v>866</v>
      </c>
      <c r="KXF59" s="702"/>
      <c r="KXG59" s="702"/>
      <c r="KXH59" s="702"/>
      <c r="KXI59" s="702"/>
      <c r="KXJ59" s="702"/>
      <c r="KXK59" s="702"/>
      <c r="KXL59" s="702"/>
      <c r="KXM59" s="702"/>
      <c r="KXN59" s="702"/>
      <c r="KXO59" s="702"/>
      <c r="KXP59" s="702"/>
      <c r="KXQ59" s="702"/>
      <c r="KXR59" s="702"/>
      <c r="KXS59" s="702"/>
      <c r="KXT59" s="703"/>
      <c r="KXU59" s="701" t="s">
        <v>866</v>
      </c>
      <c r="KXV59" s="702"/>
      <c r="KXW59" s="702"/>
      <c r="KXX59" s="702"/>
      <c r="KXY59" s="702"/>
      <c r="KXZ59" s="702"/>
      <c r="KYA59" s="702"/>
      <c r="KYB59" s="702"/>
      <c r="KYC59" s="702"/>
      <c r="KYD59" s="702"/>
      <c r="KYE59" s="702"/>
      <c r="KYF59" s="702"/>
      <c r="KYG59" s="702"/>
      <c r="KYH59" s="702"/>
      <c r="KYI59" s="702"/>
      <c r="KYJ59" s="703"/>
      <c r="KYK59" s="701" t="s">
        <v>866</v>
      </c>
      <c r="KYL59" s="702"/>
      <c r="KYM59" s="702"/>
      <c r="KYN59" s="702"/>
      <c r="KYO59" s="702"/>
      <c r="KYP59" s="702"/>
      <c r="KYQ59" s="702"/>
      <c r="KYR59" s="702"/>
      <c r="KYS59" s="702"/>
      <c r="KYT59" s="702"/>
      <c r="KYU59" s="702"/>
      <c r="KYV59" s="702"/>
      <c r="KYW59" s="702"/>
      <c r="KYX59" s="702"/>
      <c r="KYY59" s="702"/>
      <c r="KYZ59" s="703"/>
      <c r="KZA59" s="701" t="s">
        <v>866</v>
      </c>
      <c r="KZB59" s="702"/>
      <c r="KZC59" s="702"/>
      <c r="KZD59" s="702"/>
      <c r="KZE59" s="702"/>
      <c r="KZF59" s="702"/>
      <c r="KZG59" s="702"/>
      <c r="KZH59" s="702"/>
      <c r="KZI59" s="702"/>
      <c r="KZJ59" s="702"/>
      <c r="KZK59" s="702"/>
      <c r="KZL59" s="702"/>
      <c r="KZM59" s="702"/>
      <c r="KZN59" s="702"/>
      <c r="KZO59" s="702"/>
      <c r="KZP59" s="703"/>
      <c r="KZQ59" s="701" t="s">
        <v>866</v>
      </c>
      <c r="KZR59" s="702"/>
      <c r="KZS59" s="702"/>
      <c r="KZT59" s="702"/>
      <c r="KZU59" s="702"/>
      <c r="KZV59" s="702"/>
      <c r="KZW59" s="702"/>
      <c r="KZX59" s="702"/>
      <c r="KZY59" s="702"/>
      <c r="KZZ59" s="702"/>
      <c r="LAA59" s="702"/>
      <c r="LAB59" s="702"/>
      <c r="LAC59" s="702"/>
      <c r="LAD59" s="702"/>
      <c r="LAE59" s="702"/>
      <c r="LAF59" s="703"/>
      <c r="LAG59" s="701" t="s">
        <v>866</v>
      </c>
      <c r="LAH59" s="702"/>
      <c r="LAI59" s="702"/>
      <c r="LAJ59" s="702"/>
      <c r="LAK59" s="702"/>
      <c r="LAL59" s="702"/>
      <c r="LAM59" s="702"/>
      <c r="LAN59" s="702"/>
      <c r="LAO59" s="702"/>
      <c r="LAP59" s="702"/>
      <c r="LAQ59" s="702"/>
      <c r="LAR59" s="702"/>
      <c r="LAS59" s="702"/>
      <c r="LAT59" s="702"/>
      <c r="LAU59" s="702"/>
      <c r="LAV59" s="703"/>
      <c r="LAW59" s="701" t="s">
        <v>866</v>
      </c>
      <c r="LAX59" s="702"/>
      <c r="LAY59" s="702"/>
      <c r="LAZ59" s="702"/>
      <c r="LBA59" s="702"/>
      <c r="LBB59" s="702"/>
      <c r="LBC59" s="702"/>
      <c r="LBD59" s="702"/>
      <c r="LBE59" s="702"/>
      <c r="LBF59" s="702"/>
      <c r="LBG59" s="702"/>
      <c r="LBH59" s="702"/>
      <c r="LBI59" s="702"/>
      <c r="LBJ59" s="702"/>
      <c r="LBK59" s="702"/>
      <c r="LBL59" s="703"/>
      <c r="LBM59" s="701" t="s">
        <v>866</v>
      </c>
      <c r="LBN59" s="702"/>
      <c r="LBO59" s="702"/>
      <c r="LBP59" s="702"/>
      <c r="LBQ59" s="702"/>
      <c r="LBR59" s="702"/>
      <c r="LBS59" s="702"/>
      <c r="LBT59" s="702"/>
      <c r="LBU59" s="702"/>
      <c r="LBV59" s="702"/>
      <c r="LBW59" s="702"/>
      <c r="LBX59" s="702"/>
      <c r="LBY59" s="702"/>
      <c r="LBZ59" s="702"/>
      <c r="LCA59" s="702"/>
      <c r="LCB59" s="703"/>
      <c r="LCC59" s="701" t="s">
        <v>866</v>
      </c>
      <c r="LCD59" s="702"/>
      <c r="LCE59" s="702"/>
      <c r="LCF59" s="702"/>
      <c r="LCG59" s="702"/>
      <c r="LCH59" s="702"/>
      <c r="LCI59" s="702"/>
      <c r="LCJ59" s="702"/>
      <c r="LCK59" s="702"/>
      <c r="LCL59" s="702"/>
      <c r="LCM59" s="702"/>
      <c r="LCN59" s="702"/>
      <c r="LCO59" s="702"/>
      <c r="LCP59" s="702"/>
      <c r="LCQ59" s="702"/>
      <c r="LCR59" s="703"/>
      <c r="LCS59" s="701" t="s">
        <v>866</v>
      </c>
      <c r="LCT59" s="702"/>
      <c r="LCU59" s="702"/>
      <c r="LCV59" s="702"/>
      <c r="LCW59" s="702"/>
      <c r="LCX59" s="702"/>
      <c r="LCY59" s="702"/>
      <c r="LCZ59" s="702"/>
      <c r="LDA59" s="702"/>
      <c r="LDB59" s="702"/>
      <c r="LDC59" s="702"/>
      <c r="LDD59" s="702"/>
      <c r="LDE59" s="702"/>
      <c r="LDF59" s="702"/>
      <c r="LDG59" s="702"/>
      <c r="LDH59" s="703"/>
      <c r="LDI59" s="701" t="s">
        <v>866</v>
      </c>
      <c r="LDJ59" s="702"/>
      <c r="LDK59" s="702"/>
      <c r="LDL59" s="702"/>
      <c r="LDM59" s="702"/>
      <c r="LDN59" s="702"/>
      <c r="LDO59" s="702"/>
      <c r="LDP59" s="702"/>
      <c r="LDQ59" s="702"/>
      <c r="LDR59" s="702"/>
      <c r="LDS59" s="702"/>
      <c r="LDT59" s="702"/>
      <c r="LDU59" s="702"/>
      <c r="LDV59" s="702"/>
      <c r="LDW59" s="702"/>
      <c r="LDX59" s="703"/>
      <c r="LDY59" s="701" t="s">
        <v>866</v>
      </c>
      <c r="LDZ59" s="702"/>
      <c r="LEA59" s="702"/>
      <c r="LEB59" s="702"/>
      <c r="LEC59" s="702"/>
      <c r="LED59" s="702"/>
      <c r="LEE59" s="702"/>
      <c r="LEF59" s="702"/>
      <c r="LEG59" s="702"/>
      <c r="LEH59" s="702"/>
      <c r="LEI59" s="702"/>
      <c r="LEJ59" s="702"/>
      <c r="LEK59" s="702"/>
      <c r="LEL59" s="702"/>
      <c r="LEM59" s="702"/>
      <c r="LEN59" s="703"/>
      <c r="LEO59" s="701" t="s">
        <v>866</v>
      </c>
      <c r="LEP59" s="702"/>
      <c r="LEQ59" s="702"/>
      <c r="LER59" s="702"/>
      <c r="LES59" s="702"/>
      <c r="LET59" s="702"/>
      <c r="LEU59" s="702"/>
      <c r="LEV59" s="702"/>
      <c r="LEW59" s="702"/>
      <c r="LEX59" s="702"/>
      <c r="LEY59" s="702"/>
      <c r="LEZ59" s="702"/>
      <c r="LFA59" s="702"/>
      <c r="LFB59" s="702"/>
      <c r="LFC59" s="702"/>
      <c r="LFD59" s="703"/>
      <c r="LFE59" s="701" t="s">
        <v>866</v>
      </c>
      <c r="LFF59" s="702"/>
      <c r="LFG59" s="702"/>
      <c r="LFH59" s="702"/>
      <c r="LFI59" s="702"/>
      <c r="LFJ59" s="702"/>
      <c r="LFK59" s="702"/>
      <c r="LFL59" s="702"/>
      <c r="LFM59" s="702"/>
      <c r="LFN59" s="702"/>
      <c r="LFO59" s="702"/>
      <c r="LFP59" s="702"/>
      <c r="LFQ59" s="702"/>
      <c r="LFR59" s="702"/>
      <c r="LFS59" s="702"/>
      <c r="LFT59" s="703"/>
      <c r="LFU59" s="701" t="s">
        <v>866</v>
      </c>
      <c r="LFV59" s="702"/>
      <c r="LFW59" s="702"/>
      <c r="LFX59" s="702"/>
      <c r="LFY59" s="702"/>
      <c r="LFZ59" s="702"/>
      <c r="LGA59" s="702"/>
      <c r="LGB59" s="702"/>
      <c r="LGC59" s="702"/>
      <c r="LGD59" s="702"/>
      <c r="LGE59" s="702"/>
      <c r="LGF59" s="702"/>
      <c r="LGG59" s="702"/>
      <c r="LGH59" s="702"/>
      <c r="LGI59" s="702"/>
      <c r="LGJ59" s="703"/>
      <c r="LGK59" s="701" t="s">
        <v>866</v>
      </c>
      <c r="LGL59" s="702"/>
      <c r="LGM59" s="702"/>
      <c r="LGN59" s="702"/>
      <c r="LGO59" s="702"/>
      <c r="LGP59" s="702"/>
      <c r="LGQ59" s="702"/>
      <c r="LGR59" s="702"/>
      <c r="LGS59" s="702"/>
      <c r="LGT59" s="702"/>
      <c r="LGU59" s="702"/>
      <c r="LGV59" s="702"/>
      <c r="LGW59" s="702"/>
      <c r="LGX59" s="702"/>
      <c r="LGY59" s="702"/>
      <c r="LGZ59" s="703"/>
      <c r="LHA59" s="701" t="s">
        <v>866</v>
      </c>
      <c r="LHB59" s="702"/>
      <c r="LHC59" s="702"/>
      <c r="LHD59" s="702"/>
      <c r="LHE59" s="702"/>
      <c r="LHF59" s="702"/>
      <c r="LHG59" s="702"/>
      <c r="LHH59" s="702"/>
      <c r="LHI59" s="702"/>
      <c r="LHJ59" s="702"/>
      <c r="LHK59" s="702"/>
      <c r="LHL59" s="702"/>
      <c r="LHM59" s="702"/>
      <c r="LHN59" s="702"/>
      <c r="LHO59" s="702"/>
      <c r="LHP59" s="703"/>
      <c r="LHQ59" s="701" t="s">
        <v>866</v>
      </c>
      <c r="LHR59" s="702"/>
      <c r="LHS59" s="702"/>
      <c r="LHT59" s="702"/>
      <c r="LHU59" s="702"/>
      <c r="LHV59" s="702"/>
      <c r="LHW59" s="702"/>
      <c r="LHX59" s="702"/>
      <c r="LHY59" s="702"/>
      <c r="LHZ59" s="702"/>
      <c r="LIA59" s="702"/>
      <c r="LIB59" s="702"/>
      <c r="LIC59" s="702"/>
      <c r="LID59" s="702"/>
      <c r="LIE59" s="702"/>
      <c r="LIF59" s="703"/>
      <c r="LIG59" s="701" t="s">
        <v>866</v>
      </c>
      <c r="LIH59" s="702"/>
      <c r="LII59" s="702"/>
      <c r="LIJ59" s="702"/>
      <c r="LIK59" s="702"/>
      <c r="LIL59" s="702"/>
      <c r="LIM59" s="702"/>
      <c r="LIN59" s="702"/>
      <c r="LIO59" s="702"/>
      <c r="LIP59" s="702"/>
      <c r="LIQ59" s="702"/>
      <c r="LIR59" s="702"/>
      <c r="LIS59" s="702"/>
      <c r="LIT59" s="702"/>
      <c r="LIU59" s="702"/>
      <c r="LIV59" s="703"/>
      <c r="LIW59" s="701" t="s">
        <v>866</v>
      </c>
      <c r="LIX59" s="702"/>
      <c r="LIY59" s="702"/>
      <c r="LIZ59" s="702"/>
      <c r="LJA59" s="702"/>
      <c r="LJB59" s="702"/>
      <c r="LJC59" s="702"/>
      <c r="LJD59" s="702"/>
      <c r="LJE59" s="702"/>
      <c r="LJF59" s="702"/>
      <c r="LJG59" s="702"/>
      <c r="LJH59" s="702"/>
      <c r="LJI59" s="702"/>
      <c r="LJJ59" s="702"/>
      <c r="LJK59" s="702"/>
      <c r="LJL59" s="703"/>
      <c r="LJM59" s="701" t="s">
        <v>866</v>
      </c>
      <c r="LJN59" s="702"/>
      <c r="LJO59" s="702"/>
      <c r="LJP59" s="702"/>
      <c r="LJQ59" s="702"/>
      <c r="LJR59" s="702"/>
      <c r="LJS59" s="702"/>
      <c r="LJT59" s="702"/>
      <c r="LJU59" s="702"/>
      <c r="LJV59" s="702"/>
      <c r="LJW59" s="702"/>
      <c r="LJX59" s="702"/>
      <c r="LJY59" s="702"/>
      <c r="LJZ59" s="702"/>
      <c r="LKA59" s="702"/>
      <c r="LKB59" s="703"/>
      <c r="LKC59" s="701" t="s">
        <v>866</v>
      </c>
      <c r="LKD59" s="702"/>
      <c r="LKE59" s="702"/>
      <c r="LKF59" s="702"/>
      <c r="LKG59" s="702"/>
      <c r="LKH59" s="702"/>
      <c r="LKI59" s="702"/>
      <c r="LKJ59" s="702"/>
      <c r="LKK59" s="702"/>
      <c r="LKL59" s="702"/>
      <c r="LKM59" s="702"/>
      <c r="LKN59" s="702"/>
      <c r="LKO59" s="702"/>
      <c r="LKP59" s="702"/>
      <c r="LKQ59" s="702"/>
      <c r="LKR59" s="703"/>
      <c r="LKS59" s="701" t="s">
        <v>866</v>
      </c>
      <c r="LKT59" s="702"/>
      <c r="LKU59" s="702"/>
      <c r="LKV59" s="702"/>
      <c r="LKW59" s="702"/>
      <c r="LKX59" s="702"/>
      <c r="LKY59" s="702"/>
      <c r="LKZ59" s="702"/>
      <c r="LLA59" s="702"/>
      <c r="LLB59" s="702"/>
      <c r="LLC59" s="702"/>
      <c r="LLD59" s="702"/>
      <c r="LLE59" s="702"/>
      <c r="LLF59" s="702"/>
      <c r="LLG59" s="702"/>
      <c r="LLH59" s="703"/>
      <c r="LLI59" s="701" t="s">
        <v>866</v>
      </c>
      <c r="LLJ59" s="702"/>
      <c r="LLK59" s="702"/>
      <c r="LLL59" s="702"/>
      <c r="LLM59" s="702"/>
      <c r="LLN59" s="702"/>
      <c r="LLO59" s="702"/>
      <c r="LLP59" s="702"/>
      <c r="LLQ59" s="702"/>
      <c r="LLR59" s="702"/>
      <c r="LLS59" s="702"/>
      <c r="LLT59" s="702"/>
      <c r="LLU59" s="702"/>
      <c r="LLV59" s="702"/>
      <c r="LLW59" s="702"/>
      <c r="LLX59" s="703"/>
      <c r="LLY59" s="701" t="s">
        <v>866</v>
      </c>
      <c r="LLZ59" s="702"/>
      <c r="LMA59" s="702"/>
      <c r="LMB59" s="702"/>
      <c r="LMC59" s="702"/>
      <c r="LMD59" s="702"/>
      <c r="LME59" s="702"/>
      <c r="LMF59" s="702"/>
      <c r="LMG59" s="702"/>
      <c r="LMH59" s="702"/>
      <c r="LMI59" s="702"/>
      <c r="LMJ59" s="702"/>
      <c r="LMK59" s="702"/>
      <c r="LML59" s="702"/>
      <c r="LMM59" s="702"/>
      <c r="LMN59" s="703"/>
      <c r="LMO59" s="701" t="s">
        <v>866</v>
      </c>
      <c r="LMP59" s="702"/>
      <c r="LMQ59" s="702"/>
      <c r="LMR59" s="702"/>
      <c r="LMS59" s="702"/>
      <c r="LMT59" s="702"/>
      <c r="LMU59" s="702"/>
      <c r="LMV59" s="702"/>
      <c r="LMW59" s="702"/>
      <c r="LMX59" s="702"/>
      <c r="LMY59" s="702"/>
      <c r="LMZ59" s="702"/>
      <c r="LNA59" s="702"/>
      <c r="LNB59" s="702"/>
      <c r="LNC59" s="702"/>
      <c r="LND59" s="703"/>
      <c r="LNE59" s="701" t="s">
        <v>866</v>
      </c>
      <c r="LNF59" s="702"/>
      <c r="LNG59" s="702"/>
      <c r="LNH59" s="702"/>
      <c r="LNI59" s="702"/>
      <c r="LNJ59" s="702"/>
      <c r="LNK59" s="702"/>
      <c r="LNL59" s="702"/>
      <c r="LNM59" s="702"/>
      <c r="LNN59" s="702"/>
      <c r="LNO59" s="702"/>
      <c r="LNP59" s="702"/>
      <c r="LNQ59" s="702"/>
      <c r="LNR59" s="702"/>
      <c r="LNS59" s="702"/>
      <c r="LNT59" s="703"/>
      <c r="LNU59" s="701" t="s">
        <v>866</v>
      </c>
      <c r="LNV59" s="702"/>
      <c r="LNW59" s="702"/>
      <c r="LNX59" s="702"/>
      <c r="LNY59" s="702"/>
      <c r="LNZ59" s="702"/>
      <c r="LOA59" s="702"/>
      <c r="LOB59" s="702"/>
      <c r="LOC59" s="702"/>
      <c r="LOD59" s="702"/>
      <c r="LOE59" s="702"/>
      <c r="LOF59" s="702"/>
      <c r="LOG59" s="702"/>
      <c r="LOH59" s="702"/>
      <c r="LOI59" s="702"/>
      <c r="LOJ59" s="703"/>
      <c r="LOK59" s="701" t="s">
        <v>866</v>
      </c>
      <c r="LOL59" s="702"/>
      <c r="LOM59" s="702"/>
      <c r="LON59" s="702"/>
      <c r="LOO59" s="702"/>
      <c r="LOP59" s="702"/>
      <c r="LOQ59" s="702"/>
      <c r="LOR59" s="702"/>
      <c r="LOS59" s="702"/>
      <c r="LOT59" s="702"/>
      <c r="LOU59" s="702"/>
      <c r="LOV59" s="702"/>
      <c r="LOW59" s="702"/>
      <c r="LOX59" s="702"/>
      <c r="LOY59" s="702"/>
      <c r="LOZ59" s="703"/>
      <c r="LPA59" s="701" t="s">
        <v>866</v>
      </c>
      <c r="LPB59" s="702"/>
      <c r="LPC59" s="702"/>
      <c r="LPD59" s="702"/>
      <c r="LPE59" s="702"/>
      <c r="LPF59" s="702"/>
      <c r="LPG59" s="702"/>
      <c r="LPH59" s="702"/>
      <c r="LPI59" s="702"/>
      <c r="LPJ59" s="702"/>
      <c r="LPK59" s="702"/>
      <c r="LPL59" s="702"/>
      <c r="LPM59" s="702"/>
      <c r="LPN59" s="702"/>
      <c r="LPO59" s="702"/>
      <c r="LPP59" s="703"/>
      <c r="LPQ59" s="701" t="s">
        <v>866</v>
      </c>
      <c r="LPR59" s="702"/>
      <c r="LPS59" s="702"/>
      <c r="LPT59" s="702"/>
      <c r="LPU59" s="702"/>
      <c r="LPV59" s="702"/>
      <c r="LPW59" s="702"/>
      <c r="LPX59" s="702"/>
      <c r="LPY59" s="702"/>
      <c r="LPZ59" s="702"/>
      <c r="LQA59" s="702"/>
      <c r="LQB59" s="702"/>
      <c r="LQC59" s="702"/>
      <c r="LQD59" s="702"/>
      <c r="LQE59" s="702"/>
      <c r="LQF59" s="703"/>
      <c r="LQG59" s="701" t="s">
        <v>866</v>
      </c>
      <c r="LQH59" s="702"/>
      <c r="LQI59" s="702"/>
      <c r="LQJ59" s="702"/>
      <c r="LQK59" s="702"/>
      <c r="LQL59" s="702"/>
      <c r="LQM59" s="702"/>
      <c r="LQN59" s="702"/>
      <c r="LQO59" s="702"/>
      <c r="LQP59" s="702"/>
      <c r="LQQ59" s="702"/>
      <c r="LQR59" s="702"/>
      <c r="LQS59" s="702"/>
      <c r="LQT59" s="702"/>
      <c r="LQU59" s="702"/>
      <c r="LQV59" s="703"/>
      <c r="LQW59" s="701" t="s">
        <v>866</v>
      </c>
      <c r="LQX59" s="702"/>
      <c r="LQY59" s="702"/>
      <c r="LQZ59" s="702"/>
      <c r="LRA59" s="702"/>
      <c r="LRB59" s="702"/>
      <c r="LRC59" s="702"/>
      <c r="LRD59" s="702"/>
      <c r="LRE59" s="702"/>
      <c r="LRF59" s="702"/>
      <c r="LRG59" s="702"/>
      <c r="LRH59" s="702"/>
      <c r="LRI59" s="702"/>
      <c r="LRJ59" s="702"/>
      <c r="LRK59" s="702"/>
      <c r="LRL59" s="703"/>
      <c r="LRM59" s="701" t="s">
        <v>866</v>
      </c>
      <c r="LRN59" s="702"/>
      <c r="LRO59" s="702"/>
      <c r="LRP59" s="702"/>
      <c r="LRQ59" s="702"/>
      <c r="LRR59" s="702"/>
      <c r="LRS59" s="702"/>
      <c r="LRT59" s="702"/>
      <c r="LRU59" s="702"/>
      <c r="LRV59" s="702"/>
      <c r="LRW59" s="702"/>
      <c r="LRX59" s="702"/>
      <c r="LRY59" s="702"/>
      <c r="LRZ59" s="702"/>
      <c r="LSA59" s="702"/>
      <c r="LSB59" s="703"/>
      <c r="LSC59" s="701" t="s">
        <v>866</v>
      </c>
      <c r="LSD59" s="702"/>
      <c r="LSE59" s="702"/>
      <c r="LSF59" s="702"/>
      <c r="LSG59" s="702"/>
      <c r="LSH59" s="702"/>
      <c r="LSI59" s="702"/>
      <c r="LSJ59" s="702"/>
      <c r="LSK59" s="702"/>
      <c r="LSL59" s="702"/>
      <c r="LSM59" s="702"/>
      <c r="LSN59" s="702"/>
      <c r="LSO59" s="702"/>
      <c r="LSP59" s="702"/>
      <c r="LSQ59" s="702"/>
      <c r="LSR59" s="703"/>
      <c r="LSS59" s="701" t="s">
        <v>866</v>
      </c>
      <c r="LST59" s="702"/>
      <c r="LSU59" s="702"/>
      <c r="LSV59" s="702"/>
      <c r="LSW59" s="702"/>
      <c r="LSX59" s="702"/>
      <c r="LSY59" s="702"/>
      <c r="LSZ59" s="702"/>
      <c r="LTA59" s="702"/>
      <c r="LTB59" s="702"/>
      <c r="LTC59" s="702"/>
      <c r="LTD59" s="702"/>
      <c r="LTE59" s="702"/>
      <c r="LTF59" s="702"/>
      <c r="LTG59" s="702"/>
      <c r="LTH59" s="703"/>
      <c r="LTI59" s="701" t="s">
        <v>866</v>
      </c>
      <c r="LTJ59" s="702"/>
      <c r="LTK59" s="702"/>
      <c r="LTL59" s="702"/>
      <c r="LTM59" s="702"/>
      <c r="LTN59" s="702"/>
      <c r="LTO59" s="702"/>
      <c r="LTP59" s="702"/>
      <c r="LTQ59" s="702"/>
      <c r="LTR59" s="702"/>
      <c r="LTS59" s="702"/>
      <c r="LTT59" s="702"/>
      <c r="LTU59" s="702"/>
      <c r="LTV59" s="702"/>
      <c r="LTW59" s="702"/>
      <c r="LTX59" s="703"/>
      <c r="LTY59" s="701" t="s">
        <v>866</v>
      </c>
      <c r="LTZ59" s="702"/>
      <c r="LUA59" s="702"/>
      <c r="LUB59" s="702"/>
      <c r="LUC59" s="702"/>
      <c r="LUD59" s="702"/>
      <c r="LUE59" s="702"/>
      <c r="LUF59" s="702"/>
      <c r="LUG59" s="702"/>
      <c r="LUH59" s="702"/>
      <c r="LUI59" s="702"/>
      <c r="LUJ59" s="702"/>
      <c r="LUK59" s="702"/>
      <c r="LUL59" s="702"/>
      <c r="LUM59" s="702"/>
      <c r="LUN59" s="703"/>
      <c r="LUO59" s="701" t="s">
        <v>866</v>
      </c>
      <c r="LUP59" s="702"/>
      <c r="LUQ59" s="702"/>
      <c r="LUR59" s="702"/>
      <c r="LUS59" s="702"/>
      <c r="LUT59" s="702"/>
      <c r="LUU59" s="702"/>
      <c r="LUV59" s="702"/>
      <c r="LUW59" s="702"/>
      <c r="LUX59" s="702"/>
      <c r="LUY59" s="702"/>
      <c r="LUZ59" s="702"/>
      <c r="LVA59" s="702"/>
      <c r="LVB59" s="702"/>
      <c r="LVC59" s="702"/>
      <c r="LVD59" s="703"/>
      <c r="LVE59" s="701" t="s">
        <v>866</v>
      </c>
      <c r="LVF59" s="702"/>
      <c r="LVG59" s="702"/>
      <c r="LVH59" s="702"/>
      <c r="LVI59" s="702"/>
      <c r="LVJ59" s="702"/>
      <c r="LVK59" s="702"/>
      <c r="LVL59" s="702"/>
      <c r="LVM59" s="702"/>
      <c r="LVN59" s="702"/>
      <c r="LVO59" s="702"/>
      <c r="LVP59" s="702"/>
      <c r="LVQ59" s="702"/>
      <c r="LVR59" s="702"/>
      <c r="LVS59" s="702"/>
      <c r="LVT59" s="703"/>
      <c r="LVU59" s="701" t="s">
        <v>866</v>
      </c>
      <c r="LVV59" s="702"/>
      <c r="LVW59" s="702"/>
      <c r="LVX59" s="702"/>
      <c r="LVY59" s="702"/>
      <c r="LVZ59" s="702"/>
      <c r="LWA59" s="702"/>
      <c r="LWB59" s="702"/>
      <c r="LWC59" s="702"/>
      <c r="LWD59" s="702"/>
      <c r="LWE59" s="702"/>
      <c r="LWF59" s="702"/>
      <c r="LWG59" s="702"/>
      <c r="LWH59" s="702"/>
      <c r="LWI59" s="702"/>
      <c r="LWJ59" s="703"/>
      <c r="LWK59" s="701" t="s">
        <v>866</v>
      </c>
      <c r="LWL59" s="702"/>
      <c r="LWM59" s="702"/>
      <c r="LWN59" s="702"/>
      <c r="LWO59" s="702"/>
      <c r="LWP59" s="702"/>
      <c r="LWQ59" s="702"/>
      <c r="LWR59" s="702"/>
      <c r="LWS59" s="702"/>
      <c r="LWT59" s="702"/>
      <c r="LWU59" s="702"/>
      <c r="LWV59" s="702"/>
      <c r="LWW59" s="702"/>
      <c r="LWX59" s="702"/>
      <c r="LWY59" s="702"/>
      <c r="LWZ59" s="703"/>
      <c r="LXA59" s="701" t="s">
        <v>866</v>
      </c>
      <c r="LXB59" s="702"/>
      <c r="LXC59" s="702"/>
      <c r="LXD59" s="702"/>
      <c r="LXE59" s="702"/>
      <c r="LXF59" s="702"/>
      <c r="LXG59" s="702"/>
      <c r="LXH59" s="702"/>
      <c r="LXI59" s="702"/>
      <c r="LXJ59" s="702"/>
      <c r="LXK59" s="702"/>
      <c r="LXL59" s="702"/>
      <c r="LXM59" s="702"/>
      <c r="LXN59" s="702"/>
      <c r="LXO59" s="702"/>
      <c r="LXP59" s="703"/>
      <c r="LXQ59" s="701" t="s">
        <v>866</v>
      </c>
      <c r="LXR59" s="702"/>
      <c r="LXS59" s="702"/>
      <c r="LXT59" s="702"/>
      <c r="LXU59" s="702"/>
      <c r="LXV59" s="702"/>
      <c r="LXW59" s="702"/>
      <c r="LXX59" s="702"/>
      <c r="LXY59" s="702"/>
      <c r="LXZ59" s="702"/>
      <c r="LYA59" s="702"/>
      <c r="LYB59" s="702"/>
      <c r="LYC59" s="702"/>
      <c r="LYD59" s="702"/>
      <c r="LYE59" s="702"/>
      <c r="LYF59" s="703"/>
      <c r="LYG59" s="701" t="s">
        <v>866</v>
      </c>
      <c r="LYH59" s="702"/>
      <c r="LYI59" s="702"/>
      <c r="LYJ59" s="702"/>
      <c r="LYK59" s="702"/>
      <c r="LYL59" s="702"/>
      <c r="LYM59" s="702"/>
      <c r="LYN59" s="702"/>
      <c r="LYO59" s="702"/>
      <c r="LYP59" s="702"/>
      <c r="LYQ59" s="702"/>
      <c r="LYR59" s="702"/>
      <c r="LYS59" s="702"/>
      <c r="LYT59" s="702"/>
      <c r="LYU59" s="702"/>
      <c r="LYV59" s="703"/>
      <c r="LYW59" s="701" t="s">
        <v>866</v>
      </c>
      <c r="LYX59" s="702"/>
      <c r="LYY59" s="702"/>
      <c r="LYZ59" s="702"/>
      <c r="LZA59" s="702"/>
      <c r="LZB59" s="702"/>
      <c r="LZC59" s="702"/>
      <c r="LZD59" s="702"/>
      <c r="LZE59" s="702"/>
      <c r="LZF59" s="702"/>
      <c r="LZG59" s="702"/>
      <c r="LZH59" s="702"/>
      <c r="LZI59" s="702"/>
      <c r="LZJ59" s="702"/>
      <c r="LZK59" s="702"/>
      <c r="LZL59" s="703"/>
      <c r="LZM59" s="701" t="s">
        <v>866</v>
      </c>
      <c r="LZN59" s="702"/>
      <c r="LZO59" s="702"/>
      <c r="LZP59" s="702"/>
      <c r="LZQ59" s="702"/>
      <c r="LZR59" s="702"/>
      <c r="LZS59" s="702"/>
      <c r="LZT59" s="702"/>
      <c r="LZU59" s="702"/>
      <c r="LZV59" s="702"/>
      <c r="LZW59" s="702"/>
      <c r="LZX59" s="702"/>
      <c r="LZY59" s="702"/>
      <c r="LZZ59" s="702"/>
      <c r="MAA59" s="702"/>
      <c r="MAB59" s="703"/>
      <c r="MAC59" s="701" t="s">
        <v>866</v>
      </c>
      <c r="MAD59" s="702"/>
      <c r="MAE59" s="702"/>
      <c r="MAF59" s="702"/>
      <c r="MAG59" s="702"/>
      <c r="MAH59" s="702"/>
      <c r="MAI59" s="702"/>
      <c r="MAJ59" s="702"/>
      <c r="MAK59" s="702"/>
      <c r="MAL59" s="702"/>
      <c r="MAM59" s="702"/>
      <c r="MAN59" s="702"/>
      <c r="MAO59" s="702"/>
      <c r="MAP59" s="702"/>
      <c r="MAQ59" s="702"/>
      <c r="MAR59" s="703"/>
      <c r="MAS59" s="701" t="s">
        <v>866</v>
      </c>
      <c r="MAT59" s="702"/>
      <c r="MAU59" s="702"/>
      <c r="MAV59" s="702"/>
      <c r="MAW59" s="702"/>
      <c r="MAX59" s="702"/>
      <c r="MAY59" s="702"/>
      <c r="MAZ59" s="702"/>
      <c r="MBA59" s="702"/>
      <c r="MBB59" s="702"/>
      <c r="MBC59" s="702"/>
      <c r="MBD59" s="702"/>
      <c r="MBE59" s="702"/>
      <c r="MBF59" s="702"/>
      <c r="MBG59" s="702"/>
      <c r="MBH59" s="703"/>
      <c r="MBI59" s="701" t="s">
        <v>866</v>
      </c>
      <c r="MBJ59" s="702"/>
      <c r="MBK59" s="702"/>
      <c r="MBL59" s="702"/>
      <c r="MBM59" s="702"/>
      <c r="MBN59" s="702"/>
      <c r="MBO59" s="702"/>
      <c r="MBP59" s="702"/>
      <c r="MBQ59" s="702"/>
      <c r="MBR59" s="702"/>
      <c r="MBS59" s="702"/>
      <c r="MBT59" s="702"/>
      <c r="MBU59" s="702"/>
      <c r="MBV59" s="702"/>
      <c r="MBW59" s="702"/>
      <c r="MBX59" s="703"/>
      <c r="MBY59" s="701" t="s">
        <v>866</v>
      </c>
      <c r="MBZ59" s="702"/>
      <c r="MCA59" s="702"/>
      <c r="MCB59" s="702"/>
      <c r="MCC59" s="702"/>
      <c r="MCD59" s="702"/>
      <c r="MCE59" s="702"/>
      <c r="MCF59" s="702"/>
      <c r="MCG59" s="702"/>
      <c r="MCH59" s="702"/>
      <c r="MCI59" s="702"/>
      <c r="MCJ59" s="702"/>
      <c r="MCK59" s="702"/>
      <c r="MCL59" s="702"/>
      <c r="MCM59" s="702"/>
      <c r="MCN59" s="703"/>
      <c r="MCO59" s="701" t="s">
        <v>866</v>
      </c>
      <c r="MCP59" s="702"/>
      <c r="MCQ59" s="702"/>
      <c r="MCR59" s="702"/>
      <c r="MCS59" s="702"/>
      <c r="MCT59" s="702"/>
      <c r="MCU59" s="702"/>
      <c r="MCV59" s="702"/>
      <c r="MCW59" s="702"/>
      <c r="MCX59" s="702"/>
      <c r="MCY59" s="702"/>
      <c r="MCZ59" s="702"/>
      <c r="MDA59" s="702"/>
      <c r="MDB59" s="702"/>
      <c r="MDC59" s="702"/>
      <c r="MDD59" s="703"/>
      <c r="MDE59" s="701" t="s">
        <v>866</v>
      </c>
      <c r="MDF59" s="702"/>
      <c r="MDG59" s="702"/>
      <c r="MDH59" s="702"/>
      <c r="MDI59" s="702"/>
      <c r="MDJ59" s="702"/>
      <c r="MDK59" s="702"/>
      <c r="MDL59" s="702"/>
      <c r="MDM59" s="702"/>
      <c r="MDN59" s="702"/>
      <c r="MDO59" s="702"/>
      <c r="MDP59" s="702"/>
      <c r="MDQ59" s="702"/>
      <c r="MDR59" s="702"/>
      <c r="MDS59" s="702"/>
      <c r="MDT59" s="703"/>
      <c r="MDU59" s="701" t="s">
        <v>866</v>
      </c>
      <c r="MDV59" s="702"/>
      <c r="MDW59" s="702"/>
      <c r="MDX59" s="702"/>
      <c r="MDY59" s="702"/>
      <c r="MDZ59" s="702"/>
      <c r="MEA59" s="702"/>
      <c r="MEB59" s="702"/>
      <c r="MEC59" s="702"/>
      <c r="MED59" s="702"/>
      <c r="MEE59" s="702"/>
      <c r="MEF59" s="702"/>
      <c r="MEG59" s="702"/>
      <c r="MEH59" s="702"/>
      <c r="MEI59" s="702"/>
      <c r="MEJ59" s="703"/>
      <c r="MEK59" s="701" t="s">
        <v>866</v>
      </c>
      <c r="MEL59" s="702"/>
      <c r="MEM59" s="702"/>
      <c r="MEN59" s="702"/>
      <c r="MEO59" s="702"/>
      <c r="MEP59" s="702"/>
      <c r="MEQ59" s="702"/>
      <c r="MER59" s="702"/>
      <c r="MES59" s="702"/>
      <c r="MET59" s="702"/>
      <c r="MEU59" s="702"/>
      <c r="MEV59" s="702"/>
      <c r="MEW59" s="702"/>
      <c r="MEX59" s="702"/>
      <c r="MEY59" s="702"/>
      <c r="MEZ59" s="703"/>
      <c r="MFA59" s="701" t="s">
        <v>866</v>
      </c>
      <c r="MFB59" s="702"/>
      <c r="MFC59" s="702"/>
      <c r="MFD59" s="702"/>
      <c r="MFE59" s="702"/>
      <c r="MFF59" s="702"/>
      <c r="MFG59" s="702"/>
      <c r="MFH59" s="702"/>
      <c r="MFI59" s="702"/>
      <c r="MFJ59" s="702"/>
      <c r="MFK59" s="702"/>
      <c r="MFL59" s="702"/>
      <c r="MFM59" s="702"/>
      <c r="MFN59" s="702"/>
      <c r="MFO59" s="702"/>
      <c r="MFP59" s="703"/>
      <c r="MFQ59" s="701" t="s">
        <v>866</v>
      </c>
      <c r="MFR59" s="702"/>
      <c r="MFS59" s="702"/>
      <c r="MFT59" s="702"/>
      <c r="MFU59" s="702"/>
      <c r="MFV59" s="702"/>
      <c r="MFW59" s="702"/>
      <c r="MFX59" s="702"/>
      <c r="MFY59" s="702"/>
      <c r="MFZ59" s="702"/>
      <c r="MGA59" s="702"/>
      <c r="MGB59" s="702"/>
      <c r="MGC59" s="702"/>
      <c r="MGD59" s="702"/>
      <c r="MGE59" s="702"/>
      <c r="MGF59" s="703"/>
      <c r="MGG59" s="701" t="s">
        <v>866</v>
      </c>
      <c r="MGH59" s="702"/>
      <c r="MGI59" s="702"/>
      <c r="MGJ59" s="702"/>
      <c r="MGK59" s="702"/>
      <c r="MGL59" s="702"/>
      <c r="MGM59" s="702"/>
      <c r="MGN59" s="702"/>
      <c r="MGO59" s="702"/>
      <c r="MGP59" s="702"/>
      <c r="MGQ59" s="702"/>
      <c r="MGR59" s="702"/>
      <c r="MGS59" s="702"/>
      <c r="MGT59" s="702"/>
      <c r="MGU59" s="702"/>
      <c r="MGV59" s="703"/>
      <c r="MGW59" s="701" t="s">
        <v>866</v>
      </c>
      <c r="MGX59" s="702"/>
      <c r="MGY59" s="702"/>
      <c r="MGZ59" s="702"/>
      <c r="MHA59" s="702"/>
      <c r="MHB59" s="702"/>
      <c r="MHC59" s="702"/>
      <c r="MHD59" s="702"/>
      <c r="MHE59" s="702"/>
      <c r="MHF59" s="702"/>
      <c r="MHG59" s="702"/>
      <c r="MHH59" s="702"/>
      <c r="MHI59" s="702"/>
      <c r="MHJ59" s="702"/>
      <c r="MHK59" s="702"/>
      <c r="MHL59" s="703"/>
      <c r="MHM59" s="701" t="s">
        <v>866</v>
      </c>
      <c r="MHN59" s="702"/>
      <c r="MHO59" s="702"/>
      <c r="MHP59" s="702"/>
      <c r="MHQ59" s="702"/>
      <c r="MHR59" s="702"/>
      <c r="MHS59" s="702"/>
      <c r="MHT59" s="702"/>
      <c r="MHU59" s="702"/>
      <c r="MHV59" s="702"/>
      <c r="MHW59" s="702"/>
      <c r="MHX59" s="702"/>
      <c r="MHY59" s="702"/>
      <c r="MHZ59" s="702"/>
      <c r="MIA59" s="702"/>
      <c r="MIB59" s="703"/>
      <c r="MIC59" s="701" t="s">
        <v>866</v>
      </c>
      <c r="MID59" s="702"/>
      <c r="MIE59" s="702"/>
      <c r="MIF59" s="702"/>
      <c r="MIG59" s="702"/>
      <c r="MIH59" s="702"/>
      <c r="MII59" s="702"/>
      <c r="MIJ59" s="702"/>
      <c r="MIK59" s="702"/>
      <c r="MIL59" s="702"/>
      <c r="MIM59" s="702"/>
      <c r="MIN59" s="702"/>
      <c r="MIO59" s="702"/>
      <c r="MIP59" s="702"/>
      <c r="MIQ59" s="702"/>
      <c r="MIR59" s="703"/>
      <c r="MIS59" s="701" t="s">
        <v>866</v>
      </c>
      <c r="MIT59" s="702"/>
      <c r="MIU59" s="702"/>
      <c r="MIV59" s="702"/>
      <c r="MIW59" s="702"/>
      <c r="MIX59" s="702"/>
      <c r="MIY59" s="702"/>
      <c r="MIZ59" s="702"/>
      <c r="MJA59" s="702"/>
      <c r="MJB59" s="702"/>
      <c r="MJC59" s="702"/>
      <c r="MJD59" s="702"/>
      <c r="MJE59" s="702"/>
      <c r="MJF59" s="702"/>
      <c r="MJG59" s="702"/>
      <c r="MJH59" s="703"/>
      <c r="MJI59" s="701" t="s">
        <v>866</v>
      </c>
      <c r="MJJ59" s="702"/>
      <c r="MJK59" s="702"/>
      <c r="MJL59" s="702"/>
      <c r="MJM59" s="702"/>
      <c r="MJN59" s="702"/>
      <c r="MJO59" s="702"/>
      <c r="MJP59" s="702"/>
      <c r="MJQ59" s="702"/>
      <c r="MJR59" s="702"/>
      <c r="MJS59" s="702"/>
      <c r="MJT59" s="702"/>
      <c r="MJU59" s="702"/>
      <c r="MJV59" s="702"/>
      <c r="MJW59" s="702"/>
      <c r="MJX59" s="703"/>
      <c r="MJY59" s="701" t="s">
        <v>866</v>
      </c>
      <c r="MJZ59" s="702"/>
      <c r="MKA59" s="702"/>
      <c r="MKB59" s="702"/>
      <c r="MKC59" s="702"/>
      <c r="MKD59" s="702"/>
      <c r="MKE59" s="702"/>
      <c r="MKF59" s="702"/>
      <c r="MKG59" s="702"/>
      <c r="MKH59" s="702"/>
      <c r="MKI59" s="702"/>
      <c r="MKJ59" s="702"/>
      <c r="MKK59" s="702"/>
      <c r="MKL59" s="702"/>
      <c r="MKM59" s="702"/>
      <c r="MKN59" s="703"/>
      <c r="MKO59" s="701" t="s">
        <v>866</v>
      </c>
      <c r="MKP59" s="702"/>
      <c r="MKQ59" s="702"/>
      <c r="MKR59" s="702"/>
      <c r="MKS59" s="702"/>
      <c r="MKT59" s="702"/>
      <c r="MKU59" s="702"/>
      <c r="MKV59" s="702"/>
      <c r="MKW59" s="702"/>
      <c r="MKX59" s="702"/>
      <c r="MKY59" s="702"/>
      <c r="MKZ59" s="702"/>
      <c r="MLA59" s="702"/>
      <c r="MLB59" s="702"/>
      <c r="MLC59" s="702"/>
      <c r="MLD59" s="703"/>
      <c r="MLE59" s="701" t="s">
        <v>866</v>
      </c>
      <c r="MLF59" s="702"/>
      <c r="MLG59" s="702"/>
      <c r="MLH59" s="702"/>
      <c r="MLI59" s="702"/>
      <c r="MLJ59" s="702"/>
      <c r="MLK59" s="702"/>
      <c r="MLL59" s="702"/>
      <c r="MLM59" s="702"/>
      <c r="MLN59" s="702"/>
      <c r="MLO59" s="702"/>
      <c r="MLP59" s="702"/>
      <c r="MLQ59" s="702"/>
      <c r="MLR59" s="702"/>
      <c r="MLS59" s="702"/>
      <c r="MLT59" s="703"/>
      <c r="MLU59" s="701" t="s">
        <v>866</v>
      </c>
      <c r="MLV59" s="702"/>
      <c r="MLW59" s="702"/>
      <c r="MLX59" s="702"/>
      <c r="MLY59" s="702"/>
      <c r="MLZ59" s="702"/>
      <c r="MMA59" s="702"/>
      <c r="MMB59" s="702"/>
      <c r="MMC59" s="702"/>
      <c r="MMD59" s="702"/>
      <c r="MME59" s="702"/>
      <c r="MMF59" s="702"/>
      <c r="MMG59" s="702"/>
      <c r="MMH59" s="702"/>
      <c r="MMI59" s="702"/>
      <c r="MMJ59" s="703"/>
      <c r="MMK59" s="701" t="s">
        <v>866</v>
      </c>
      <c r="MML59" s="702"/>
      <c r="MMM59" s="702"/>
      <c r="MMN59" s="702"/>
      <c r="MMO59" s="702"/>
      <c r="MMP59" s="702"/>
      <c r="MMQ59" s="702"/>
      <c r="MMR59" s="702"/>
      <c r="MMS59" s="702"/>
      <c r="MMT59" s="702"/>
      <c r="MMU59" s="702"/>
      <c r="MMV59" s="702"/>
      <c r="MMW59" s="702"/>
      <c r="MMX59" s="702"/>
      <c r="MMY59" s="702"/>
      <c r="MMZ59" s="703"/>
      <c r="MNA59" s="701" t="s">
        <v>866</v>
      </c>
      <c r="MNB59" s="702"/>
      <c r="MNC59" s="702"/>
      <c r="MND59" s="702"/>
      <c r="MNE59" s="702"/>
      <c r="MNF59" s="702"/>
      <c r="MNG59" s="702"/>
      <c r="MNH59" s="702"/>
      <c r="MNI59" s="702"/>
      <c r="MNJ59" s="702"/>
      <c r="MNK59" s="702"/>
      <c r="MNL59" s="702"/>
      <c r="MNM59" s="702"/>
      <c r="MNN59" s="702"/>
      <c r="MNO59" s="702"/>
      <c r="MNP59" s="703"/>
      <c r="MNQ59" s="701" t="s">
        <v>866</v>
      </c>
      <c r="MNR59" s="702"/>
      <c r="MNS59" s="702"/>
      <c r="MNT59" s="702"/>
      <c r="MNU59" s="702"/>
      <c r="MNV59" s="702"/>
      <c r="MNW59" s="702"/>
      <c r="MNX59" s="702"/>
      <c r="MNY59" s="702"/>
      <c r="MNZ59" s="702"/>
      <c r="MOA59" s="702"/>
      <c r="MOB59" s="702"/>
      <c r="MOC59" s="702"/>
      <c r="MOD59" s="702"/>
      <c r="MOE59" s="702"/>
      <c r="MOF59" s="703"/>
      <c r="MOG59" s="701" t="s">
        <v>866</v>
      </c>
      <c r="MOH59" s="702"/>
      <c r="MOI59" s="702"/>
      <c r="MOJ59" s="702"/>
      <c r="MOK59" s="702"/>
      <c r="MOL59" s="702"/>
      <c r="MOM59" s="702"/>
      <c r="MON59" s="702"/>
      <c r="MOO59" s="702"/>
      <c r="MOP59" s="702"/>
      <c r="MOQ59" s="702"/>
      <c r="MOR59" s="702"/>
      <c r="MOS59" s="702"/>
      <c r="MOT59" s="702"/>
      <c r="MOU59" s="702"/>
      <c r="MOV59" s="703"/>
      <c r="MOW59" s="701" t="s">
        <v>866</v>
      </c>
      <c r="MOX59" s="702"/>
      <c r="MOY59" s="702"/>
      <c r="MOZ59" s="702"/>
      <c r="MPA59" s="702"/>
      <c r="MPB59" s="702"/>
      <c r="MPC59" s="702"/>
      <c r="MPD59" s="702"/>
      <c r="MPE59" s="702"/>
      <c r="MPF59" s="702"/>
      <c r="MPG59" s="702"/>
      <c r="MPH59" s="702"/>
      <c r="MPI59" s="702"/>
      <c r="MPJ59" s="702"/>
      <c r="MPK59" s="702"/>
      <c r="MPL59" s="703"/>
      <c r="MPM59" s="701" t="s">
        <v>866</v>
      </c>
      <c r="MPN59" s="702"/>
      <c r="MPO59" s="702"/>
      <c r="MPP59" s="702"/>
      <c r="MPQ59" s="702"/>
      <c r="MPR59" s="702"/>
      <c r="MPS59" s="702"/>
      <c r="MPT59" s="702"/>
      <c r="MPU59" s="702"/>
      <c r="MPV59" s="702"/>
      <c r="MPW59" s="702"/>
      <c r="MPX59" s="702"/>
      <c r="MPY59" s="702"/>
      <c r="MPZ59" s="702"/>
      <c r="MQA59" s="702"/>
      <c r="MQB59" s="703"/>
      <c r="MQC59" s="701" t="s">
        <v>866</v>
      </c>
      <c r="MQD59" s="702"/>
      <c r="MQE59" s="702"/>
      <c r="MQF59" s="702"/>
      <c r="MQG59" s="702"/>
      <c r="MQH59" s="702"/>
      <c r="MQI59" s="702"/>
      <c r="MQJ59" s="702"/>
      <c r="MQK59" s="702"/>
      <c r="MQL59" s="702"/>
      <c r="MQM59" s="702"/>
      <c r="MQN59" s="702"/>
      <c r="MQO59" s="702"/>
      <c r="MQP59" s="702"/>
      <c r="MQQ59" s="702"/>
      <c r="MQR59" s="703"/>
      <c r="MQS59" s="701" t="s">
        <v>866</v>
      </c>
      <c r="MQT59" s="702"/>
      <c r="MQU59" s="702"/>
      <c r="MQV59" s="702"/>
      <c r="MQW59" s="702"/>
      <c r="MQX59" s="702"/>
      <c r="MQY59" s="702"/>
      <c r="MQZ59" s="702"/>
      <c r="MRA59" s="702"/>
      <c r="MRB59" s="702"/>
      <c r="MRC59" s="702"/>
      <c r="MRD59" s="702"/>
      <c r="MRE59" s="702"/>
      <c r="MRF59" s="702"/>
      <c r="MRG59" s="702"/>
      <c r="MRH59" s="703"/>
      <c r="MRI59" s="701" t="s">
        <v>866</v>
      </c>
      <c r="MRJ59" s="702"/>
      <c r="MRK59" s="702"/>
      <c r="MRL59" s="702"/>
      <c r="MRM59" s="702"/>
      <c r="MRN59" s="702"/>
      <c r="MRO59" s="702"/>
      <c r="MRP59" s="702"/>
      <c r="MRQ59" s="702"/>
      <c r="MRR59" s="702"/>
      <c r="MRS59" s="702"/>
      <c r="MRT59" s="702"/>
      <c r="MRU59" s="702"/>
      <c r="MRV59" s="702"/>
      <c r="MRW59" s="702"/>
      <c r="MRX59" s="703"/>
      <c r="MRY59" s="701" t="s">
        <v>866</v>
      </c>
      <c r="MRZ59" s="702"/>
      <c r="MSA59" s="702"/>
      <c r="MSB59" s="702"/>
      <c r="MSC59" s="702"/>
      <c r="MSD59" s="702"/>
      <c r="MSE59" s="702"/>
      <c r="MSF59" s="702"/>
      <c r="MSG59" s="702"/>
      <c r="MSH59" s="702"/>
      <c r="MSI59" s="702"/>
      <c r="MSJ59" s="702"/>
      <c r="MSK59" s="702"/>
      <c r="MSL59" s="702"/>
      <c r="MSM59" s="702"/>
      <c r="MSN59" s="703"/>
      <c r="MSO59" s="701" t="s">
        <v>866</v>
      </c>
      <c r="MSP59" s="702"/>
      <c r="MSQ59" s="702"/>
      <c r="MSR59" s="702"/>
      <c r="MSS59" s="702"/>
      <c r="MST59" s="702"/>
      <c r="MSU59" s="702"/>
      <c r="MSV59" s="702"/>
      <c r="MSW59" s="702"/>
      <c r="MSX59" s="702"/>
      <c r="MSY59" s="702"/>
      <c r="MSZ59" s="702"/>
      <c r="MTA59" s="702"/>
      <c r="MTB59" s="702"/>
      <c r="MTC59" s="702"/>
      <c r="MTD59" s="703"/>
      <c r="MTE59" s="701" t="s">
        <v>866</v>
      </c>
      <c r="MTF59" s="702"/>
      <c r="MTG59" s="702"/>
      <c r="MTH59" s="702"/>
      <c r="MTI59" s="702"/>
      <c r="MTJ59" s="702"/>
      <c r="MTK59" s="702"/>
      <c r="MTL59" s="702"/>
      <c r="MTM59" s="702"/>
      <c r="MTN59" s="702"/>
      <c r="MTO59" s="702"/>
      <c r="MTP59" s="702"/>
      <c r="MTQ59" s="702"/>
      <c r="MTR59" s="702"/>
      <c r="MTS59" s="702"/>
      <c r="MTT59" s="703"/>
      <c r="MTU59" s="701" t="s">
        <v>866</v>
      </c>
      <c r="MTV59" s="702"/>
      <c r="MTW59" s="702"/>
      <c r="MTX59" s="702"/>
      <c r="MTY59" s="702"/>
      <c r="MTZ59" s="702"/>
      <c r="MUA59" s="702"/>
      <c r="MUB59" s="702"/>
      <c r="MUC59" s="702"/>
      <c r="MUD59" s="702"/>
      <c r="MUE59" s="702"/>
      <c r="MUF59" s="702"/>
      <c r="MUG59" s="702"/>
      <c r="MUH59" s="702"/>
      <c r="MUI59" s="702"/>
      <c r="MUJ59" s="703"/>
      <c r="MUK59" s="701" t="s">
        <v>866</v>
      </c>
      <c r="MUL59" s="702"/>
      <c r="MUM59" s="702"/>
      <c r="MUN59" s="702"/>
      <c r="MUO59" s="702"/>
      <c r="MUP59" s="702"/>
      <c r="MUQ59" s="702"/>
      <c r="MUR59" s="702"/>
      <c r="MUS59" s="702"/>
      <c r="MUT59" s="702"/>
      <c r="MUU59" s="702"/>
      <c r="MUV59" s="702"/>
      <c r="MUW59" s="702"/>
      <c r="MUX59" s="702"/>
      <c r="MUY59" s="702"/>
      <c r="MUZ59" s="703"/>
      <c r="MVA59" s="701" t="s">
        <v>866</v>
      </c>
      <c r="MVB59" s="702"/>
      <c r="MVC59" s="702"/>
      <c r="MVD59" s="702"/>
      <c r="MVE59" s="702"/>
      <c r="MVF59" s="702"/>
      <c r="MVG59" s="702"/>
      <c r="MVH59" s="702"/>
      <c r="MVI59" s="702"/>
      <c r="MVJ59" s="702"/>
      <c r="MVK59" s="702"/>
      <c r="MVL59" s="702"/>
      <c r="MVM59" s="702"/>
      <c r="MVN59" s="702"/>
      <c r="MVO59" s="702"/>
      <c r="MVP59" s="703"/>
      <c r="MVQ59" s="701" t="s">
        <v>866</v>
      </c>
      <c r="MVR59" s="702"/>
      <c r="MVS59" s="702"/>
      <c r="MVT59" s="702"/>
      <c r="MVU59" s="702"/>
      <c r="MVV59" s="702"/>
      <c r="MVW59" s="702"/>
      <c r="MVX59" s="702"/>
      <c r="MVY59" s="702"/>
      <c r="MVZ59" s="702"/>
      <c r="MWA59" s="702"/>
      <c r="MWB59" s="702"/>
      <c r="MWC59" s="702"/>
      <c r="MWD59" s="702"/>
      <c r="MWE59" s="702"/>
      <c r="MWF59" s="703"/>
      <c r="MWG59" s="701" t="s">
        <v>866</v>
      </c>
      <c r="MWH59" s="702"/>
      <c r="MWI59" s="702"/>
      <c r="MWJ59" s="702"/>
      <c r="MWK59" s="702"/>
      <c r="MWL59" s="702"/>
      <c r="MWM59" s="702"/>
      <c r="MWN59" s="702"/>
      <c r="MWO59" s="702"/>
      <c r="MWP59" s="702"/>
      <c r="MWQ59" s="702"/>
      <c r="MWR59" s="702"/>
      <c r="MWS59" s="702"/>
      <c r="MWT59" s="702"/>
      <c r="MWU59" s="702"/>
      <c r="MWV59" s="703"/>
      <c r="MWW59" s="701" t="s">
        <v>866</v>
      </c>
      <c r="MWX59" s="702"/>
      <c r="MWY59" s="702"/>
      <c r="MWZ59" s="702"/>
      <c r="MXA59" s="702"/>
      <c r="MXB59" s="702"/>
      <c r="MXC59" s="702"/>
      <c r="MXD59" s="702"/>
      <c r="MXE59" s="702"/>
      <c r="MXF59" s="702"/>
      <c r="MXG59" s="702"/>
      <c r="MXH59" s="702"/>
      <c r="MXI59" s="702"/>
      <c r="MXJ59" s="702"/>
      <c r="MXK59" s="702"/>
      <c r="MXL59" s="703"/>
      <c r="MXM59" s="701" t="s">
        <v>866</v>
      </c>
      <c r="MXN59" s="702"/>
      <c r="MXO59" s="702"/>
      <c r="MXP59" s="702"/>
      <c r="MXQ59" s="702"/>
      <c r="MXR59" s="702"/>
      <c r="MXS59" s="702"/>
      <c r="MXT59" s="702"/>
      <c r="MXU59" s="702"/>
      <c r="MXV59" s="702"/>
      <c r="MXW59" s="702"/>
      <c r="MXX59" s="702"/>
      <c r="MXY59" s="702"/>
      <c r="MXZ59" s="702"/>
      <c r="MYA59" s="702"/>
      <c r="MYB59" s="703"/>
      <c r="MYC59" s="701" t="s">
        <v>866</v>
      </c>
      <c r="MYD59" s="702"/>
      <c r="MYE59" s="702"/>
      <c r="MYF59" s="702"/>
      <c r="MYG59" s="702"/>
      <c r="MYH59" s="702"/>
      <c r="MYI59" s="702"/>
      <c r="MYJ59" s="702"/>
      <c r="MYK59" s="702"/>
      <c r="MYL59" s="702"/>
      <c r="MYM59" s="702"/>
      <c r="MYN59" s="702"/>
      <c r="MYO59" s="702"/>
      <c r="MYP59" s="702"/>
      <c r="MYQ59" s="702"/>
      <c r="MYR59" s="703"/>
      <c r="MYS59" s="701" t="s">
        <v>866</v>
      </c>
      <c r="MYT59" s="702"/>
      <c r="MYU59" s="702"/>
      <c r="MYV59" s="702"/>
      <c r="MYW59" s="702"/>
      <c r="MYX59" s="702"/>
      <c r="MYY59" s="702"/>
      <c r="MYZ59" s="702"/>
      <c r="MZA59" s="702"/>
      <c r="MZB59" s="702"/>
      <c r="MZC59" s="702"/>
      <c r="MZD59" s="702"/>
      <c r="MZE59" s="702"/>
      <c r="MZF59" s="702"/>
      <c r="MZG59" s="702"/>
      <c r="MZH59" s="703"/>
      <c r="MZI59" s="701" t="s">
        <v>866</v>
      </c>
      <c r="MZJ59" s="702"/>
      <c r="MZK59" s="702"/>
      <c r="MZL59" s="702"/>
      <c r="MZM59" s="702"/>
      <c r="MZN59" s="702"/>
      <c r="MZO59" s="702"/>
      <c r="MZP59" s="702"/>
      <c r="MZQ59" s="702"/>
      <c r="MZR59" s="702"/>
      <c r="MZS59" s="702"/>
      <c r="MZT59" s="702"/>
      <c r="MZU59" s="702"/>
      <c r="MZV59" s="702"/>
      <c r="MZW59" s="702"/>
      <c r="MZX59" s="703"/>
      <c r="MZY59" s="701" t="s">
        <v>866</v>
      </c>
      <c r="MZZ59" s="702"/>
      <c r="NAA59" s="702"/>
      <c r="NAB59" s="702"/>
      <c r="NAC59" s="702"/>
      <c r="NAD59" s="702"/>
      <c r="NAE59" s="702"/>
      <c r="NAF59" s="702"/>
      <c r="NAG59" s="702"/>
      <c r="NAH59" s="702"/>
      <c r="NAI59" s="702"/>
      <c r="NAJ59" s="702"/>
      <c r="NAK59" s="702"/>
      <c r="NAL59" s="702"/>
      <c r="NAM59" s="702"/>
      <c r="NAN59" s="703"/>
      <c r="NAO59" s="701" t="s">
        <v>866</v>
      </c>
      <c r="NAP59" s="702"/>
      <c r="NAQ59" s="702"/>
      <c r="NAR59" s="702"/>
      <c r="NAS59" s="702"/>
      <c r="NAT59" s="702"/>
      <c r="NAU59" s="702"/>
      <c r="NAV59" s="702"/>
      <c r="NAW59" s="702"/>
      <c r="NAX59" s="702"/>
      <c r="NAY59" s="702"/>
      <c r="NAZ59" s="702"/>
      <c r="NBA59" s="702"/>
      <c r="NBB59" s="702"/>
      <c r="NBC59" s="702"/>
      <c r="NBD59" s="703"/>
      <c r="NBE59" s="701" t="s">
        <v>866</v>
      </c>
      <c r="NBF59" s="702"/>
      <c r="NBG59" s="702"/>
      <c r="NBH59" s="702"/>
      <c r="NBI59" s="702"/>
      <c r="NBJ59" s="702"/>
      <c r="NBK59" s="702"/>
      <c r="NBL59" s="702"/>
      <c r="NBM59" s="702"/>
      <c r="NBN59" s="702"/>
      <c r="NBO59" s="702"/>
      <c r="NBP59" s="702"/>
      <c r="NBQ59" s="702"/>
      <c r="NBR59" s="702"/>
      <c r="NBS59" s="702"/>
      <c r="NBT59" s="703"/>
      <c r="NBU59" s="701" t="s">
        <v>866</v>
      </c>
      <c r="NBV59" s="702"/>
      <c r="NBW59" s="702"/>
      <c r="NBX59" s="702"/>
      <c r="NBY59" s="702"/>
      <c r="NBZ59" s="702"/>
      <c r="NCA59" s="702"/>
      <c r="NCB59" s="702"/>
      <c r="NCC59" s="702"/>
      <c r="NCD59" s="702"/>
      <c r="NCE59" s="702"/>
      <c r="NCF59" s="702"/>
      <c r="NCG59" s="702"/>
      <c r="NCH59" s="702"/>
      <c r="NCI59" s="702"/>
      <c r="NCJ59" s="703"/>
      <c r="NCK59" s="701" t="s">
        <v>866</v>
      </c>
      <c r="NCL59" s="702"/>
      <c r="NCM59" s="702"/>
      <c r="NCN59" s="702"/>
      <c r="NCO59" s="702"/>
      <c r="NCP59" s="702"/>
      <c r="NCQ59" s="702"/>
      <c r="NCR59" s="702"/>
      <c r="NCS59" s="702"/>
      <c r="NCT59" s="702"/>
      <c r="NCU59" s="702"/>
      <c r="NCV59" s="702"/>
      <c r="NCW59" s="702"/>
      <c r="NCX59" s="702"/>
      <c r="NCY59" s="702"/>
      <c r="NCZ59" s="703"/>
      <c r="NDA59" s="701" t="s">
        <v>866</v>
      </c>
      <c r="NDB59" s="702"/>
      <c r="NDC59" s="702"/>
      <c r="NDD59" s="702"/>
      <c r="NDE59" s="702"/>
      <c r="NDF59" s="702"/>
      <c r="NDG59" s="702"/>
      <c r="NDH59" s="702"/>
      <c r="NDI59" s="702"/>
      <c r="NDJ59" s="702"/>
      <c r="NDK59" s="702"/>
      <c r="NDL59" s="702"/>
      <c r="NDM59" s="702"/>
      <c r="NDN59" s="702"/>
      <c r="NDO59" s="702"/>
      <c r="NDP59" s="703"/>
      <c r="NDQ59" s="701" t="s">
        <v>866</v>
      </c>
      <c r="NDR59" s="702"/>
      <c r="NDS59" s="702"/>
      <c r="NDT59" s="702"/>
      <c r="NDU59" s="702"/>
      <c r="NDV59" s="702"/>
      <c r="NDW59" s="702"/>
      <c r="NDX59" s="702"/>
      <c r="NDY59" s="702"/>
      <c r="NDZ59" s="702"/>
      <c r="NEA59" s="702"/>
      <c r="NEB59" s="702"/>
      <c r="NEC59" s="702"/>
      <c r="NED59" s="702"/>
      <c r="NEE59" s="702"/>
      <c r="NEF59" s="703"/>
      <c r="NEG59" s="701" t="s">
        <v>866</v>
      </c>
      <c r="NEH59" s="702"/>
      <c r="NEI59" s="702"/>
      <c r="NEJ59" s="702"/>
      <c r="NEK59" s="702"/>
      <c r="NEL59" s="702"/>
      <c r="NEM59" s="702"/>
      <c r="NEN59" s="702"/>
      <c r="NEO59" s="702"/>
      <c r="NEP59" s="702"/>
      <c r="NEQ59" s="702"/>
      <c r="NER59" s="702"/>
      <c r="NES59" s="702"/>
      <c r="NET59" s="702"/>
      <c r="NEU59" s="702"/>
      <c r="NEV59" s="703"/>
      <c r="NEW59" s="701" t="s">
        <v>866</v>
      </c>
      <c r="NEX59" s="702"/>
      <c r="NEY59" s="702"/>
      <c r="NEZ59" s="702"/>
      <c r="NFA59" s="702"/>
      <c r="NFB59" s="702"/>
      <c r="NFC59" s="702"/>
      <c r="NFD59" s="702"/>
      <c r="NFE59" s="702"/>
      <c r="NFF59" s="702"/>
      <c r="NFG59" s="702"/>
      <c r="NFH59" s="702"/>
      <c r="NFI59" s="702"/>
      <c r="NFJ59" s="702"/>
      <c r="NFK59" s="702"/>
      <c r="NFL59" s="703"/>
      <c r="NFM59" s="701" t="s">
        <v>866</v>
      </c>
      <c r="NFN59" s="702"/>
      <c r="NFO59" s="702"/>
      <c r="NFP59" s="702"/>
      <c r="NFQ59" s="702"/>
      <c r="NFR59" s="702"/>
      <c r="NFS59" s="702"/>
      <c r="NFT59" s="702"/>
      <c r="NFU59" s="702"/>
      <c r="NFV59" s="702"/>
      <c r="NFW59" s="702"/>
      <c r="NFX59" s="702"/>
      <c r="NFY59" s="702"/>
      <c r="NFZ59" s="702"/>
      <c r="NGA59" s="702"/>
      <c r="NGB59" s="703"/>
      <c r="NGC59" s="701" t="s">
        <v>866</v>
      </c>
      <c r="NGD59" s="702"/>
      <c r="NGE59" s="702"/>
      <c r="NGF59" s="702"/>
      <c r="NGG59" s="702"/>
      <c r="NGH59" s="702"/>
      <c r="NGI59" s="702"/>
      <c r="NGJ59" s="702"/>
      <c r="NGK59" s="702"/>
      <c r="NGL59" s="702"/>
      <c r="NGM59" s="702"/>
      <c r="NGN59" s="702"/>
      <c r="NGO59" s="702"/>
      <c r="NGP59" s="702"/>
      <c r="NGQ59" s="702"/>
      <c r="NGR59" s="703"/>
      <c r="NGS59" s="701" t="s">
        <v>866</v>
      </c>
      <c r="NGT59" s="702"/>
      <c r="NGU59" s="702"/>
      <c r="NGV59" s="702"/>
      <c r="NGW59" s="702"/>
      <c r="NGX59" s="702"/>
      <c r="NGY59" s="702"/>
      <c r="NGZ59" s="702"/>
      <c r="NHA59" s="702"/>
      <c r="NHB59" s="702"/>
      <c r="NHC59" s="702"/>
      <c r="NHD59" s="702"/>
      <c r="NHE59" s="702"/>
      <c r="NHF59" s="702"/>
      <c r="NHG59" s="702"/>
      <c r="NHH59" s="703"/>
      <c r="NHI59" s="701" t="s">
        <v>866</v>
      </c>
      <c r="NHJ59" s="702"/>
      <c r="NHK59" s="702"/>
      <c r="NHL59" s="702"/>
      <c r="NHM59" s="702"/>
      <c r="NHN59" s="702"/>
      <c r="NHO59" s="702"/>
      <c r="NHP59" s="702"/>
      <c r="NHQ59" s="702"/>
      <c r="NHR59" s="702"/>
      <c r="NHS59" s="702"/>
      <c r="NHT59" s="702"/>
      <c r="NHU59" s="702"/>
      <c r="NHV59" s="702"/>
      <c r="NHW59" s="702"/>
      <c r="NHX59" s="703"/>
      <c r="NHY59" s="701" t="s">
        <v>866</v>
      </c>
      <c r="NHZ59" s="702"/>
      <c r="NIA59" s="702"/>
      <c r="NIB59" s="702"/>
      <c r="NIC59" s="702"/>
      <c r="NID59" s="702"/>
      <c r="NIE59" s="702"/>
      <c r="NIF59" s="702"/>
      <c r="NIG59" s="702"/>
      <c r="NIH59" s="702"/>
      <c r="NII59" s="702"/>
      <c r="NIJ59" s="702"/>
      <c r="NIK59" s="702"/>
      <c r="NIL59" s="702"/>
      <c r="NIM59" s="702"/>
      <c r="NIN59" s="703"/>
      <c r="NIO59" s="701" t="s">
        <v>866</v>
      </c>
      <c r="NIP59" s="702"/>
      <c r="NIQ59" s="702"/>
      <c r="NIR59" s="702"/>
      <c r="NIS59" s="702"/>
      <c r="NIT59" s="702"/>
      <c r="NIU59" s="702"/>
      <c r="NIV59" s="702"/>
      <c r="NIW59" s="702"/>
      <c r="NIX59" s="702"/>
      <c r="NIY59" s="702"/>
      <c r="NIZ59" s="702"/>
      <c r="NJA59" s="702"/>
      <c r="NJB59" s="702"/>
      <c r="NJC59" s="702"/>
      <c r="NJD59" s="703"/>
      <c r="NJE59" s="701" t="s">
        <v>866</v>
      </c>
      <c r="NJF59" s="702"/>
      <c r="NJG59" s="702"/>
      <c r="NJH59" s="702"/>
      <c r="NJI59" s="702"/>
      <c r="NJJ59" s="702"/>
      <c r="NJK59" s="702"/>
      <c r="NJL59" s="702"/>
      <c r="NJM59" s="702"/>
      <c r="NJN59" s="702"/>
      <c r="NJO59" s="702"/>
      <c r="NJP59" s="702"/>
      <c r="NJQ59" s="702"/>
      <c r="NJR59" s="702"/>
      <c r="NJS59" s="702"/>
      <c r="NJT59" s="703"/>
      <c r="NJU59" s="701" t="s">
        <v>866</v>
      </c>
      <c r="NJV59" s="702"/>
      <c r="NJW59" s="702"/>
      <c r="NJX59" s="702"/>
      <c r="NJY59" s="702"/>
      <c r="NJZ59" s="702"/>
      <c r="NKA59" s="702"/>
      <c r="NKB59" s="702"/>
      <c r="NKC59" s="702"/>
      <c r="NKD59" s="702"/>
      <c r="NKE59" s="702"/>
      <c r="NKF59" s="702"/>
      <c r="NKG59" s="702"/>
      <c r="NKH59" s="702"/>
      <c r="NKI59" s="702"/>
      <c r="NKJ59" s="703"/>
      <c r="NKK59" s="701" t="s">
        <v>866</v>
      </c>
      <c r="NKL59" s="702"/>
      <c r="NKM59" s="702"/>
      <c r="NKN59" s="702"/>
      <c r="NKO59" s="702"/>
      <c r="NKP59" s="702"/>
      <c r="NKQ59" s="702"/>
      <c r="NKR59" s="702"/>
      <c r="NKS59" s="702"/>
      <c r="NKT59" s="702"/>
      <c r="NKU59" s="702"/>
      <c r="NKV59" s="702"/>
      <c r="NKW59" s="702"/>
      <c r="NKX59" s="702"/>
      <c r="NKY59" s="702"/>
      <c r="NKZ59" s="703"/>
      <c r="NLA59" s="701" t="s">
        <v>866</v>
      </c>
      <c r="NLB59" s="702"/>
      <c r="NLC59" s="702"/>
      <c r="NLD59" s="702"/>
      <c r="NLE59" s="702"/>
      <c r="NLF59" s="702"/>
      <c r="NLG59" s="702"/>
      <c r="NLH59" s="702"/>
      <c r="NLI59" s="702"/>
      <c r="NLJ59" s="702"/>
      <c r="NLK59" s="702"/>
      <c r="NLL59" s="702"/>
      <c r="NLM59" s="702"/>
      <c r="NLN59" s="702"/>
      <c r="NLO59" s="702"/>
      <c r="NLP59" s="703"/>
      <c r="NLQ59" s="701" t="s">
        <v>866</v>
      </c>
      <c r="NLR59" s="702"/>
      <c r="NLS59" s="702"/>
      <c r="NLT59" s="702"/>
      <c r="NLU59" s="702"/>
      <c r="NLV59" s="702"/>
      <c r="NLW59" s="702"/>
      <c r="NLX59" s="702"/>
      <c r="NLY59" s="702"/>
      <c r="NLZ59" s="702"/>
      <c r="NMA59" s="702"/>
      <c r="NMB59" s="702"/>
      <c r="NMC59" s="702"/>
      <c r="NMD59" s="702"/>
      <c r="NME59" s="702"/>
      <c r="NMF59" s="703"/>
      <c r="NMG59" s="701" t="s">
        <v>866</v>
      </c>
      <c r="NMH59" s="702"/>
      <c r="NMI59" s="702"/>
      <c r="NMJ59" s="702"/>
      <c r="NMK59" s="702"/>
      <c r="NML59" s="702"/>
      <c r="NMM59" s="702"/>
      <c r="NMN59" s="702"/>
      <c r="NMO59" s="702"/>
      <c r="NMP59" s="702"/>
      <c r="NMQ59" s="702"/>
      <c r="NMR59" s="702"/>
      <c r="NMS59" s="702"/>
      <c r="NMT59" s="702"/>
      <c r="NMU59" s="702"/>
      <c r="NMV59" s="703"/>
      <c r="NMW59" s="701" t="s">
        <v>866</v>
      </c>
      <c r="NMX59" s="702"/>
      <c r="NMY59" s="702"/>
      <c r="NMZ59" s="702"/>
      <c r="NNA59" s="702"/>
      <c r="NNB59" s="702"/>
      <c r="NNC59" s="702"/>
      <c r="NND59" s="702"/>
      <c r="NNE59" s="702"/>
      <c r="NNF59" s="702"/>
      <c r="NNG59" s="702"/>
      <c r="NNH59" s="702"/>
      <c r="NNI59" s="702"/>
      <c r="NNJ59" s="702"/>
      <c r="NNK59" s="702"/>
      <c r="NNL59" s="703"/>
      <c r="NNM59" s="701" t="s">
        <v>866</v>
      </c>
      <c r="NNN59" s="702"/>
      <c r="NNO59" s="702"/>
      <c r="NNP59" s="702"/>
      <c r="NNQ59" s="702"/>
      <c r="NNR59" s="702"/>
      <c r="NNS59" s="702"/>
      <c r="NNT59" s="702"/>
      <c r="NNU59" s="702"/>
      <c r="NNV59" s="702"/>
      <c r="NNW59" s="702"/>
      <c r="NNX59" s="702"/>
      <c r="NNY59" s="702"/>
      <c r="NNZ59" s="702"/>
      <c r="NOA59" s="702"/>
      <c r="NOB59" s="703"/>
      <c r="NOC59" s="701" t="s">
        <v>866</v>
      </c>
      <c r="NOD59" s="702"/>
      <c r="NOE59" s="702"/>
      <c r="NOF59" s="702"/>
      <c r="NOG59" s="702"/>
      <c r="NOH59" s="702"/>
      <c r="NOI59" s="702"/>
      <c r="NOJ59" s="702"/>
      <c r="NOK59" s="702"/>
      <c r="NOL59" s="702"/>
      <c r="NOM59" s="702"/>
      <c r="NON59" s="702"/>
      <c r="NOO59" s="702"/>
      <c r="NOP59" s="702"/>
      <c r="NOQ59" s="702"/>
      <c r="NOR59" s="703"/>
      <c r="NOS59" s="701" t="s">
        <v>866</v>
      </c>
      <c r="NOT59" s="702"/>
      <c r="NOU59" s="702"/>
      <c r="NOV59" s="702"/>
      <c r="NOW59" s="702"/>
      <c r="NOX59" s="702"/>
      <c r="NOY59" s="702"/>
      <c r="NOZ59" s="702"/>
      <c r="NPA59" s="702"/>
      <c r="NPB59" s="702"/>
      <c r="NPC59" s="702"/>
      <c r="NPD59" s="702"/>
      <c r="NPE59" s="702"/>
      <c r="NPF59" s="702"/>
      <c r="NPG59" s="702"/>
      <c r="NPH59" s="703"/>
      <c r="NPI59" s="701" t="s">
        <v>866</v>
      </c>
      <c r="NPJ59" s="702"/>
      <c r="NPK59" s="702"/>
      <c r="NPL59" s="702"/>
      <c r="NPM59" s="702"/>
      <c r="NPN59" s="702"/>
      <c r="NPO59" s="702"/>
      <c r="NPP59" s="702"/>
      <c r="NPQ59" s="702"/>
      <c r="NPR59" s="702"/>
      <c r="NPS59" s="702"/>
      <c r="NPT59" s="702"/>
      <c r="NPU59" s="702"/>
      <c r="NPV59" s="702"/>
      <c r="NPW59" s="702"/>
      <c r="NPX59" s="703"/>
      <c r="NPY59" s="701" t="s">
        <v>866</v>
      </c>
      <c r="NPZ59" s="702"/>
      <c r="NQA59" s="702"/>
      <c r="NQB59" s="702"/>
      <c r="NQC59" s="702"/>
      <c r="NQD59" s="702"/>
      <c r="NQE59" s="702"/>
      <c r="NQF59" s="702"/>
      <c r="NQG59" s="702"/>
      <c r="NQH59" s="702"/>
      <c r="NQI59" s="702"/>
      <c r="NQJ59" s="702"/>
      <c r="NQK59" s="702"/>
      <c r="NQL59" s="702"/>
      <c r="NQM59" s="702"/>
      <c r="NQN59" s="703"/>
      <c r="NQO59" s="701" t="s">
        <v>866</v>
      </c>
      <c r="NQP59" s="702"/>
      <c r="NQQ59" s="702"/>
      <c r="NQR59" s="702"/>
      <c r="NQS59" s="702"/>
      <c r="NQT59" s="702"/>
      <c r="NQU59" s="702"/>
      <c r="NQV59" s="702"/>
      <c r="NQW59" s="702"/>
      <c r="NQX59" s="702"/>
      <c r="NQY59" s="702"/>
      <c r="NQZ59" s="702"/>
      <c r="NRA59" s="702"/>
      <c r="NRB59" s="702"/>
      <c r="NRC59" s="702"/>
      <c r="NRD59" s="703"/>
      <c r="NRE59" s="701" t="s">
        <v>866</v>
      </c>
      <c r="NRF59" s="702"/>
      <c r="NRG59" s="702"/>
      <c r="NRH59" s="702"/>
      <c r="NRI59" s="702"/>
      <c r="NRJ59" s="702"/>
      <c r="NRK59" s="702"/>
      <c r="NRL59" s="702"/>
      <c r="NRM59" s="702"/>
      <c r="NRN59" s="702"/>
      <c r="NRO59" s="702"/>
      <c r="NRP59" s="702"/>
      <c r="NRQ59" s="702"/>
      <c r="NRR59" s="702"/>
      <c r="NRS59" s="702"/>
      <c r="NRT59" s="703"/>
      <c r="NRU59" s="701" t="s">
        <v>866</v>
      </c>
      <c r="NRV59" s="702"/>
      <c r="NRW59" s="702"/>
      <c r="NRX59" s="702"/>
      <c r="NRY59" s="702"/>
      <c r="NRZ59" s="702"/>
      <c r="NSA59" s="702"/>
      <c r="NSB59" s="702"/>
      <c r="NSC59" s="702"/>
      <c r="NSD59" s="702"/>
      <c r="NSE59" s="702"/>
      <c r="NSF59" s="702"/>
      <c r="NSG59" s="702"/>
      <c r="NSH59" s="702"/>
      <c r="NSI59" s="702"/>
      <c r="NSJ59" s="703"/>
      <c r="NSK59" s="701" t="s">
        <v>866</v>
      </c>
      <c r="NSL59" s="702"/>
      <c r="NSM59" s="702"/>
      <c r="NSN59" s="702"/>
      <c r="NSO59" s="702"/>
      <c r="NSP59" s="702"/>
      <c r="NSQ59" s="702"/>
      <c r="NSR59" s="702"/>
      <c r="NSS59" s="702"/>
      <c r="NST59" s="702"/>
      <c r="NSU59" s="702"/>
      <c r="NSV59" s="702"/>
      <c r="NSW59" s="702"/>
      <c r="NSX59" s="702"/>
      <c r="NSY59" s="702"/>
      <c r="NSZ59" s="703"/>
      <c r="NTA59" s="701" t="s">
        <v>866</v>
      </c>
      <c r="NTB59" s="702"/>
      <c r="NTC59" s="702"/>
      <c r="NTD59" s="702"/>
      <c r="NTE59" s="702"/>
      <c r="NTF59" s="702"/>
      <c r="NTG59" s="702"/>
      <c r="NTH59" s="702"/>
      <c r="NTI59" s="702"/>
      <c r="NTJ59" s="702"/>
      <c r="NTK59" s="702"/>
      <c r="NTL59" s="702"/>
      <c r="NTM59" s="702"/>
      <c r="NTN59" s="702"/>
      <c r="NTO59" s="702"/>
      <c r="NTP59" s="703"/>
      <c r="NTQ59" s="701" t="s">
        <v>866</v>
      </c>
      <c r="NTR59" s="702"/>
      <c r="NTS59" s="702"/>
      <c r="NTT59" s="702"/>
      <c r="NTU59" s="702"/>
      <c r="NTV59" s="702"/>
      <c r="NTW59" s="702"/>
      <c r="NTX59" s="702"/>
      <c r="NTY59" s="702"/>
      <c r="NTZ59" s="702"/>
      <c r="NUA59" s="702"/>
      <c r="NUB59" s="702"/>
      <c r="NUC59" s="702"/>
      <c r="NUD59" s="702"/>
      <c r="NUE59" s="702"/>
      <c r="NUF59" s="703"/>
      <c r="NUG59" s="701" t="s">
        <v>866</v>
      </c>
      <c r="NUH59" s="702"/>
      <c r="NUI59" s="702"/>
      <c r="NUJ59" s="702"/>
      <c r="NUK59" s="702"/>
      <c r="NUL59" s="702"/>
      <c r="NUM59" s="702"/>
      <c r="NUN59" s="702"/>
      <c r="NUO59" s="702"/>
      <c r="NUP59" s="702"/>
      <c r="NUQ59" s="702"/>
      <c r="NUR59" s="702"/>
      <c r="NUS59" s="702"/>
      <c r="NUT59" s="702"/>
      <c r="NUU59" s="702"/>
      <c r="NUV59" s="703"/>
      <c r="NUW59" s="701" t="s">
        <v>866</v>
      </c>
      <c r="NUX59" s="702"/>
      <c r="NUY59" s="702"/>
      <c r="NUZ59" s="702"/>
      <c r="NVA59" s="702"/>
      <c r="NVB59" s="702"/>
      <c r="NVC59" s="702"/>
      <c r="NVD59" s="702"/>
      <c r="NVE59" s="702"/>
      <c r="NVF59" s="702"/>
      <c r="NVG59" s="702"/>
      <c r="NVH59" s="702"/>
      <c r="NVI59" s="702"/>
      <c r="NVJ59" s="702"/>
      <c r="NVK59" s="702"/>
      <c r="NVL59" s="703"/>
      <c r="NVM59" s="701" t="s">
        <v>866</v>
      </c>
      <c r="NVN59" s="702"/>
      <c r="NVO59" s="702"/>
      <c r="NVP59" s="702"/>
      <c r="NVQ59" s="702"/>
      <c r="NVR59" s="702"/>
      <c r="NVS59" s="702"/>
      <c r="NVT59" s="702"/>
      <c r="NVU59" s="702"/>
      <c r="NVV59" s="702"/>
      <c r="NVW59" s="702"/>
      <c r="NVX59" s="702"/>
      <c r="NVY59" s="702"/>
      <c r="NVZ59" s="702"/>
      <c r="NWA59" s="702"/>
      <c r="NWB59" s="703"/>
      <c r="NWC59" s="701" t="s">
        <v>866</v>
      </c>
      <c r="NWD59" s="702"/>
      <c r="NWE59" s="702"/>
      <c r="NWF59" s="702"/>
      <c r="NWG59" s="702"/>
      <c r="NWH59" s="702"/>
      <c r="NWI59" s="702"/>
      <c r="NWJ59" s="702"/>
      <c r="NWK59" s="702"/>
      <c r="NWL59" s="702"/>
      <c r="NWM59" s="702"/>
      <c r="NWN59" s="702"/>
      <c r="NWO59" s="702"/>
      <c r="NWP59" s="702"/>
      <c r="NWQ59" s="702"/>
      <c r="NWR59" s="703"/>
      <c r="NWS59" s="701" t="s">
        <v>866</v>
      </c>
      <c r="NWT59" s="702"/>
      <c r="NWU59" s="702"/>
      <c r="NWV59" s="702"/>
      <c r="NWW59" s="702"/>
      <c r="NWX59" s="702"/>
      <c r="NWY59" s="702"/>
      <c r="NWZ59" s="702"/>
      <c r="NXA59" s="702"/>
      <c r="NXB59" s="702"/>
      <c r="NXC59" s="702"/>
      <c r="NXD59" s="702"/>
      <c r="NXE59" s="702"/>
      <c r="NXF59" s="702"/>
      <c r="NXG59" s="702"/>
      <c r="NXH59" s="703"/>
      <c r="NXI59" s="701" t="s">
        <v>866</v>
      </c>
      <c r="NXJ59" s="702"/>
      <c r="NXK59" s="702"/>
      <c r="NXL59" s="702"/>
      <c r="NXM59" s="702"/>
      <c r="NXN59" s="702"/>
      <c r="NXO59" s="702"/>
      <c r="NXP59" s="702"/>
      <c r="NXQ59" s="702"/>
      <c r="NXR59" s="702"/>
      <c r="NXS59" s="702"/>
      <c r="NXT59" s="702"/>
      <c r="NXU59" s="702"/>
      <c r="NXV59" s="702"/>
      <c r="NXW59" s="702"/>
      <c r="NXX59" s="703"/>
      <c r="NXY59" s="701" t="s">
        <v>866</v>
      </c>
      <c r="NXZ59" s="702"/>
      <c r="NYA59" s="702"/>
      <c r="NYB59" s="702"/>
      <c r="NYC59" s="702"/>
      <c r="NYD59" s="702"/>
      <c r="NYE59" s="702"/>
      <c r="NYF59" s="702"/>
      <c r="NYG59" s="702"/>
      <c r="NYH59" s="702"/>
      <c r="NYI59" s="702"/>
      <c r="NYJ59" s="702"/>
      <c r="NYK59" s="702"/>
      <c r="NYL59" s="702"/>
      <c r="NYM59" s="702"/>
      <c r="NYN59" s="703"/>
      <c r="NYO59" s="701" t="s">
        <v>866</v>
      </c>
      <c r="NYP59" s="702"/>
      <c r="NYQ59" s="702"/>
      <c r="NYR59" s="702"/>
      <c r="NYS59" s="702"/>
      <c r="NYT59" s="702"/>
      <c r="NYU59" s="702"/>
      <c r="NYV59" s="702"/>
      <c r="NYW59" s="702"/>
      <c r="NYX59" s="702"/>
      <c r="NYY59" s="702"/>
      <c r="NYZ59" s="702"/>
      <c r="NZA59" s="702"/>
      <c r="NZB59" s="702"/>
      <c r="NZC59" s="702"/>
      <c r="NZD59" s="703"/>
      <c r="NZE59" s="701" t="s">
        <v>866</v>
      </c>
      <c r="NZF59" s="702"/>
      <c r="NZG59" s="702"/>
      <c r="NZH59" s="702"/>
      <c r="NZI59" s="702"/>
      <c r="NZJ59" s="702"/>
      <c r="NZK59" s="702"/>
      <c r="NZL59" s="702"/>
      <c r="NZM59" s="702"/>
      <c r="NZN59" s="702"/>
      <c r="NZO59" s="702"/>
      <c r="NZP59" s="702"/>
      <c r="NZQ59" s="702"/>
      <c r="NZR59" s="702"/>
      <c r="NZS59" s="702"/>
      <c r="NZT59" s="703"/>
      <c r="NZU59" s="701" t="s">
        <v>866</v>
      </c>
      <c r="NZV59" s="702"/>
      <c r="NZW59" s="702"/>
      <c r="NZX59" s="702"/>
      <c r="NZY59" s="702"/>
      <c r="NZZ59" s="702"/>
      <c r="OAA59" s="702"/>
      <c r="OAB59" s="702"/>
      <c r="OAC59" s="702"/>
      <c r="OAD59" s="702"/>
      <c r="OAE59" s="702"/>
      <c r="OAF59" s="702"/>
      <c r="OAG59" s="702"/>
      <c r="OAH59" s="702"/>
      <c r="OAI59" s="702"/>
      <c r="OAJ59" s="703"/>
      <c r="OAK59" s="701" t="s">
        <v>866</v>
      </c>
      <c r="OAL59" s="702"/>
      <c r="OAM59" s="702"/>
      <c r="OAN59" s="702"/>
      <c r="OAO59" s="702"/>
      <c r="OAP59" s="702"/>
      <c r="OAQ59" s="702"/>
      <c r="OAR59" s="702"/>
      <c r="OAS59" s="702"/>
      <c r="OAT59" s="702"/>
      <c r="OAU59" s="702"/>
      <c r="OAV59" s="702"/>
      <c r="OAW59" s="702"/>
      <c r="OAX59" s="702"/>
      <c r="OAY59" s="702"/>
      <c r="OAZ59" s="703"/>
      <c r="OBA59" s="701" t="s">
        <v>866</v>
      </c>
      <c r="OBB59" s="702"/>
      <c r="OBC59" s="702"/>
      <c r="OBD59" s="702"/>
      <c r="OBE59" s="702"/>
      <c r="OBF59" s="702"/>
      <c r="OBG59" s="702"/>
      <c r="OBH59" s="702"/>
      <c r="OBI59" s="702"/>
      <c r="OBJ59" s="702"/>
      <c r="OBK59" s="702"/>
      <c r="OBL59" s="702"/>
      <c r="OBM59" s="702"/>
      <c r="OBN59" s="702"/>
      <c r="OBO59" s="702"/>
      <c r="OBP59" s="703"/>
      <c r="OBQ59" s="701" t="s">
        <v>866</v>
      </c>
      <c r="OBR59" s="702"/>
      <c r="OBS59" s="702"/>
      <c r="OBT59" s="702"/>
      <c r="OBU59" s="702"/>
      <c r="OBV59" s="702"/>
      <c r="OBW59" s="702"/>
      <c r="OBX59" s="702"/>
      <c r="OBY59" s="702"/>
      <c r="OBZ59" s="702"/>
      <c r="OCA59" s="702"/>
      <c r="OCB59" s="702"/>
      <c r="OCC59" s="702"/>
      <c r="OCD59" s="702"/>
      <c r="OCE59" s="702"/>
      <c r="OCF59" s="703"/>
      <c r="OCG59" s="701" t="s">
        <v>866</v>
      </c>
      <c r="OCH59" s="702"/>
      <c r="OCI59" s="702"/>
      <c r="OCJ59" s="702"/>
      <c r="OCK59" s="702"/>
      <c r="OCL59" s="702"/>
      <c r="OCM59" s="702"/>
      <c r="OCN59" s="702"/>
      <c r="OCO59" s="702"/>
      <c r="OCP59" s="702"/>
      <c r="OCQ59" s="702"/>
      <c r="OCR59" s="702"/>
      <c r="OCS59" s="702"/>
      <c r="OCT59" s="702"/>
      <c r="OCU59" s="702"/>
      <c r="OCV59" s="703"/>
      <c r="OCW59" s="701" t="s">
        <v>866</v>
      </c>
      <c r="OCX59" s="702"/>
      <c r="OCY59" s="702"/>
      <c r="OCZ59" s="702"/>
      <c r="ODA59" s="702"/>
      <c r="ODB59" s="702"/>
      <c r="ODC59" s="702"/>
      <c r="ODD59" s="702"/>
      <c r="ODE59" s="702"/>
      <c r="ODF59" s="702"/>
      <c r="ODG59" s="702"/>
      <c r="ODH59" s="702"/>
      <c r="ODI59" s="702"/>
      <c r="ODJ59" s="702"/>
      <c r="ODK59" s="702"/>
      <c r="ODL59" s="703"/>
      <c r="ODM59" s="701" t="s">
        <v>866</v>
      </c>
      <c r="ODN59" s="702"/>
      <c r="ODO59" s="702"/>
      <c r="ODP59" s="702"/>
      <c r="ODQ59" s="702"/>
      <c r="ODR59" s="702"/>
      <c r="ODS59" s="702"/>
      <c r="ODT59" s="702"/>
      <c r="ODU59" s="702"/>
      <c r="ODV59" s="702"/>
      <c r="ODW59" s="702"/>
      <c r="ODX59" s="702"/>
      <c r="ODY59" s="702"/>
      <c r="ODZ59" s="702"/>
      <c r="OEA59" s="702"/>
      <c r="OEB59" s="703"/>
      <c r="OEC59" s="701" t="s">
        <v>866</v>
      </c>
      <c r="OED59" s="702"/>
      <c r="OEE59" s="702"/>
      <c r="OEF59" s="702"/>
      <c r="OEG59" s="702"/>
      <c r="OEH59" s="702"/>
      <c r="OEI59" s="702"/>
      <c r="OEJ59" s="702"/>
      <c r="OEK59" s="702"/>
      <c r="OEL59" s="702"/>
      <c r="OEM59" s="702"/>
      <c r="OEN59" s="702"/>
      <c r="OEO59" s="702"/>
      <c r="OEP59" s="702"/>
      <c r="OEQ59" s="702"/>
      <c r="OER59" s="703"/>
      <c r="OES59" s="701" t="s">
        <v>866</v>
      </c>
      <c r="OET59" s="702"/>
      <c r="OEU59" s="702"/>
      <c r="OEV59" s="702"/>
      <c r="OEW59" s="702"/>
      <c r="OEX59" s="702"/>
      <c r="OEY59" s="702"/>
      <c r="OEZ59" s="702"/>
      <c r="OFA59" s="702"/>
      <c r="OFB59" s="702"/>
      <c r="OFC59" s="702"/>
      <c r="OFD59" s="702"/>
      <c r="OFE59" s="702"/>
      <c r="OFF59" s="702"/>
      <c r="OFG59" s="702"/>
      <c r="OFH59" s="703"/>
      <c r="OFI59" s="701" t="s">
        <v>866</v>
      </c>
      <c r="OFJ59" s="702"/>
      <c r="OFK59" s="702"/>
      <c r="OFL59" s="702"/>
      <c r="OFM59" s="702"/>
      <c r="OFN59" s="702"/>
      <c r="OFO59" s="702"/>
      <c r="OFP59" s="702"/>
      <c r="OFQ59" s="702"/>
      <c r="OFR59" s="702"/>
      <c r="OFS59" s="702"/>
      <c r="OFT59" s="702"/>
      <c r="OFU59" s="702"/>
      <c r="OFV59" s="702"/>
      <c r="OFW59" s="702"/>
      <c r="OFX59" s="703"/>
      <c r="OFY59" s="701" t="s">
        <v>866</v>
      </c>
      <c r="OFZ59" s="702"/>
      <c r="OGA59" s="702"/>
      <c r="OGB59" s="702"/>
      <c r="OGC59" s="702"/>
      <c r="OGD59" s="702"/>
      <c r="OGE59" s="702"/>
      <c r="OGF59" s="702"/>
      <c r="OGG59" s="702"/>
      <c r="OGH59" s="702"/>
      <c r="OGI59" s="702"/>
      <c r="OGJ59" s="702"/>
      <c r="OGK59" s="702"/>
      <c r="OGL59" s="702"/>
      <c r="OGM59" s="702"/>
      <c r="OGN59" s="703"/>
      <c r="OGO59" s="701" t="s">
        <v>866</v>
      </c>
      <c r="OGP59" s="702"/>
      <c r="OGQ59" s="702"/>
      <c r="OGR59" s="702"/>
      <c r="OGS59" s="702"/>
      <c r="OGT59" s="702"/>
      <c r="OGU59" s="702"/>
      <c r="OGV59" s="702"/>
      <c r="OGW59" s="702"/>
      <c r="OGX59" s="702"/>
      <c r="OGY59" s="702"/>
      <c r="OGZ59" s="702"/>
      <c r="OHA59" s="702"/>
      <c r="OHB59" s="702"/>
      <c r="OHC59" s="702"/>
      <c r="OHD59" s="703"/>
      <c r="OHE59" s="701" t="s">
        <v>866</v>
      </c>
      <c r="OHF59" s="702"/>
      <c r="OHG59" s="702"/>
      <c r="OHH59" s="702"/>
      <c r="OHI59" s="702"/>
      <c r="OHJ59" s="702"/>
      <c r="OHK59" s="702"/>
      <c r="OHL59" s="702"/>
      <c r="OHM59" s="702"/>
      <c r="OHN59" s="702"/>
      <c r="OHO59" s="702"/>
      <c r="OHP59" s="702"/>
      <c r="OHQ59" s="702"/>
      <c r="OHR59" s="702"/>
      <c r="OHS59" s="702"/>
      <c r="OHT59" s="703"/>
      <c r="OHU59" s="701" t="s">
        <v>866</v>
      </c>
      <c r="OHV59" s="702"/>
      <c r="OHW59" s="702"/>
      <c r="OHX59" s="702"/>
      <c r="OHY59" s="702"/>
      <c r="OHZ59" s="702"/>
      <c r="OIA59" s="702"/>
      <c r="OIB59" s="702"/>
      <c r="OIC59" s="702"/>
      <c r="OID59" s="702"/>
      <c r="OIE59" s="702"/>
      <c r="OIF59" s="702"/>
      <c r="OIG59" s="702"/>
      <c r="OIH59" s="702"/>
      <c r="OII59" s="702"/>
      <c r="OIJ59" s="703"/>
      <c r="OIK59" s="701" t="s">
        <v>866</v>
      </c>
      <c r="OIL59" s="702"/>
      <c r="OIM59" s="702"/>
      <c r="OIN59" s="702"/>
      <c r="OIO59" s="702"/>
      <c r="OIP59" s="702"/>
      <c r="OIQ59" s="702"/>
      <c r="OIR59" s="702"/>
      <c r="OIS59" s="702"/>
      <c r="OIT59" s="702"/>
      <c r="OIU59" s="702"/>
      <c r="OIV59" s="702"/>
      <c r="OIW59" s="702"/>
      <c r="OIX59" s="702"/>
      <c r="OIY59" s="702"/>
      <c r="OIZ59" s="703"/>
      <c r="OJA59" s="701" t="s">
        <v>866</v>
      </c>
      <c r="OJB59" s="702"/>
      <c r="OJC59" s="702"/>
      <c r="OJD59" s="702"/>
      <c r="OJE59" s="702"/>
      <c r="OJF59" s="702"/>
      <c r="OJG59" s="702"/>
      <c r="OJH59" s="702"/>
      <c r="OJI59" s="702"/>
      <c r="OJJ59" s="702"/>
      <c r="OJK59" s="702"/>
      <c r="OJL59" s="702"/>
      <c r="OJM59" s="702"/>
      <c r="OJN59" s="702"/>
      <c r="OJO59" s="702"/>
      <c r="OJP59" s="703"/>
      <c r="OJQ59" s="701" t="s">
        <v>866</v>
      </c>
      <c r="OJR59" s="702"/>
      <c r="OJS59" s="702"/>
      <c r="OJT59" s="702"/>
      <c r="OJU59" s="702"/>
      <c r="OJV59" s="702"/>
      <c r="OJW59" s="702"/>
      <c r="OJX59" s="702"/>
      <c r="OJY59" s="702"/>
      <c r="OJZ59" s="702"/>
      <c r="OKA59" s="702"/>
      <c r="OKB59" s="702"/>
      <c r="OKC59" s="702"/>
      <c r="OKD59" s="702"/>
      <c r="OKE59" s="702"/>
      <c r="OKF59" s="703"/>
      <c r="OKG59" s="701" t="s">
        <v>866</v>
      </c>
      <c r="OKH59" s="702"/>
      <c r="OKI59" s="702"/>
      <c r="OKJ59" s="702"/>
      <c r="OKK59" s="702"/>
      <c r="OKL59" s="702"/>
      <c r="OKM59" s="702"/>
      <c r="OKN59" s="702"/>
      <c r="OKO59" s="702"/>
      <c r="OKP59" s="702"/>
      <c r="OKQ59" s="702"/>
      <c r="OKR59" s="702"/>
      <c r="OKS59" s="702"/>
      <c r="OKT59" s="702"/>
      <c r="OKU59" s="702"/>
      <c r="OKV59" s="703"/>
      <c r="OKW59" s="701" t="s">
        <v>866</v>
      </c>
      <c r="OKX59" s="702"/>
      <c r="OKY59" s="702"/>
      <c r="OKZ59" s="702"/>
      <c r="OLA59" s="702"/>
      <c r="OLB59" s="702"/>
      <c r="OLC59" s="702"/>
      <c r="OLD59" s="702"/>
      <c r="OLE59" s="702"/>
      <c r="OLF59" s="702"/>
      <c r="OLG59" s="702"/>
      <c r="OLH59" s="702"/>
      <c r="OLI59" s="702"/>
      <c r="OLJ59" s="702"/>
      <c r="OLK59" s="702"/>
      <c r="OLL59" s="703"/>
      <c r="OLM59" s="701" t="s">
        <v>866</v>
      </c>
      <c r="OLN59" s="702"/>
      <c r="OLO59" s="702"/>
      <c r="OLP59" s="702"/>
      <c r="OLQ59" s="702"/>
      <c r="OLR59" s="702"/>
      <c r="OLS59" s="702"/>
      <c r="OLT59" s="702"/>
      <c r="OLU59" s="702"/>
      <c r="OLV59" s="702"/>
      <c r="OLW59" s="702"/>
      <c r="OLX59" s="702"/>
      <c r="OLY59" s="702"/>
      <c r="OLZ59" s="702"/>
      <c r="OMA59" s="702"/>
      <c r="OMB59" s="703"/>
      <c r="OMC59" s="701" t="s">
        <v>866</v>
      </c>
      <c r="OMD59" s="702"/>
      <c r="OME59" s="702"/>
      <c r="OMF59" s="702"/>
      <c r="OMG59" s="702"/>
      <c r="OMH59" s="702"/>
      <c r="OMI59" s="702"/>
      <c r="OMJ59" s="702"/>
      <c r="OMK59" s="702"/>
      <c r="OML59" s="702"/>
      <c r="OMM59" s="702"/>
      <c r="OMN59" s="702"/>
      <c r="OMO59" s="702"/>
      <c r="OMP59" s="702"/>
      <c r="OMQ59" s="702"/>
      <c r="OMR59" s="703"/>
      <c r="OMS59" s="701" t="s">
        <v>866</v>
      </c>
      <c r="OMT59" s="702"/>
      <c r="OMU59" s="702"/>
      <c r="OMV59" s="702"/>
      <c r="OMW59" s="702"/>
      <c r="OMX59" s="702"/>
      <c r="OMY59" s="702"/>
      <c r="OMZ59" s="702"/>
      <c r="ONA59" s="702"/>
      <c r="ONB59" s="702"/>
      <c r="ONC59" s="702"/>
      <c r="OND59" s="702"/>
      <c r="ONE59" s="702"/>
      <c r="ONF59" s="702"/>
      <c r="ONG59" s="702"/>
      <c r="ONH59" s="703"/>
      <c r="ONI59" s="701" t="s">
        <v>866</v>
      </c>
      <c r="ONJ59" s="702"/>
      <c r="ONK59" s="702"/>
      <c r="ONL59" s="702"/>
      <c r="ONM59" s="702"/>
      <c r="ONN59" s="702"/>
      <c r="ONO59" s="702"/>
      <c r="ONP59" s="702"/>
      <c r="ONQ59" s="702"/>
      <c r="ONR59" s="702"/>
      <c r="ONS59" s="702"/>
      <c r="ONT59" s="702"/>
      <c r="ONU59" s="702"/>
      <c r="ONV59" s="702"/>
      <c r="ONW59" s="702"/>
      <c r="ONX59" s="703"/>
      <c r="ONY59" s="701" t="s">
        <v>866</v>
      </c>
      <c r="ONZ59" s="702"/>
      <c r="OOA59" s="702"/>
      <c r="OOB59" s="702"/>
      <c r="OOC59" s="702"/>
      <c r="OOD59" s="702"/>
      <c r="OOE59" s="702"/>
      <c r="OOF59" s="702"/>
      <c r="OOG59" s="702"/>
      <c r="OOH59" s="702"/>
      <c r="OOI59" s="702"/>
      <c r="OOJ59" s="702"/>
      <c r="OOK59" s="702"/>
      <c r="OOL59" s="702"/>
      <c r="OOM59" s="702"/>
      <c r="OON59" s="703"/>
      <c r="OOO59" s="701" t="s">
        <v>866</v>
      </c>
      <c r="OOP59" s="702"/>
      <c r="OOQ59" s="702"/>
      <c r="OOR59" s="702"/>
      <c r="OOS59" s="702"/>
      <c r="OOT59" s="702"/>
      <c r="OOU59" s="702"/>
      <c r="OOV59" s="702"/>
      <c r="OOW59" s="702"/>
      <c r="OOX59" s="702"/>
      <c r="OOY59" s="702"/>
      <c r="OOZ59" s="702"/>
      <c r="OPA59" s="702"/>
      <c r="OPB59" s="702"/>
      <c r="OPC59" s="702"/>
      <c r="OPD59" s="703"/>
      <c r="OPE59" s="701" t="s">
        <v>866</v>
      </c>
      <c r="OPF59" s="702"/>
      <c r="OPG59" s="702"/>
      <c r="OPH59" s="702"/>
      <c r="OPI59" s="702"/>
      <c r="OPJ59" s="702"/>
      <c r="OPK59" s="702"/>
      <c r="OPL59" s="702"/>
      <c r="OPM59" s="702"/>
      <c r="OPN59" s="702"/>
      <c r="OPO59" s="702"/>
      <c r="OPP59" s="702"/>
      <c r="OPQ59" s="702"/>
      <c r="OPR59" s="702"/>
      <c r="OPS59" s="702"/>
      <c r="OPT59" s="703"/>
      <c r="OPU59" s="701" t="s">
        <v>866</v>
      </c>
      <c r="OPV59" s="702"/>
      <c r="OPW59" s="702"/>
      <c r="OPX59" s="702"/>
      <c r="OPY59" s="702"/>
      <c r="OPZ59" s="702"/>
      <c r="OQA59" s="702"/>
      <c r="OQB59" s="702"/>
      <c r="OQC59" s="702"/>
      <c r="OQD59" s="702"/>
      <c r="OQE59" s="702"/>
      <c r="OQF59" s="702"/>
      <c r="OQG59" s="702"/>
      <c r="OQH59" s="702"/>
      <c r="OQI59" s="702"/>
      <c r="OQJ59" s="703"/>
      <c r="OQK59" s="701" t="s">
        <v>866</v>
      </c>
      <c r="OQL59" s="702"/>
      <c r="OQM59" s="702"/>
      <c r="OQN59" s="702"/>
      <c r="OQO59" s="702"/>
      <c r="OQP59" s="702"/>
      <c r="OQQ59" s="702"/>
      <c r="OQR59" s="702"/>
      <c r="OQS59" s="702"/>
      <c r="OQT59" s="702"/>
      <c r="OQU59" s="702"/>
      <c r="OQV59" s="702"/>
      <c r="OQW59" s="702"/>
      <c r="OQX59" s="702"/>
      <c r="OQY59" s="702"/>
      <c r="OQZ59" s="703"/>
      <c r="ORA59" s="701" t="s">
        <v>866</v>
      </c>
      <c r="ORB59" s="702"/>
      <c r="ORC59" s="702"/>
      <c r="ORD59" s="702"/>
      <c r="ORE59" s="702"/>
      <c r="ORF59" s="702"/>
      <c r="ORG59" s="702"/>
      <c r="ORH59" s="702"/>
      <c r="ORI59" s="702"/>
      <c r="ORJ59" s="702"/>
      <c r="ORK59" s="702"/>
      <c r="ORL59" s="702"/>
      <c r="ORM59" s="702"/>
      <c r="ORN59" s="702"/>
      <c r="ORO59" s="702"/>
      <c r="ORP59" s="703"/>
      <c r="ORQ59" s="701" t="s">
        <v>866</v>
      </c>
      <c r="ORR59" s="702"/>
      <c r="ORS59" s="702"/>
      <c r="ORT59" s="702"/>
      <c r="ORU59" s="702"/>
      <c r="ORV59" s="702"/>
      <c r="ORW59" s="702"/>
      <c r="ORX59" s="702"/>
      <c r="ORY59" s="702"/>
      <c r="ORZ59" s="702"/>
      <c r="OSA59" s="702"/>
      <c r="OSB59" s="702"/>
      <c r="OSC59" s="702"/>
      <c r="OSD59" s="702"/>
      <c r="OSE59" s="702"/>
      <c r="OSF59" s="703"/>
      <c r="OSG59" s="701" t="s">
        <v>866</v>
      </c>
      <c r="OSH59" s="702"/>
      <c r="OSI59" s="702"/>
      <c r="OSJ59" s="702"/>
      <c r="OSK59" s="702"/>
      <c r="OSL59" s="702"/>
      <c r="OSM59" s="702"/>
      <c r="OSN59" s="702"/>
      <c r="OSO59" s="702"/>
      <c r="OSP59" s="702"/>
      <c r="OSQ59" s="702"/>
      <c r="OSR59" s="702"/>
      <c r="OSS59" s="702"/>
      <c r="OST59" s="702"/>
      <c r="OSU59" s="702"/>
      <c r="OSV59" s="703"/>
      <c r="OSW59" s="701" t="s">
        <v>866</v>
      </c>
      <c r="OSX59" s="702"/>
      <c r="OSY59" s="702"/>
      <c r="OSZ59" s="702"/>
      <c r="OTA59" s="702"/>
      <c r="OTB59" s="702"/>
      <c r="OTC59" s="702"/>
      <c r="OTD59" s="702"/>
      <c r="OTE59" s="702"/>
      <c r="OTF59" s="702"/>
      <c r="OTG59" s="702"/>
      <c r="OTH59" s="702"/>
      <c r="OTI59" s="702"/>
      <c r="OTJ59" s="702"/>
      <c r="OTK59" s="702"/>
      <c r="OTL59" s="703"/>
      <c r="OTM59" s="701" t="s">
        <v>866</v>
      </c>
      <c r="OTN59" s="702"/>
      <c r="OTO59" s="702"/>
      <c r="OTP59" s="702"/>
      <c r="OTQ59" s="702"/>
      <c r="OTR59" s="702"/>
      <c r="OTS59" s="702"/>
      <c r="OTT59" s="702"/>
      <c r="OTU59" s="702"/>
      <c r="OTV59" s="702"/>
      <c r="OTW59" s="702"/>
      <c r="OTX59" s="702"/>
      <c r="OTY59" s="702"/>
      <c r="OTZ59" s="702"/>
      <c r="OUA59" s="702"/>
      <c r="OUB59" s="703"/>
      <c r="OUC59" s="701" t="s">
        <v>866</v>
      </c>
      <c r="OUD59" s="702"/>
      <c r="OUE59" s="702"/>
      <c r="OUF59" s="702"/>
      <c r="OUG59" s="702"/>
      <c r="OUH59" s="702"/>
      <c r="OUI59" s="702"/>
      <c r="OUJ59" s="702"/>
      <c r="OUK59" s="702"/>
      <c r="OUL59" s="702"/>
      <c r="OUM59" s="702"/>
      <c r="OUN59" s="702"/>
      <c r="OUO59" s="702"/>
      <c r="OUP59" s="702"/>
      <c r="OUQ59" s="702"/>
      <c r="OUR59" s="703"/>
      <c r="OUS59" s="701" t="s">
        <v>866</v>
      </c>
      <c r="OUT59" s="702"/>
      <c r="OUU59" s="702"/>
      <c r="OUV59" s="702"/>
      <c r="OUW59" s="702"/>
      <c r="OUX59" s="702"/>
      <c r="OUY59" s="702"/>
      <c r="OUZ59" s="702"/>
      <c r="OVA59" s="702"/>
      <c r="OVB59" s="702"/>
      <c r="OVC59" s="702"/>
      <c r="OVD59" s="702"/>
      <c r="OVE59" s="702"/>
      <c r="OVF59" s="702"/>
      <c r="OVG59" s="702"/>
      <c r="OVH59" s="703"/>
      <c r="OVI59" s="701" t="s">
        <v>866</v>
      </c>
      <c r="OVJ59" s="702"/>
      <c r="OVK59" s="702"/>
      <c r="OVL59" s="702"/>
      <c r="OVM59" s="702"/>
      <c r="OVN59" s="702"/>
      <c r="OVO59" s="702"/>
      <c r="OVP59" s="702"/>
      <c r="OVQ59" s="702"/>
      <c r="OVR59" s="702"/>
      <c r="OVS59" s="702"/>
      <c r="OVT59" s="702"/>
      <c r="OVU59" s="702"/>
      <c r="OVV59" s="702"/>
      <c r="OVW59" s="702"/>
      <c r="OVX59" s="703"/>
      <c r="OVY59" s="701" t="s">
        <v>866</v>
      </c>
      <c r="OVZ59" s="702"/>
      <c r="OWA59" s="702"/>
      <c r="OWB59" s="702"/>
      <c r="OWC59" s="702"/>
      <c r="OWD59" s="702"/>
      <c r="OWE59" s="702"/>
      <c r="OWF59" s="702"/>
      <c r="OWG59" s="702"/>
      <c r="OWH59" s="702"/>
      <c r="OWI59" s="702"/>
      <c r="OWJ59" s="702"/>
      <c r="OWK59" s="702"/>
      <c r="OWL59" s="702"/>
      <c r="OWM59" s="702"/>
      <c r="OWN59" s="703"/>
      <c r="OWO59" s="701" t="s">
        <v>866</v>
      </c>
      <c r="OWP59" s="702"/>
      <c r="OWQ59" s="702"/>
      <c r="OWR59" s="702"/>
      <c r="OWS59" s="702"/>
      <c r="OWT59" s="702"/>
      <c r="OWU59" s="702"/>
      <c r="OWV59" s="702"/>
      <c r="OWW59" s="702"/>
      <c r="OWX59" s="702"/>
      <c r="OWY59" s="702"/>
      <c r="OWZ59" s="702"/>
      <c r="OXA59" s="702"/>
      <c r="OXB59" s="702"/>
      <c r="OXC59" s="702"/>
      <c r="OXD59" s="703"/>
      <c r="OXE59" s="701" t="s">
        <v>866</v>
      </c>
      <c r="OXF59" s="702"/>
      <c r="OXG59" s="702"/>
      <c r="OXH59" s="702"/>
      <c r="OXI59" s="702"/>
      <c r="OXJ59" s="702"/>
      <c r="OXK59" s="702"/>
      <c r="OXL59" s="702"/>
      <c r="OXM59" s="702"/>
      <c r="OXN59" s="702"/>
      <c r="OXO59" s="702"/>
      <c r="OXP59" s="702"/>
      <c r="OXQ59" s="702"/>
      <c r="OXR59" s="702"/>
      <c r="OXS59" s="702"/>
      <c r="OXT59" s="703"/>
      <c r="OXU59" s="701" t="s">
        <v>866</v>
      </c>
      <c r="OXV59" s="702"/>
      <c r="OXW59" s="702"/>
      <c r="OXX59" s="702"/>
      <c r="OXY59" s="702"/>
      <c r="OXZ59" s="702"/>
      <c r="OYA59" s="702"/>
      <c r="OYB59" s="702"/>
      <c r="OYC59" s="702"/>
      <c r="OYD59" s="702"/>
      <c r="OYE59" s="702"/>
      <c r="OYF59" s="702"/>
      <c r="OYG59" s="702"/>
      <c r="OYH59" s="702"/>
      <c r="OYI59" s="702"/>
      <c r="OYJ59" s="703"/>
      <c r="OYK59" s="701" t="s">
        <v>866</v>
      </c>
      <c r="OYL59" s="702"/>
      <c r="OYM59" s="702"/>
      <c r="OYN59" s="702"/>
      <c r="OYO59" s="702"/>
      <c r="OYP59" s="702"/>
      <c r="OYQ59" s="702"/>
      <c r="OYR59" s="702"/>
      <c r="OYS59" s="702"/>
      <c r="OYT59" s="702"/>
      <c r="OYU59" s="702"/>
      <c r="OYV59" s="702"/>
      <c r="OYW59" s="702"/>
      <c r="OYX59" s="702"/>
      <c r="OYY59" s="702"/>
      <c r="OYZ59" s="703"/>
      <c r="OZA59" s="701" t="s">
        <v>866</v>
      </c>
      <c r="OZB59" s="702"/>
      <c r="OZC59" s="702"/>
      <c r="OZD59" s="702"/>
      <c r="OZE59" s="702"/>
      <c r="OZF59" s="702"/>
      <c r="OZG59" s="702"/>
      <c r="OZH59" s="702"/>
      <c r="OZI59" s="702"/>
      <c r="OZJ59" s="702"/>
      <c r="OZK59" s="702"/>
      <c r="OZL59" s="702"/>
      <c r="OZM59" s="702"/>
      <c r="OZN59" s="702"/>
      <c r="OZO59" s="702"/>
      <c r="OZP59" s="703"/>
      <c r="OZQ59" s="701" t="s">
        <v>866</v>
      </c>
      <c r="OZR59" s="702"/>
      <c r="OZS59" s="702"/>
      <c r="OZT59" s="702"/>
      <c r="OZU59" s="702"/>
      <c r="OZV59" s="702"/>
      <c r="OZW59" s="702"/>
      <c r="OZX59" s="702"/>
      <c r="OZY59" s="702"/>
      <c r="OZZ59" s="702"/>
      <c r="PAA59" s="702"/>
      <c r="PAB59" s="702"/>
      <c r="PAC59" s="702"/>
      <c r="PAD59" s="702"/>
      <c r="PAE59" s="702"/>
      <c r="PAF59" s="703"/>
      <c r="PAG59" s="701" t="s">
        <v>866</v>
      </c>
      <c r="PAH59" s="702"/>
      <c r="PAI59" s="702"/>
      <c r="PAJ59" s="702"/>
      <c r="PAK59" s="702"/>
      <c r="PAL59" s="702"/>
      <c r="PAM59" s="702"/>
      <c r="PAN59" s="702"/>
      <c r="PAO59" s="702"/>
      <c r="PAP59" s="702"/>
      <c r="PAQ59" s="702"/>
      <c r="PAR59" s="702"/>
      <c r="PAS59" s="702"/>
      <c r="PAT59" s="702"/>
      <c r="PAU59" s="702"/>
      <c r="PAV59" s="703"/>
      <c r="PAW59" s="701" t="s">
        <v>866</v>
      </c>
      <c r="PAX59" s="702"/>
      <c r="PAY59" s="702"/>
      <c r="PAZ59" s="702"/>
      <c r="PBA59" s="702"/>
      <c r="PBB59" s="702"/>
      <c r="PBC59" s="702"/>
      <c r="PBD59" s="702"/>
      <c r="PBE59" s="702"/>
      <c r="PBF59" s="702"/>
      <c r="PBG59" s="702"/>
      <c r="PBH59" s="702"/>
      <c r="PBI59" s="702"/>
      <c r="PBJ59" s="702"/>
      <c r="PBK59" s="702"/>
      <c r="PBL59" s="703"/>
      <c r="PBM59" s="701" t="s">
        <v>866</v>
      </c>
      <c r="PBN59" s="702"/>
      <c r="PBO59" s="702"/>
      <c r="PBP59" s="702"/>
      <c r="PBQ59" s="702"/>
      <c r="PBR59" s="702"/>
      <c r="PBS59" s="702"/>
      <c r="PBT59" s="702"/>
      <c r="PBU59" s="702"/>
      <c r="PBV59" s="702"/>
      <c r="PBW59" s="702"/>
      <c r="PBX59" s="702"/>
      <c r="PBY59" s="702"/>
      <c r="PBZ59" s="702"/>
      <c r="PCA59" s="702"/>
      <c r="PCB59" s="703"/>
      <c r="PCC59" s="701" t="s">
        <v>866</v>
      </c>
      <c r="PCD59" s="702"/>
      <c r="PCE59" s="702"/>
      <c r="PCF59" s="702"/>
      <c r="PCG59" s="702"/>
      <c r="PCH59" s="702"/>
      <c r="PCI59" s="702"/>
      <c r="PCJ59" s="702"/>
      <c r="PCK59" s="702"/>
      <c r="PCL59" s="702"/>
      <c r="PCM59" s="702"/>
      <c r="PCN59" s="702"/>
      <c r="PCO59" s="702"/>
      <c r="PCP59" s="702"/>
      <c r="PCQ59" s="702"/>
      <c r="PCR59" s="703"/>
      <c r="PCS59" s="701" t="s">
        <v>866</v>
      </c>
      <c r="PCT59" s="702"/>
      <c r="PCU59" s="702"/>
      <c r="PCV59" s="702"/>
      <c r="PCW59" s="702"/>
      <c r="PCX59" s="702"/>
      <c r="PCY59" s="702"/>
      <c r="PCZ59" s="702"/>
      <c r="PDA59" s="702"/>
      <c r="PDB59" s="702"/>
      <c r="PDC59" s="702"/>
      <c r="PDD59" s="702"/>
      <c r="PDE59" s="702"/>
      <c r="PDF59" s="702"/>
      <c r="PDG59" s="702"/>
      <c r="PDH59" s="703"/>
      <c r="PDI59" s="701" t="s">
        <v>866</v>
      </c>
      <c r="PDJ59" s="702"/>
      <c r="PDK59" s="702"/>
      <c r="PDL59" s="702"/>
      <c r="PDM59" s="702"/>
      <c r="PDN59" s="702"/>
      <c r="PDO59" s="702"/>
      <c r="PDP59" s="702"/>
      <c r="PDQ59" s="702"/>
      <c r="PDR59" s="702"/>
      <c r="PDS59" s="702"/>
      <c r="PDT59" s="702"/>
      <c r="PDU59" s="702"/>
      <c r="PDV59" s="702"/>
      <c r="PDW59" s="702"/>
      <c r="PDX59" s="703"/>
      <c r="PDY59" s="701" t="s">
        <v>866</v>
      </c>
      <c r="PDZ59" s="702"/>
      <c r="PEA59" s="702"/>
      <c r="PEB59" s="702"/>
      <c r="PEC59" s="702"/>
      <c r="PED59" s="702"/>
      <c r="PEE59" s="702"/>
      <c r="PEF59" s="702"/>
      <c r="PEG59" s="702"/>
      <c r="PEH59" s="702"/>
      <c r="PEI59" s="702"/>
      <c r="PEJ59" s="702"/>
      <c r="PEK59" s="702"/>
      <c r="PEL59" s="702"/>
      <c r="PEM59" s="702"/>
      <c r="PEN59" s="703"/>
      <c r="PEO59" s="701" t="s">
        <v>866</v>
      </c>
      <c r="PEP59" s="702"/>
      <c r="PEQ59" s="702"/>
      <c r="PER59" s="702"/>
      <c r="PES59" s="702"/>
      <c r="PET59" s="702"/>
      <c r="PEU59" s="702"/>
      <c r="PEV59" s="702"/>
      <c r="PEW59" s="702"/>
      <c r="PEX59" s="702"/>
      <c r="PEY59" s="702"/>
      <c r="PEZ59" s="702"/>
      <c r="PFA59" s="702"/>
      <c r="PFB59" s="702"/>
      <c r="PFC59" s="702"/>
      <c r="PFD59" s="703"/>
      <c r="PFE59" s="701" t="s">
        <v>866</v>
      </c>
      <c r="PFF59" s="702"/>
      <c r="PFG59" s="702"/>
      <c r="PFH59" s="702"/>
      <c r="PFI59" s="702"/>
      <c r="PFJ59" s="702"/>
      <c r="PFK59" s="702"/>
      <c r="PFL59" s="702"/>
      <c r="PFM59" s="702"/>
      <c r="PFN59" s="702"/>
      <c r="PFO59" s="702"/>
      <c r="PFP59" s="702"/>
      <c r="PFQ59" s="702"/>
      <c r="PFR59" s="702"/>
      <c r="PFS59" s="702"/>
      <c r="PFT59" s="703"/>
      <c r="PFU59" s="701" t="s">
        <v>866</v>
      </c>
      <c r="PFV59" s="702"/>
      <c r="PFW59" s="702"/>
      <c r="PFX59" s="702"/>
      <c r="PFY59" s="702"/>
      <c r="PFZ59" s="702"/>
      <c r="PGA59" s="702"/>
      <c r="PGB59" s="702"/>
      <c r="PGC59" s="702"/>
      <c r="PGD59" s="702"/>
      <c r="PGE59" s="702"/>
      <c r="PGF59" s="702"/>
      <c r="PGG59" s="702"/>
      <c r="PGH59" s="702"/>
      <c r="PGI59" s="702"/>
      <c r="PGJ59" s="703"/>
      <c r="PGK59" s="701" t="s">
        <v>866</v>
      </c>
      <c r="PGL59" s="702"/>
      <c r="PGM59" s="702"/>
      <c r="PGN59" s="702"/>
      <c r="PGO59" s="702"/>
      <c r="PGP59" s="702"/>
      <c r="PGQ59" s="702"/>
      <c r="PGR59" s="702"/>
      <c r="PGS59" s="702"/>
      <c r="PGT59" s="702"/>
      <c r="PGU59" s="702"/>
      <c r="PGV59" s="702"/>
      <c r="PGW59" s="702"/>
      <c r="PGX59" s="702"/>
      <c r="PGY59" s="702"/>
      <c r="PGZ59" s="703"/>
      <c r="PHA59" s="701" t="s">
        <v>866</v>
      </c>
      <c r="PHB59" s="702"/>
      <c r="PHC59" s="702"/>
      <c r="PHD59" s="702"/>
      <c r="PHE59" s="702"/>
      <c r="PHF59" s="702"/>
      <c r="PHG59" s="702"/>
      <c r="PHH59" s="702"/>
      <c r="PHI59" s="702"/>
      <c r="PHJ59" s="702"/>
      <c r="PHK59" s="702"/>
      <c r="PHL59" s="702"/>
      <c r="PHM59" s="702"/>
      <c r="PHN59" s="702"/>
      <c r="PHO59" s="702"/>
      <c r="PHP59" s="703"/>
      <c r="PHQ59" s="701" t="s">
        <v>866</v>
      </c>
      <c r="PHR59" s="702"/>
      <c r="PHS59" s="702"/>
      <c r="PHT59" s="702"/>
      <c r="PHU59" s="702"/>
      <c r="PHV59" s="702"/>
      <c r="PHW59" s="702"/>
      <c r="PHX59" s="702"/>
      <c r="PHY59" s="702"/>
      <c r="PHZ59" s="702"/>
      <c r="PIA59" s="702"/>
      <c r="PIB59" s="702"/>
      <c r="PIC59" s="702"/>
      <c r="PID59" s="702"/>
      <c r="PIE59" s="702"/>
      <c r="PIF59" s="703"/>
      <c r="PIG59" s="701" t="s">
        <v>866</v>
      </c>
      <c r="PIH59" s="702"/>
      <c r="PII59" s="702"/>
      <c r="PIJ59" s="702"/>
      <c r="PIK59" s="702"/>
      <c r="PIL59" s="702"/>
      <c r="PIM59" s="702"/>
      <c r="PIN59" s="702"/>
      <c r="PIO59" s="702"/>
      <c r="PIP59" s="702"/>
      <c r="PIQ59" s="702"/>
      <c r="PIR59" s="702"/>
      <c r="PIS59" s="702"/>
      <c r="PIT59" s="702"/>
      <c r="PIU59" s="702"/>
      <c r="PIV59" s="703"/>
      <c r="PIW59" s="701" t="s">
        <v>866</v>
      </c>
      <c r="PIX59" s="702"/>
      <c r="PIY59" s="702"/>
      <c r="PIZ59" s="702"/>
      <c r="PJA59" s="702"/>
      <c r="PJB59" s="702"/>
      <c r="PJC59" s="702"/>
      <c r="PJD59" s="702"/>
      <c r="PJE59" s="702"/>
      <c r="PJF59" s="702"/>
      <c r="PJG59" s="702"/>
      <c r="PJH59" s="702"/>
      <c r="PJI59" s="702"/>
      <c r="PJJ59" s="702"/>
      <c r="PJK59" s="702"/>
      <c r="PJL59" s="703"/>
      <c r="PJM59" s="701" t="s">
        <v>866</v>
      </c>
      <c r="PJN59" s="702"/>
      <c r="PJO59" s="702"/>
      <c r="PJP59" s="702"/>
      <c r="PJQ59" s="702"/>
      <c r="PJR59" s="702"/>
      <c r="PJS59" s="702"/>
      <c r="PJT59" s="702"/>
      <c r="PJU59" s="702"/>
      <c r="PJV59" s="702"/>
      <c r="PJW59" s="702"/>
      <c r="PJX59" s="702"/>
      <c r="PJY59" s="702"/>
      <c r="PJZ59" s="702"/>
      <c r="PKA59" s="702"/>
      <c r="PKB59" s="703"/>
      <c r="PKC59" s="701" t="s">
        <v>866</v>
      </c>
      <c r="PKD59" s="702"/>
      <c r="PKE59" s="702"/>
      <c r="PKF59" s="702"/>
      <c r="PKG59" s="702"/>
      <c r="PKH59" s="702"/>
      <c r="PKI59" s="702"/>
      <c r="PKJ59" s="702"/>
      <c r="PKK59" s="702"/>
      <c r="PKL59" s="702"/>
      <c r="PKM59" s="702"/>
      <c r="PKN59" s="702"/>
      <c r="PKO59" s="702"/>
      <c r="PKP59" s="702"/>
      <c r="PKQ59" s="702"/>
      <c r="PKR59" s="703"/>
      <c r="PKS59" s="701" t="s">
        <v>866</v>
      </c>
      <c r="PKT59" s="702"/>
      <c r="PKU59" s="702"/>
      <c r="PKV59" s="702"/>
      <c r="PKW59" s="702"/>
      <c r="PKX59" s="702"/>
      <c r="PKY59" s="702"/>
      <c r="PKZ59" s="702"/>
      <c r="PLA59" s="702"/>
      <c r="PLB59" s="702"/>
      <c r="PLC59" s="702"/>
      <c r="PLD59" s="702"/>
      <c r="PLE59" s="702"/>
      <c r="PLF59" s="702"/>
      <c r="PLG59" s="702"/>
      <c r="PLH59" s="703"/>
      <c r="PLI59" s="701" t="s">
        <v>866</v>
      </c>
      <c r="PLJ59" s="702"/>
      <c r="PLK59" s="702"/>
      <c r="PLL59" s="702"/>
      <c r="PLM59" s="702"/>
      <c r="PLN59" s="702"/>
      <c r="PLO59" s="702"/>
      <c r="PLP59" s="702"/>
      <c r="PLQ59" s="702"/>
      <c r="PLR59" s="702"/>
      <c r="PLS59" s="702"/>
      <c r="PLT59" s="702"/>
      <c r="PLU59" s="702"/>
      <c r="PLV59" s="702"/>
      <c r="PLW59" s="702"/>
      <c r="PLX59" s="703"/>
      <c r="PLY59" s="701" t="s">
        <v>866</v>
      </c>
      <c r="PLZ59" s="702"/>
      <c r="PMA59" s="702"/>
      <c r="PMB59" s="702"/>
      <c r="PMC59" s="702"/>
      <c r="PMD59" s="702"/>
      <c r="PME59" s="702"/>
      <c r="PMF59" s="702"/>
      <c r="PMG59" s="702"/>
      <c r="PMH59" s="702"/>
      <c r="PMI59" s="702"/>
      <c r="PMJ59" s="702"/>
      <c r="PMK59" s="702"/>
      <c r="PML59" s="702"/>
      <c r="PMM59" s="702"/>
      <c r="PMN59" s="703"/>
      <c r="PMO59" s="701" t="s">
        <v>866</v>
      </c>
      <c r="PMP59" s="702"/>
      <c r="PMQ59" s="702"/>
      <c r="PMR59" s="702"/>
      <c r="PMS59" s="702"/>
      <c r="PMT59" s="702"/>
      <c r="PMU59" s="702"/>
      <c r="PMV59" s="702"/>
      <c r="PMW59" s="702"/>
      <c r="PMX59" s="702"/>
      <c r="PMY59" s="702"/>
      <c r="PMZ59" s="702"/>
      <c r="PNA59" s="702"/>
      <c r="PNB59" s="702"/>
      <c r="PNC59" s="702"/>
      <c r="PND59" s="703"/>
      <c r="PNE59" s="701" t="s">
        <v>866</v>
      </c>
      <c r="PNF59" s="702"/>
      <c r="PNG59" s="702"/>
      <c r="PNH59" s="702"/>
      <c r="PNI59" s="702"/>
      <c r="PNJ59" s="702"/>
      <c r="PNK59" s="702"/>
      <c r="PNL59" s="702"/>
      <c r="PNM59" s="702"/>
      <c r="PNN59" s="702"/>
      <c r="PNO59" s="702"/>
      <c r="PNP59" s="702"/>
      <c r="PNQ59" s="702"/>
      <c r="PNR59" s="702"/>
      <c r="PNS59" s="702"/>
      <c r="PNT59" s="703"/>
      <c r="PNU59" s="701" t="s">
        <v>866</v>
      </c>
      <c r="PNV59" s="702"/>
      <c r="PNW59" s="702"/>
      <c r="PNX59" s="702"/>
      <c r="PNY59" s="702"/>
      <c r="PNZ59" s="702"/>
      <c r="POA59" s="702"/>
      <c r="POB59" s="702"/>
      <c r="POC59" s="702"/>
      <c r="POD59" s="702"/>
      <c r="POE59" s="702"/>
      <c r="POF59" s="702"/>
      <c r="POG59" s="702"/>
      <c r="POH59" s="702"/>
      <c r="POI59" s="702"/>
      <c r="POJ59" s="703"/>
      <c r="POK59" s="701" t="s">
        <v>866</v>
      </c>
      <c r="POL59" s="702"/>
      <c r="POM59" s="702"/>
      <c r="PON59" s="702"/>
      <c r="POO59" s="702"/>
      <c r="POP59" s="702"/>
      <c r="POQ59" s="702"/>
      <c r="POR59" s="702"/>
      <c r="POS59" s="702"/>
      <c r="POT59" s="702"/>
      <c r="POU59" s="702"/>
      <c r="POV59" s="702"/>
      <c r="POW59" s="702"/>
      <c r="POX59" s="702"/>
      <c r="POY59" s="702"/>
      <c r="POZ59" s="703"/>
      <c r="PPA59" s="701" t="s">
        <v>866</v>
      </c>
      <c r="PPB59" s="702"/>
      <c r="PPC59" s="702"/>
      <c r="PPD59" s="702"/>
      <c r="PPE59" s="702"/>
      <c r="PPF59" s="702"/>
      <c r="PPG59" s="702"/>
      <c r="PPH59" s="702"/>
      <c r="PPI59" s="702"/>
      <c r="PPJ59" s="702"/>
      <c r="PPK59" s="702"/>
      <c r="PPL59" s="702"/>
      <c r="PPM59" s="702"/>
      <c r="PPN59" s="702"/>
      <c r="PPO59" s="702"/>
      <c r="PPP59" s="703"/>
      <c r="PPQ59" s="701" t="s">
        <v>866</v>
      </c>
      <c r="PPR59" s="702"/>
      <c r="PPS59" s="702"/>
      <c r="PPT59" s="702"/>
      <c r="PPU59" s="702"/>
      <c r="PPV59" s="702"/>
      <c r="PPW59" s="702"/>
      <c r="PPX59" s="702"/>
      <c r="PPY59" s="702"/>
      <c r="PPZ59" s="702"/>
      <c r="PQA59" s="702"/>
      <c r="PQB59" s="702"/>
      <c r="PQC59" s="702"/>
      <c r="PQD59" s="702"/>
      <c r="PQE59" s="702"/>
      <c r="PQF59" s="703"/>
      <c r="PQG59" s="701" t="s">
        <v>866</v>
      </c>
      <c r="PQH59" s="702"/>
      <c r="PQI59" s="702"/>
      <c r="PQJ59" s="702"/>
      <c r="PQK59" s="702"/>
      <c r="PQL59" s="702"/>
      <c r="PQM59" s="702"/>
      <c r="PQN59" s="702"/>
      <c r="PQO59" s="702"/>
      <c r="PQP59" s="702"/>
      <c r="PQQ59" s="702"/>
      <c r="PQR59" s="702"/>
      <c r="PQS59" s="702"/>
      <c r="PQT59" s="702"/>
      <c r="PQU59" s="702"/>
      <c r="PQV59" s="703"/>
      <c r="PQW59" s="701" t="s">
        <v>866</v>
      </c>
      <c r="PQX59" s="702"/>
      <c r="PQY59" s="702"/>
      <c r="PQZ59" s="702"/>
      <c r="PRA59" s="702"/>
      <c r="PRB59" s="702"/>
      <c r="PRC59" s="702"/>
      <c r="PRD59" s="702"/>
      <c r="PRE59" s="702"/>
      <c r="PRF59" s="702"/>
      <c r="PRG59" s="702"/>
      <c r="PRH59" s="702"/>
      <c r="PRI59" s="702"/>
      <c r="PRJ59" s="702"/>
      <c r="PRK59" s="702"/>
      <c r="PRL59" s="703"/>
      <c r="PRM59" s="701" t="s">
        <v>866</v>
      </c>
      <c r="PRN59" s="702"/>
      <c r="PRO59" s="702"/>
      <c r="PRP59" s="702"/>
      <c r="PRQ59" s="702"/>
      <c r="PRR59" s="702"/>
      <c r="PRS59" s="702"/>
      <c r="PRT59" s="702"/>
      <c r="PRU59" s="702"/>
      <c r="PRV59" s="702"/>
      <c r="PRW59" s="702"/>
      <c r="PRX59" s="702"/>
      <c r="PRY59" s="702"/>
      <c r="PRZ59" s="702"/>
      <c r="PSA59" s="702"/>
      <c r="PSB59" s="703"/>
      <c r="PSC59" s="701" t="s">
        <v>866</v>
      </c>
      <c r="PSD59" s="702"/>
      <c r="PSE59" s="702"/>
      <c r="PSF59" s="702"/>
      <c r="PSG59" s="702"/>
      <c r="PSH59" s="702"/>
      <c r="PSI59" s="702"/>
      <c r="PSJ59" s="702"/>
      <c r="PSK59" s="702"/>
      <c r="PSL59" s="702"/>
      <c r="PSM59" s="702"/>
      <c r="PSN59" s="702"/>
      <c r="PSO59" s="702"/>
      <c r="PSP59" s="702"/>
      <c r="PSQ59" s="702"/>
      <c r="PSR59" s="703"/>
      <c r="PSS59" s="701" t="s">
        <v>866</v>
      </c>
      <c r="PST59" s="702"/>
      <c r="PSU59" s="702"/>
      <c r="PSV59" s="702"/>
      <c r="PSW59" s="702"/>
      <c r="PSX59" s="702"/>
      <c r="PSY59" s="702"/>
      <c r="PSZ59" s="702"/>
      <c r="PTA59" s="702"/>
      <c r="PTB59" s="702"/>
      <c r="PTC59" s="702"/>
      <c r="PTD59" s="702"/>
      <c r="PTE59" s="702"/>
      <c r="PTF59" s="702"/>
      <c r="PTG59" s="702"/>
      <c r="PTH59" s="703"/>
      <c r="PTI59" s="701" t="s">
        <v>866</v>
      </c>
      <c r="PTJ59" s="702"/>
      <c r="PTK59" s="702"/>
      <c r="PTL59" s="702"/>
      <c r="PTM59" s="702"/>
      <c r="PTN59" s="702"/>
      <c r="PTO59" s="702"/>
      <c r="PTP59" s="702"/>
      <c r="PTQ59" s="702"/>
      <c r="PTR59" s="702"/>
      <c r="PTS59" s="702"/>
      <c r="PTT59" s="702"/>
      <c r="PTU59" s="702"/>
      <c r="PTV59" s="702"/>
      <c r="PTW59" s="702"/>
      <c r="PTX59" s="703"/>
      <c r="PTY59" s="701" t="s">
        <v>866</v>
      </c>
      <c r="PTZ59" s="702"/>
      <c r="PUA59" s="702"/>
      <c r="PUB59" s="702"/>
      <c r="PUC59" s="702"/>
      <c r="PUD59" s="702"/>
      <c r="PUE59" s="702"/>
      <c r="PUF59" s="702"/>
      <c r="PUG59" s="702"/>
      <c r="PUH59" s="702"/>
      <c r="PUI59" s="702"/>
      <c r="PUJ59" s="702"/>
      <c r="PUK59" s="702"/>
      <c r="PUL59" s="702"/>
      <c r="PUM59" s="702"/>
      <c r="PUN59" s="703"/>
      <c r="PUO59" s="701" t="s">
        <v>866</v>
      </c>
      <c r="PUP59" s="702"/>
      <c r="PUQ59" s="702"/>
      <c r="PUR59" s="702"/>
      <c r="PUS59" s="702"/>
      <c r="PUT59" s="702"/>
      <c r="PUU59" s="702"/>
      <c r="PUV59" s="702"/>
      <c r="PUW59" s="702"/>
      <c r="PUX59" s="702"/>
      <c r="PUY59" s="702"/>
      <c r="PUZ59" s="702"/>
      <c r="PVA59" s="702"/>
      <c r="PVB59" s="702"/>
      <c r="PVC59" s="702"/>
      <c r="PVD59" s="703"/>
      <c r="PVE59" s="701" t="s">
        <v>866</v>
      </c>
      <c r="PVF59" s="702"/>
      <c r="PVG59" s="702"/>
      <c r="PVH59" s="702"/>
      <c r="PVI59" s="702"/>
      <c r="PVJ59" s="702"/>
      <c r="PVK59" s="702"/>
      <c r="PVL59" s="702"/>
      <c r="PVM59" s="702"/>
      <c r="PVN59" s="702"/>
      <c r="PVO59" s="702"/>
      <c r="PVP59" s="702"/>
      <c r="PVQ59" s="702"/>
      <c r="PVR59" s="702"/>
      <c r="PVS59" s="702"/>
      <c r="PVT59" s="703"/>
      <c r="PVU59" s="701" t="s">
        <v>866</v>
      </c>
      <c r="PVV59" s="702"/>
      <c r="PVW59" s="702"/>
      <c r="PVX59" s="702"/>
      <c r="PVY59" s="702"/>
      <c r="PVZ59" s="702"/>
      <c r="PWA59" s="702"/>
      <c r="PWB59" s="702"/>
      <c r="PWC59" s="702"/>
      <c r="PWD59" s="702"/>
      <c r="PWE59" s="702"/>
      <c r="PWF59" s="702"/>
      <c r="PWG59" s="702"/>
      <c r="PWH59" s="702"/>
      <c r="PWI59" s="702"/>
      <c r="PWJ59" s="703"/>
      <c r="PWK59" s="701" t="s">
        <v>866</v>
      </c>
      <c r="PWL59" s="702"/>
      <c r="PWM59" s="702"/>
      <c r="PWN59" s="702"/>
      <c r="PWO59" s="702"/>
      <c r="PWP59" s="702"/>
      <c r="PWQ59" s="702"/>
      <c r="PWR59" s="702"/>
      <c r="PWS59" s="702"/>
      <c r="PWT59" s="702"/>
      <c r="PWU59" s="702"/>
      <c r="PWV59" s="702"/>
      <c r="PWW59" s="702"/>
      <c r="PWX59" s="702"/>
      <c r="PWY59" s="702"/>
      <c r="PWZ59" s="703"/>
      <c r="PXA59" s="701" t="s">
        <v>866</v>
      </c>
      <c r="PXB59" s="702"/>
      <c r="PXC59" s="702"/>
      <c r="PXD59" s="702"/>
      <c r="PXE59" s="702"/>
      <c r="PXF59" s="702"/>
      <c r="PXG59" s="702"/>
      <c r="PXH59" s="702"/>
      <c r="PXI59" s="702"/>
      <c r="PXJ59" s="702"/>
      <c r="PXK59" s="702"/>
      <c r="PXL59" s="702"/>
      <c r="PXM59" s="702"/>
      <c r="PXN59" s="702"/>
      <c r="PXO59" s="702"/>
      <c r="PXP59" s="703"/>
      <c r="PXQ59" s="701" t="s">
        <v>866</v>
      </c>
      <c r="PXR59" s="702"/>
      <c r="PXS59" s="702"/>
      <c r="PXT59" s="702"/>
      <c r="PXU59" s="702"/>
      <c r="PXV59" s="702"/>
      <c r="PXW59" s="702"/>
      <c r="PXX59" s="702"/>
      <c r="PXY59" s="702"/>
      <c r="PXZ59" s="702"/>
      <c r="PYA59" s="702"/>
      <c r="PYB59" s="702"/>
      <c r="PYC59" s="702"/>
      <c r="PYD59" s="702"/>
      <c r="PYE59" s="702"/>
      <c r="PYF59" s="703"/>
      <c r="PYG59" s="701" t="s">
        <v>866</v>
      </c>
      <c r="PYH59" s="702"/>
      <c r="PYI59" s="702"/>
      <c r="PYJ59" s="702"/>
      <c r="PYK59" s="702"/>
      <c r="PYL59" s="702"/>
      <c r="PYM59" s="702"/>
      <c r="PYN59" s="702"/>
      <c r="PYO59" s="702"/>
      <c r="PYP59" s="702"/>
      <c r="PYQ59" s="702"/>
      <c r="PYR59" s="702"/>
      <c r="PYS59" s="702"/>
      <c r="PYT59" s="702"/>
      <c r="PYU59" s="702"/>
      <c r="PYV59" s="703"/>
      <c r="PYW59" s="701" t="s">
        <v>866</v>
      </c>
      <c r="PYX59" s="702"/>
      <c r="PYY59" s="702"/>
      <c r="PYZ59" s="702"/>
      <c r="PZA59" s="702"/>
      <c r="PZB59" s="702"/>
      <c r="PZC59" s="702"/>
      <c r="PZD59" s="702"/>
      <c r="PZE59" s="702"/>
      <c r="PZF59" s="702"/>
      <c r="PZG59" s="702"/>
      <c r="PZH59" s="702"/>
      <c r="PZI59" s="702"/>
      <c r="PZJ59" s="702"/>
      <c r="PZK59" s="702"/>
      <c r="PZL59" s="703"/>
      <c r="PZM59" s="701" t="s">
        <v>866</v>
      </c>
      <c r="PZN59" s="702"/>
      <c r="PZO59" s="702"/>
      <c r="PZP59" s="702"/>
      <c r="PZQ59" s="702"/>
      <c r="PZR59" s="702"/>
      <c r="PZS59" s="702"/>
      <c r="PZT59" s="702"/>
      <c r="PZU59" s="702"/>
      <c r="PZV59" s="702"/>
      <c r="PZW59" s="702"/>
      <c r="PZX59" s="702"/>
      <c r="PZY59" s="702"/>
      <c r="PZZ59" s="702"/>
      <c r="QAA59" s="702"/>
      <c r="QAB59" s="703"/>
      <c r="QAC59" s="701" t="s">
        <v>866</v>
      </c>
      <c r="QAD59" s="702"/>
      <c r="QAE59" s="702"/>
      <c r="QAF59" s="702"/>
      <c r="QAG59" s="702"/>
      <c r="QAH59" s="702"/>
      <c r="QAI59" s="702"/>
      <c r="QAJ59" s="702"/>
      <c r="QAK59" s="702"/>
      <c r="QAL59" s="702"/>
      <c r="QAM59" s="702"/>
      <c r="QAN59" s="702"/>
      <c r="QAO59" s="702"/>
      <c r="QAP59" s="702"/>
      <c r="QAQ59" s="702"/>
      <c r="QAR59" s="703"/>
      <c r="QAS59" s="701" t="s">
        <v>866</v>
      </c>
      <c r="QAT59" s="702"/>
      <c r="QAU59" s="702"/>
      <c r="QAV59" s="702"/>
      <c r="QAW59" s="702"/>
      <c r="QAX59" s="702"/>
      <c r="QAY59" s="702"/>
      <c r="QAZ59" s="702"/>
      <c r="QBA59" s="702"/>
      <c r="QBB59" s="702"/>
      <c r="QBC59" s="702"/>
      <c r="QBD59" s="702"/>
      <c r="QBE59" s="702"/>
      <c r="QBF59" s="702"/>
      <c r="QBG59" s="702"/>
      <c r="QBH59" s="703"/>
      <c r="QBI59" s="701" t="s">
        <v>866</v>
      </c>
      <c r="QBJ59" s="702"/>
      <c r="QBK59" s="702"/>
      <c r="QBL59" s="702"/>
      <c r="QBM59" s="702"/>
      <c r="QBN59" s="702"/>
      <c r="QBO59" s="702"/>
      <c r="QBP59" s="702"/>
      <c r="QBQ59" s="702"/>
      <c r="QBR59" s="702"/>
      <c r="QBS59" s="702"/>
      <c r="QBT59" s="702"/>
      <c r="QBU59" s="702"/>
      <c r="QBV59" s="702"/>
      <c r="QBW59" s="702"/>
      <c r="QBX59" s="703"/>
      <c r="QBY59" s="701" t="s">
        <v>866</v>
      </c>
      <c r="QBZ59" s="702"/>
      <c r="QCA59" s="702"/>
      <c r="QCB59" s="702"/>
      <c r="QCC59" s="702"/>
      <c r="QCD59" s="702"/>
      <c r="QCE59" s="702"/>
      <c r="QCF59" s="702"/>
      <c r="QCG59" s="702"/>
      <c r="QCH59" s="702"/>
      <c r="QCI59" s="702"/>
      <c r="QCJ59" s="702"/>
      <c r="QCK59" s="702"/>
      <c r="QCL59" s="702"/>
      <c r="QCM59" s="702"/>
      <c r="QCN59" s="703"/>
      <c r="QCO59" s="701" t="s">
        <v>866</v>
      </c>
      <c r="QCP59" s="702"/>
      <c r="QCQ59" s="702"/>
      <c r="QCR59" s="702"/>
      <c r="QCS59" s="702"/>
      <c r="QCT59" s="702"/>
      <c r="QCU59" s="702"/>
      <c r="QCV59" s="702"/>
      <c r="QCW59" s="702"/>
      <c r="QCX59" s="702"/>
      <c r="QCY59" s="702"/>
      <c r="QCZ59" s="702"/>
      <c r="QDA59" s="702"/>
      <c r="QDB59" s="702"/>
      <c r="QDC59" s="702"/>
      <c r="QDD59" s="703"/>
      <c r="QDE59" s="701" t="s">
        <v>866</v>
      </c>
      <c r="QDF59" s="702"/>
      <c r="QDG59" s="702"/>
      <c r="QDH59" s="702"/>
      <c r="QDI59" s="702"/>
      <c r="QDJ59" s="702"/>
      <c r="QDK59" s="702"/>
      <c r="QDL59" s="702"/>
      <c r="QDM59" s="702"/>
      <c r="QDN59" s="702"/>
      <c r="QDO59" s="702"/>
      <c r="QDP59" s="702"/>
      <c r="QDQ59" s="702"/>
      <c r="QDR59" s="702"/>
      <c r="QDS59" s="702"/>
      <c r="QDT59" s="703"/>
      <c r="QDU59" s="701" t="s">
        <v>866</v>
      </c>
      <c r="QDV59" s="702"/>
      <c r="QDW59" s="702"/>
      <c r="QDX59" s="702"/>
      <c r="QDY59" s="702"/>
      <c r="QDZ59" s="702"/>
      <c r="QEA59" s="702"/>
      <c r="QEB59" s="702"/>
      <c r="QEC59" s="702"/>
      <c r="QED59" s="702"/>
      <c r="QEE59" s="702"/>
      <c r="QEF59" s="702"/>
      <c r="QEG59" s="702"/>
      <c r="QEH59" s="702"/>
      <c r="QEI59" s="702"/>
      <c r="QEJ59" s="703"/>
      <c r="QEK59" s="701" t="s">
        <v>866</v>
      </c>
      <c r="QEL59" s="702"/>
      <c r="QEM59" s="702"/>
      <c r="QEN59" s="702"/>
      <c r="QEO59" s="702"/>
      <c r="QEP59" s="702"/>
      <c r="QEQ59" s="702"/>
      <c r="QER59" s="702"/>
      <c r="QES59" s="702"/>
      <c r="QET59" s="702"/>
      <c r="QEU59" s="702"/>
      <c r="QEV59" s="702"/>
      <c r="QEW59" s="702"/>
      <c r="QEX59" s="702"/>
      <c r="QEY59" s="702"/>
      <c r="QEZ59" s="703"/>
      <c r="QFA59" s="701" t="s">
        <v>866</v>
      </c>
      <c r="QFB59" s="702"/>
      <c r="QFC59" s="702"/>
      <c r="QFD59" s="702"/>
      <c r="QFE59" s="702"/>
      <c r="QFF59" s="702"/>
      <c r="QFG59" s="702"/>
      <c r="QFH59" s="702"/>
      <c r="QFI59" s="702"/>
      <c r="QFJ59" s="702"/>
      <c r="QFK59" s="702"/>
      <c r="QFL59" s="702"/>
      <c r="QFM59" s="702"/>
      <c r="QFN59" s="702"/>
      <c r="QFO59" s="702"/>
      <c r="QFP59" s="703"/>
      <c r="QFQ59" s="701" t="s">
        <v>866</v>
      </c>
      <c r="QFR59" s="702"/>
      <c r="QFS59" s="702"/>
      <c r="QFT59" s="702"/>
      <c r="QFU59" s="702"/>
      <c r="QFV59" s="702"/>
      <c r="QFW59" s="702"/>
      <c r="QFX59" s="702"/>
      <c r="QFY59" s="702"/>
      <c r="QFZ59" s="702"/>
      <c r="QGA59" s="702"/>
      <c r="QGB59" s="702"/>
      <c r="QGC59" s="702"/>
      <c r="QGD59" s="702"/>
      <c r="QGE59" s="702"/>
      <c r="QGF59" s="703"/>
      <c r="QGG59" s="701" t="s">
        <v>866</v>
      </c>
      <c r="QGH59" s="702"/>
      <c r="QGI59" s="702"/>
      <c r="QGJ59" s="702"/>
      <c r="QGK59" s="702"/>
      <c r="QGL59" s="702"/>
      <c r="QGM59" s="702"/>
      <c r="QGN59" s="702"/>
      <c r="QGO59" s="702"/>
      <c r="QGP59" s="702"/>
      <c r="QGQ59" s="702"/>
      <c r="QGR59" s="702"/>
      <c r="QGS59" s="702"/>
      <c r="QGT59" s="702"/>
      <c r="QGU59" s="702"/>
      <c r="QGV59" s="703"/>
      <c r="QGW59" s="701" t="s">
        <v>866</v>
      </c>
      <c r="QGX59" s="702"/>
      <c r="QGY59" s="702"/>
      <c r="QGZ59" s="702"/>
      <c r="QHA59" s="702"/>
      <c r="QHB59" s="702"/>
      <c r="QHC59" s="702"/>
      <c r="QHD59" s="702"/>
      <c r="QHE59" s="702"/>
      <c r="QHF59" s="702"/>
      <c r="QHG59" s="702"/>
      <c r="QHH59" s="702"/>
      <c r="QHI59" s="702"/>
      <c r="QHJ59" s="702"/>
      <c r="QHK59" s="702"/>
      <c r="QHL59" s="703"/>
      <c r="QHM59" s="701" t="s">
        <v>866</v>
      </c>
      <c r="QHN59" s="702"/>
      <c r="QHO59" s="702"/>
      <c r="QHP59" s="702"/>
      <c r="QHQ59" s="702"/>
      <c r="QHR59" s="702"/>
      <c r="QHS59" s="702"/>
      <c r="QHT59" s="702"/>
      <c r="QHU59" s="702"/>
      <c r="QHV59" s="702"/>
      <c r="QHW59" s="702"/>
      <c r="QHX59" s="702"/>
      <c r="QHY59" s="702"/>
      <c r="QHZ59" s="702"/>
      <c r="QIA59" s="702"/>
      <c r="QIB59" s="703"/>
      <c r="QIC59" s="701" t="s">
        <v>866</v>
      </c>
      <c r="QID59" s="702"/>
      <c r="QIE59" s="702"/>
      <c r="QIF59" s="702"/>
      <c r="QIG59" s="702"/>
      <c r="QIH59" s="702"/>
      <c r="QII59" s="702"/>
      <c r="QIJ59" s="702"/>
      <c r="QIK59" s="702"/>
      <c r="QIL59" s="702"/>
      <c r="QIM59" s="702"/>
      <c r="QIN59" s="702"/>
      <c r="QIO59" s="702"/>
      <c r="QIP59" s="702"/>
      <c r="QIQ59" s="702"/>
      <c r="QIR59" s="703"/>
      <c r="QIS59" s="701" t="s">
        <v>866</v>
      </c>
      <c r="QIT59" s="702"/>
      <c r="QIU59" s="702"/>
      <c r="QIV59" s="702"/>
      <c r="QIW59" s="702"/>
      <c r="QIX59" s="702"/>
      <c r="QIY59" s="702"/>
      <c r="QIZ59" s="702"/>
      <c r="QJA59" s="702"/>
      <c r="QJB59" s="702"/>
      <c r="QJC59" s="702"/>
      <c r="QJD59" s="702"/>
      <c r="QJE59" s="702"/>
      <c r="QJF59" s="702"/>
      <c r="QJG59" s="702"/>
      <c r="QJH59" s="703"/>
      <c r="QJI59" s="701" t="s">
        <v>866</v>
      </c>
      <c r="QJJ59" s="702"/>
      <c r="QJK59" s="702"/>
      <c r="QJL59" s="702"/>
      <c r="QJM59" s="702"/>
      <c r="QJN59" s="702"/>
      <c r="QJO59" s="702"/>
      <c r="QJP59" s="702"/>
      <c r="QJQ59" s="702"/>
      <c r="QJR59" s="702"/>
      <c r="QJS59" s="702"/>
      <c r="QJT59" s="702"/>
      <c r="QJU59" s="702"/>
      <c r="QJV59" s="702"/>
      <c r="QJW59" s="702"/>
      <c r="QJX59" s="703"/>
      <c r="QJY59" s="701" t="s">
        <v>866</v>
      </c>
      <c r="QJZ59" s="702"/>
      <c r="QKA59" s="702"/>
      <c r="QKB59" s="702"/>
      <c r="QKC59" s="702"/>
      <c r="QKD59" s="702"/>
      <c r="QKE59" s="702"/>
      <c r="QKF59" s="702"/>
      <c r="QKG59" s="702"/>
      <c r="QKH59" s="702"/>
      <c r="QKI59" s="702"/>
      <c r="QKJ59" s="702"/>
      <c r="QKK59" s="702"/>
      <c r="QKL59" s="702"/>
      <c r="QKM59" s="702"/>
      <c r="QKN59" s="703"/>
      <c r="QKO59" s="701" t="s">
        <v>866</v>
      </c>
      <c r="QKP59" s="702"/>
      <c r="QKQ59" s="702"/>
      <c r="QKR59" s="702"/>
      <c r="QKS59" s="702"/>
      <c r="QKT59" s="702"/>
      <c r="QKU59" s="702"/>
      <c r="QKV59" s="702"/>
      <c r="QKW59" s="702"/>
      <c r="QKX59" s="702"/>
      <c r="QKY59" s="702"/>
      <c r="QKZ59" s="702"/>
      <c r="QLA59" s="702"/>
      <c r="QLB59" s="702"/>
      <c r="QLC59" s="702"/>
      <c r="QLD59" s="703"/>
      <c r="QLE59" s="701" t="s">
        <v>866</v>
      </c>
      <c r="QLF59" s="702"/>
      <c r="QLG59" s="702"/>
      <c r="QLH59" s="702"/>
      <c r="QLI59" s="702"/>
      <c r="QLJ59" s="702"/>
      <c r="QLK59" s="702"/>
      <c r="QLL59" s="702"/>
      <c r="QLM59" s="702"/>
      <c r="QLN59" s="702"/>
      <c r="QLO59" s="702"/>
      <c r="QLP59" s="702"/>
      <c r="QLQ59" s="702"/>
      <c r="QLR59" s="702"/>
      <c r="QLS59" s="702"/>
      <c r="QLT59" s="703"/>
      <c r="QLU59" s="701" t="s">
        <v>866</v>
      </c>
      <c r="QLV59" s="702"/>
      <c r="QLW59" s="702"/>
      <c r="QLX59" s="702"/>
      <c r="QLY59" s="702"/>
      <c r="QLZ59" s="702"/>
      <c r="QMA59" s="702"/>
      <c r="QMB59" s="702"/>
      <c r="QMC59" s="702"/>
      <c r="QMD59" s="702"/>
      <c r="QME59" s="702"/>
      <c r="QMF59" s="702"/>
      <c r="QMG59" s="702"/>
      <c r="QMH59" s="702"/>
      <c r="QMI59" s="702"/>
      <c r="QMJ59" s="703"/>
      <c r="QMK59" s="701" t="s">
        <v>866</v>
      </c>
      <c r="QML59" s="702"/>
      <c r="QMM59" s="702"/>
      <c r="QMN59" s="702"/>
      <c r="QMO59" s="702"/>
      <c r="QMP59" s="702"/>
      <c r="QMQ59" s="702"/>
      <c r="QMR59" s="702"/>
      <c r="QMS59" s="702"/>
      <c r="QMT59" s="702"/>
      <c r="QMU59" s="702"/>
      <c r="QMV59" s="702"/>
      <c r="QMW59" s="702"/>
      <c r="QMX59" s="702"/>
      <c r="QMY59" s="702"/>
      <c r="QMZ59" s="703"/>
      <c r="QNA59" s="701" t="s">
        <v>866</v>
      </c>
      <c r="QNB59" s="702"/>
      <c r="QNC59" s="702"/>
      <c r="QND59" s="702"/>
      <c r="QNE59" s="702"/>
      <c r="QNF59" s="702"/>
      <c r="QNG59" s="702"/>
      <c r="QNH59" s="702"/>
      <c r="QNI59" s="702"/>
      <c r="QNJ59" s="702"/>
      <c r="QNK59" s="702"/>
      <c r="QNL59" s="702"/>
      <c r="QNM59" s="702"/>
      <c r="QNN59" s="702"/>
      <c r="QNO59" s="702"/>
      <c r="QNP59" s="703"/>
      <c r="QNQ59" s="701" t="s">
        <v>866</v>
      </c>
      <c r="QNR59" s="702"/>
      <c r="QNS59" s="702"/>
      <c r="QNT59" s="702"/>
      <c r="QNU59" s="702"/>
      <c r="QNV59" s="702"/>
      <c r="QNW59" s="702"/>
      <c r="QNX59" s="702"/>
      <c r="QNY59" s="702"/>
      <c r="QNZ59" s="702"/>
      <c r="QOA59" s="702"/>
      <c r="QOB59" s="702"/>
      <c r="QOC59" s="702"/>
      <c r="QOD59" s="702"/>
      <c r="QOE59" s="702"/>
      <c r="QOF59" s="703"/>
      <c r="QOG59" s="701" t="s">
        <v>866</v>
      </c>
      <c r="QOH59" s="702"/>
      <c r="QOI59" s="702"/>
      <c r="QOJ59" s="702"/>
      <c r="QOK59" s="702"/>
      <c r="QOL59" s="702"/>
      <c r="QOM59" s="702"/>
      <c r="QON59" s="702"/>
      <c r="QOO59" s="702"/>
      <c r="QOP59" s="702"/>
      <c r="QOQ59" s="702"/>
      <c r="QOR59" s="702"/>
      <c r="QOS59" s="702"/>
      <c r="QOT59" s="702"/>
      <c r="QOU59" s="702"/>
      <c r="QOV59" s="703"/>
      <c r="QOW59" s="701" t="s">
        <v>866</v>
      </c>
      <c r="QOX59" s="702"/>
      <c r="QOY59" s="702"/>
      <c r="QOZ59" s="702"/>
      <c r="QPA59" s="702"/>
      <c r="QPB59" s="702"/>
      <c r="QPC59" s="702"/>
      <c r="QPD59" s="702"/>
      <c r="QPE59" s="702"/>
      <c r="QPF59" s="702"/>
      <c r="QPG59" s="702"/>
      <c r="QPH59" s="702"/>
      <c r="QPI59" s="702"/>
      <c r="QPJ59" s="702"/>
      <c r="QPK59" s="702"/>
      <c r="QPL59" s="703"/>
      <c r="QPM59" s="701" t="s">
        <v>866</v>
      </c>
      <c r="QPN59" s="702"/>
      <c r="QPO59" s="702"/>
      <c r="QPP59" s="702"/>
      <c r="QPQ59" s="702"/>
      <c r="QPR59" s="702"/>
      <c r="QPS59" s="702"/>
      <c r="QPT59" s="702"/>
      <c r="QPU59" s="702"/>
      <c r="QPV59" s="702"/>
      <c r="QPW59" s="702"/>
      <c r="QPX59" s="702"/>
      <c r="QPY59" s="702"/>
      <c r="QPZ59" s="702"/>
      <c r="QQA59" s="702"/>
      <c r="QQB59" s="703"/>
      <c r="QQC59" s="701" t="s">
        <v>866</v>
      </c>
      <c r="QQD59" s="702"/>
      <c r="QQE59" s="702"/>
      <c r="QQF59" s="702"/>
      <c r="QQG59" s="702"/>
      <c r="QQH59" s="702"/>
      <c r="QQI59" s="702"/>
      <c r="QQJ59" s="702"/>
      <c r="QQK59" s="702"/>
      <c r="QQL59" s="702"/>
      <c r="QQM59" s="702"/>
      <c r="QQN59" s="702"/>
      <c r="QQO59" s="702"/>
      <c r="QQP59" s="702"/>
      <c r="QQQ59" s="702"/>
      <c r="QQR59" s="703"/>
      <c r="QQS59" s="701" t="s">
        <v>866</v>
      </c>
      <c r="QQT59" s="702"/>
      <c r="QQU59" s="702"/>
      <c r="QQV59" s="702"/>
      <c r="QQW59" s="702"/>
      <c r="QQX59" s="702"/>
      <c r="QQY59" s="702"/>
      <c r="QQZ59" s="702"/>
      <c r="QRA59" s="702"/>
      <c r="QRB59" s="702"/>
      <c r="QRC59" s="702"/>
      <c r="QRD59" s="702"/>
      <c r="QRE59" s="702"/>
      <c r="QRF59" s="702"/>
      <c r="QRG59" s="702"/>
      <c r="QRH59" s="703"/>
      <c r="QRI59" s="701" t="s">
        <v>866</v>
      </c>
      <c r="QRJ59" s="702"/>
      <c r="QRK59" s="702"/>
      <c r="QRL59" s="702"/>
      <c r="QRM59" s="702"/>
      <c r="QRN59" s="702"/>
      <c r="QRO59" s="702"/>
      <c r="QRP59" s="702"/>
      <c r="QRQ59" s="702"/>
      <c r="QRR59" s="702"/>
      <c r="QRS59" s="702"/>
      <c r="QRT59" s="702"/>
      <c r="QRU59" s="702"/>
      <c r="QRV59" s="702"/>
      <c r="QRW59" s="702"/>
      <c r="QRX59" s="703"/>
      <c r="QRY59" s="701" t="s">
        <v>866</v>
      </c>
      <c r="QRZ59" s="702"/>
      <c r="QSA59" s="702"/>
      <c r="QSB59" s="702"/>
      <c r="QSC59" s="702"/>
      <c r="QSD59" s="702"/>
      <c r="QSE59" s="702"/>
      <c r="QSF59" s="702"/>
      <c r="QSG59" s="702"/>
      <c r="QSH59" s="702"/>
      <c r="QSI59" s="702"/>
      <c r="QSJ59" s="702"/>
      <c r="QSK59" s="702"/>
      <c r="QSL59" s="702"/>
      <c r="QSM59" s="702"/>
      <c r="QSN59" s="703"/>
      <c r="QSO59" s="701" t="s">
        <v>866</v>
      </c>
      <c r="QSP59" s="702"/>
      <c r="QSQ59" s="702"/>
      <c r="QSR59" s="702"/>
      <c r="QSS59" s="702"/>
      <c r="QST59" s="702"/>
      <c r="QSU59" s="702"/>
      <c r="QSV59" s="702"/>
      <c r="QSW59" s="702"/>
      <c r="QSX59" s="702"/>
      <c r="QSY59" s="702"/>
      <c r="QSZ59" s="702"/>
      <c r="QTA59" s="702"/>
      <c r="QTB59" s="702"/>
      <c r="QTC59" s="702"/>
      <c r="QTD59" s="703"/>
      <c r="QTE59" s="701" t="s">
        <v>866</v>
      </c>
      <c r="QTF59" s="702"/>
      <c r="QTG59" s="702"/>
      <c r="QTH59" s="702"/>
      <c r="QTI59" s="702"/>
      <c r="QTJ59" s="702"/>
      <c r="QTK59" s="702"/>
      <c r="QTL59" s="702"/>
      <c r="QTM59" s="702"/>
      <c r="QTN59" s="702"/>
      <c r="QTO59" s="702"/>
      <c r="QTP59" s="702"/>
      <c r="QTQ59" s="702"/>
      <c r="QTR59" s="702"/>
      <c r="QTS59" s="702"/>
      <c r="QTT59" s="703"/>
      <c r="QTU59" s="701" t="s">
        <v>866</v>
      </c>
      <c r="QTV59" s="702"/>
      <c r="QTW59" s="702"/>
      <c r="QTX59" s="702"/>
      <c r="QTY59" s="702"/>
      <c r="QTZ59" s="702"/>
      <c r="QUA59" s="702"/>
      <c r="QUB59" s="702"/>
      <c r="QUC59" s="702"/>
      <c r="QUD59" s="702"/>
      <c r="QUE59" s="702"/>
      <c r="QUF59" s="702"/>
      <c r="QUG59" s="702"/>
      <c r="QUH59" s="702"/>
      <c r="QUI59" s="702"/>
      <c r="QUJ59" s="703"/>
      <c r="QUK59" s="701" t="s">
        <v>866</v>
      </c>
      <c r="QUL59" s="702"/>
      <c r="QUM59" s="702"/>
      <c r="QUN59" s="702"/>
      <c r="QUO59" s="702"/>
      <c r="QUP59" s="702"/>
      <c r="QUQ59" s="702"/>
      <c r="QUR59" s="702"/>
      <c r="QUS59" s="702"/>
      <c r="QUT59" s="702"/>
      <c r="QUU59" s="702"/>
      <c r="QUV59" s="702"/>
      <c r="QUW59" s="702"/>
      <c r="QUX59" s="702"/>
      <c r="QUY59" s="702"/>
      <c r="QUZ59" s="703"/>
      <c r="QVA59" s="701" t="s">
        <v>866</v>
      </c>
      <c r="QVB59" s="702"/>
      <c r="QVC59" s="702"/>
      <c r="QVD59" s="702"/>
      <c r="QVE59" s="702"/>
      <c r="QVF59" s="702"/>
      <c r="QVG59" s="702"/>
      <c r="QVH59" s="702"/>
      <c r="QVI59" s="702"/>
      <c r="QVJ59" s="702"/>
      <c r="QVK59" s="702"/>
      <c r="QVL59" s="702"/>
      <c r="QVM59" s="702"/>
      <c r="QVN59" s="702"/>
      <c r="QVO59" s="702"/>
      <c r="QVP59" s="703"/>
      <c r="QVQ59" s="701" t="s">
        <v>866</v>
      </c>
      <c r="QVR59" s="702"/>
      <c r="QVS59" s="702"/>
      <c r="QVT59" s="702"/>
      <c r="QVU59" s="702"/>
      <c r="QVV59" s="702"/>
      <c r="QVW59" s="702"/>
      <c r="QVX59" s="702"/>
      <c r="QVY59" s="702"/>
      <c r="QVZ59" s="702"/>
      <c r="QWA59" s="702"/>
      <c r="QWB59" s="702"/>
      <c r="QWC59" s="702"/>
      <c r="QWD59" s="702"/>
      <c r="QWE59" s="702"/>
      <c r="QWF59" s="703"/>
      <c r="QWG59" s="701" t="s">
        <v>866</v>
      </c>
      <c r="QWH59" s="702"/>
      <c r="QWI59" s="702"/>
      <c r="QWJ59" s="702"/>
      <c r="QWK59" s="702"/>
      <c r="QWL59" s="702"/>
      <c r="QWM59" s="702"/>
      <c r="QWN59" s="702"/>
      <c r="QWO59" s="702"/>
      <c r="QWP59" s="702"/>
      <c r="QWQ59" s="702"/>
      <c r="QWR59" s="702"/>
      <c r="QWS59" s="702"/>
      <c r="QWT59" s="702"/>
      <c r="QWU59" s="702"/>
      <c r="QWV59" s="703"/>
      <c r="QWW59" s="701" t="s">
        <v>866</v>
      </c>
      <c r="QWX59" s="702"/>
      <c r="QWY59" s="702"/>
      <c r="QWZ59" s="702"/>
      <c r="QXA59" s="702"/>
      <c r="QXB59" s="702"/>
      <c r="QXC59" s="702"/>
      <c r="QXD59" s="702"/>
      <c r="QXE59" s="702"/>
      <c r="QXF59" s="702"/>
      <c r="QXG59" s="702"/>
      <c r="QXH59" s="702"/>
      <c r="QXI59" s="702"/>
      <c r="QXJ59" s="702"/>
      <c r="QXK59" s="702"/>
      <c r="QXL59" s="703"/>
      <c r="QXM59" s="701" t="s">
        <v>866</v>
      </c>
      <c r="QXN59" s="702"/>
      <c r="QXO59" s="702"/>
      <c r="QXP59" s="702"/>
      <c r="QXQ59" s="702"/>
      <c r="QXR59" s="702"/>
      <c r="QXS59" s="702"/>
      <c r="QXT59" s="702"/>
      <c r="QXU59" s="702"/>
      <c r="QXV59" s="702"/>
      <c r="QXW59" s="702"/>
      <c r="QXX59" s="702"/>
      <c r="QXY59" s="702"/>
      <c r="QXZ59" s="702"/>
      <c r="QYA59" s="702"/>
      <c r="QYB59" s="703"/>
      <c r="QYC59" s="701" t="s">
        <v>866</v>
      </c>
      <c r="QYD59" s="702"/>
      <c r="QYE59" s="702"/>
      <c r="QYF59" s="702"/>
      <c r="QYG59" s="702"/>
      <c r="QYH59" s="702"/>
      <c r="QYI59" s="702"/>
      <c r="QYJ59" s="702"/>
      <c r="QYK59" s="702"/>
      <c r="QYL59" s="702"/>
      <c r="QYM59" s="702"/>
      <c r="QYN59" s="702"/>
      <c r="QYO59" s="702"/>
      <c r="QYP59" s="702"/>
      <c r="QYQ59" s="702"/>
      <c r="QYR59" s="703"/>
      <c r="QYS59" s="701" t="s">
        <v>866</v>
      </c>
      <c r="QYT59" s="702"/>
      <c r="QYU59" s="702"/>
      <c r="QYV59" s="702"/>
      <c r="QYW59" s="702"/>
      <c r="QYX59" s="702"/>
      <c r="QYY59" s="702"/>
      <c r="QYZ59" s="702"/>
      <c r="QZA59" s="702"/>
      <c r="QZB59" s="702"/>
      <c r="QZC59" s="702"/>
      <c r="QZD59" s="702"/>
      <c r="QZE59" s="702"/>
      <c r="QZF59" s="702"/>
      <c r="QZG59" s="702"/>
      <c r="QZH59" s="703"/>
      <c r="QZI59" s="701" t="s">
        <v>866</v>
      </c>
      <c r="QZJ59" s="702"/>
      <c r="QZK59" s="702"/>
      <c r="QZL59" s="702"/>
      <c r="QZM59" s="702"/>
      <c r="QZN59" s="702"/>
      <c r="QZO59" s="702"/>
      <c r="QZP59" s="702"/>
      <c r="QZQ59" s="702"/>
      <c r="QZR59" s="702"/>
      <c r="QZS59" s="702"/>
      <c r="QZT59" s="702"/>
      <c r="QZU59" s="702"/>
      <c r="QZV59" s="702"/>
      <c r="QZW59" s="702"/>
      <c r="QZX59" s="703"/>
      <c r="QZY59" s="701" t="s">
        <v>866</v>
      </c>
      <c r="QZZ59" s="702"/>
      <c r="RAA59" s="702"/>
      <c r="RAB59" s="702"/>
      <c r="RAC59" s="702"/>
      <c r="RAD59" s="702"/>
      <c r="RAE59" s="702"/>
      <c r="RAF59" s="702"/>
      <c r="RAG59" s="702"/>
      <c r="RAH59" s="702"/>
      <c r="RAI59" s="702"/>
      <c r="RAJ59" s="702"/>
      <c r="RAK59" s="702"/>
      <c r="RAL59" s="702"/>
      <c r="RAM59" s="702"/>
      <c r="RAN59" s="703"/>
      <c r="RAO59" s="701" t="s">
        <v>866</v>
      </c>
      <c r="RAP59" s="702"/>
      <c r="RAQ59" s="702"/>
      <c r="RAR59" s="702"/>
      <c r="RAS59" s="702"/>
      <c r="RAT59" s="702"/>
      <c r="RAU59" s="702"/>
      <c r="RAV59" s="702"/>
      <c r="RAW59" s="702"/>
      <c r="RAX59" s="702"/>
      <c r="RAY59" s="702"/>
      <c r="RAZ59" s="702"/>
      <c r="RBA59" s="702"/>
      <c r="RBB59" s="702"/>
      <c r="RBC59" s="702"/>
      <c r="RBD59" s="703"/>
      <c r="RBE59" s="701" t="s">
        <v>866</v>
      </c>
      <c r="RBF59" s="702"/>
      <c r="RBG59" s="702"/>
      <c r="RBH59" s="702"/>
      <c r="RBI59" s="702"/>
      <c r="RBJ59" s="702"/>
      <c r="RBK59" s="702"/>
      <c r="RBL59" s="702"/>
      <c r="RBM59" s="702"/>
      <c r="RBN59" s="702"/>
      <c r="RBO59" s="702"/>
      <c r="RBP59" s="702"/>
      <c r="RBQ59" s="702"/>
      <c r="RBR59" s="702"/>
      <c r="RBS59" s="702"/>
      <c r="RBT59" s="703"/>
      <c r="RBU59" s="701" t="s">
        <v>866</v>
      </c>
      <c r="RBV59" s="702"/>
      <c r="RBW59" s="702"/>
      <c r="RBX59" s="702"/>
      <c r="RBY59" s="702"/>
      <c r="RBZ59" s="702"/>
      <c r="RCA59" s="702"/>
      <c r="RCB59" s="702"/>
      <c r="RCC59" s="702"/>
      <c r="RCD59" s="702"/>
      <c r="RCE59" s="702"/>
      <c r="RCF59" s="702"/>
      <c r="RCG59" s="702"/>
      <c r="RCH59" s="702"/>
      <c r="RCI59" s="702"/>
      <c r="RCJ59" s="703"/>
      <c r="RCK59" s="701" t="s">
        <v>866</v>
      </c>
      <c r="RCL59" s="702"/>
      <c r="RCM59" s="702"/>
      <c r="RCN59" s="702"/>
      <c r="RCO59" s="702"/>
      <c r="RCP59" s="702"/>
      <c r="RCQ59" s="702"/>
      <c r="RCR59" s="702"/>
      <c r="RCS59" s="702"/>
      <c r="RCT59" s="702"/>
      <c r="RCU59" s="702"/>
      <c r="RCV59" s="702"/>
      <c r="RCW59" s="702"/>
      <c r="RCX59" s="702"/>
      <c r="RCY59" s="702"/>
      <c r="RCZ59" s="703"/>
      <c r="RDA59" s="701" t="s">
        <v>866</v>
      </c>
      <c r="RDB59" s="702"/>
      <c r="RDC59" s="702"/>
      <c r="RDD59" s="702"/>
      <c r="RDE59" s="702"/>
      <c r="RDF59" s="702"/>
      <c r="RDG59" s="702"/>
      <c r="RDH59" s="702"/>
      <c r="RDI59" s="702"/>
      <c r="RDJ59" s="702"/>
      <c r="RDK59" s="702"/>
      <c r="RDL59" s="702"/>
      <c r="RDM59" s="702"/>
      <c r="RDN59" s="702"/>
      <c r="RDO59" s="702"/>
      <c r="RDP59" s="703"/>
      <c r="RDQ59" s="701" t="s">
        <v>866</v>
      </c>
      <c r="RDR59" s="702"/>
      <c r="RDS59" s="702"/>
      <c r="RDT59" s="702"/>
      <c r="RDU59" s="702"/>
      <c r="RDV59" s="702"/>
      <c r="RDW59" s="702"/>
      <c r="RDX59" s="702"/>
      <c r="RDY59" s="702"/>
      <c r="RDZ59" s="702"/>
      <c r="REA59" s="702"/>
      <c r="REB59" s="702"/>
      <c r="REC59" s="702"/>
      <c r="RED59" s="702"/>
      <c r="REE59" s="702"/>
      <c r="REF59" s="703"/>
      <c r="REG59" s="701" t="s">
        <v>866</v>
      </c>
      <c r="REH59" s="702"/>
      <c r="REI59" s="702"/>
      <c r="REJ59" s="702"/>
      <c r="REK59" s="702"/>
      <c r="REL59" s="702"/>
      <c r="REM59" s="702"/>
      <c r="REN59" s="702"/>
      <c r="REO59" s="702"/>
      <c r="REP59" s="702"/>
      <c r="REQ59" s="702"/>
      <c r="RER59" s="702"/>
      <c r="RES59" s="702"/>
      <c r="RET59" s="702"/>
      <c r="REU59" s="702"/>
      <c r="REV59" s="703"/>
      <c r="REW59" s="701" t="s">
        <v>866</v>
      </c>
      <c r="REX59" s="702"/>
      <c r="REY59" s="702"/>
      <c r="REZ59" s="702"/>
      <c r="RFA59" s="702"/>
      <c r="RFB59" s="702"/>
      <c r="RFC59" s="702"/>
      <c r="RFD59" s="702"/>
      <c r="RFE59" s="702"/>
      <c r="RFF59" s="702"/>
      <c r="RFG59" s="702"/>
      <c r="RFH59" s="702"/>
      <c r="RFI59" s="702"/>
      <c r="RFJ59" s="702"/>
      <c r="RFK59" s="702"/>
      <c r="RFL59" s="703"/>
      <c r="RFM59" s="701" t="s">
        <v>866</v>
      </c>
      <c r="RFN59" s="702"/>
      <c r="RFO59" s="702"/>
      <c r="RFP59" s="702"/>
      <c r="RFQ59" s="702"/>
      <c r="RFR59" s="702"/>
      <c r="RFS59" s="702"/>
      <c r="RFT59" s="702"/>
      <c r="RFU59" s="702"/>
      <c r="RFV59" s="702"/>
      <c r="RFW59" s="702"/>
      <c r="RFX59" s="702"/>
      <c r="RFY59" s="702"/>
      <c r="RFZ59" s="702"/>
      <c r="RGA59" s="702"/>
      <c r="RGB59" s="703"/>
      <c r="RGC59" s="701" t="s">
        <v>866</v>
      </c>
      <c r="RGD59" s="702"/>
      <c r="RGE59" s="702"/>
      <c r="RGF59" s="702"/>
      <c r="RGG59" s="702"/>
      <c r="RGH59" s="702"/>
      <c r="RGI59" s="702"/>
      <c r="RGJ59" s="702"/>
      <c r="RGK59" s="702"/>
      <c r="RGL59" s="702"/>
      <c r="RGM59" s="702"/>
      <c r="RGN59" s="702"/>
      <c r="RGO59" s="702"/>
      <c r="RGP59" s="702"/>
      <c r="RGQ59" s="702"/>
      <c r="RGR59" s="703"/>
      <c r="RGS59" s="701" t="s">
        <v>866</v>
      </c>
      <c r="RGT59" s="702"/>
      <c r="RGU59" s="702"/>
      <c r="RGV59" s="702"/>
      <c r="RGW59" s="702"/>
      <c r="RGX59" s="702"/>
      <c r="RGY59" s="702"/>
      <c r="RGZ59" s="702"/>
      <c r="RHA59" s="702"/>
      <c r="RHB59" s="702"/>
      <c r="RHC59" s="702"/>
      <c r="RHD59" s="702"/>
      <c r="RHE59" s="702"/>
      <c r="RHF59" s="702"/>
      <c r="RHG59" s="702"/>
      <c r="RHH59" s="703"/>
      <c r="RHI59" s="701" t="s">
        <v>866</v>
      </c>
      <c r="RHJ59" s="702"/>
      <c r="RHK59" s="702"/>
      <c r="RHL59" s="702"/>
      <c r="RHM59" s="702"/>
      <c r="RHN59" s="702"/>
      <c r="RHO59" s="702"/>
      <c r="RHP59" s="702"/>
      <c r="RHQ59" s="702"/>
      <c r="RHR59" s="702"/>
      <c r="RHS59" s="702"/>
      <c r="RHT59" s="702"/>
      <c r="RHU59" s="702"/>
      <c r="RHV59" s="702"/>
      <c r="RHW59" s="702"/>
      <c r="RHX59" s="703"/>
      <c r="RHY59" s="701" t="s">
        <v>866</v>
      </c>
      <c r="RHZ59" s="702"/>
      <c r="RIA59" s="702"/>
      <c r="RIB59" s="702"/>
      <c r="RIC59" s="702"/>
      <c r="RID59" s="702"/>
      <c r="RIE59" s="702"/>
      <c r="RIF59" s="702"/>
      <c r="RIG59" s="702"/>
      <c r="RIH59" s="702"/>
      <c r="RII59" s="702"/>
      <c r="RIJ59" s="702"/>
      <c r="RIK59" s="702"/>
      <c r="RIL59" s="702"/>
      <c r="RIM59" s="702"/>
      <c r="RIN59" s="703"/>
      <c r="RIO59" s="701" t="s">
        <v>866</v>
      </c>
      <c r="RIP59" s="702"/>
      <c r="RIQ59" s="702"/>
      <c r="RIR59" s="702"/>
      <c r="RIS59" s="702"/>
      <c r="RIT59" s="702"/>
      <c r="RIU59" s="702"/>
      <c r="RIV59" s="702"/>
      <c r="RIW59" s="702"/>
      <c r="RIX59" s="702"/>
      <c r="RIY59" s="702"/>
      <c r="RIZ59" s="702"/>
      <c r="RJA59" s="702"/>
      <c r="RJB59" s="702"/>
      <c r="RJC59" s="702"/>
      <c r="RJD59" s="703"/>
      <c r="RJE59" s="701" t="s">
        <v>866</v>
      </c>
      <c r="RJF59" s="702"/>
      <c r="RJG59" s="702"/>
      <c r="RJH59" s="702"/>
      <c r="RJI59" s="702"/>
      <c r="RJJ59" s="702"/>
      <c r="RJK59" s="702"/>
      <c r="RJL59" s="702"/>
      <c r="RJM59" s="702"/>
      <c r="RJN59" s="702"/>
      <c r="RJO59" s="702"/>
      <c r="RJP59" s="702"/>
      <c r="RJQ59" s="702"/>
      <c r="RJR59" s="702"/>
      <c r="RJS59" s="702"/>
      <c r="RJT59" s="703"/>
      <c r="RJU59" s="701" t="s">
        <v>866</v>
      </c>
      <c r="RJV59" s="702"/>
      <c r="RJW59" s="702"/>
      <c r="RJX59" s="702"/>
      <c r="RJY59" s="702"/>
      <c r="RJZ59" s="702"/>
      <c r="RKA59" s="702"/>
      <c r="RKB59" s="702"/>
      <c r="RKC59" s="702"/>
      <c r="RKD59" s="702"/>
      <c r="RKE59" s="702"/>
      <c r="RKF59" s="702"/>
      <c r="RKG59" s="702"/>
      <c r="RKH59" s="702"/>
      <c r="RKI59" s="702"/>
      <c r="RKJ59" s="703"/>
      <c r="RKK59" s="701" t="s">
        <v>866</v>
      </c>
      <c r="RKL59" s="702"/>
      <c r="RKM59" s="702"/>
      <c r="RKN59" s="702"/>
      <c r="RKO59" s="702"/>
      <c r="RKP59" s="702"/>
      <c r="RKQ59" s="702"/>
      <c r="RKR59" s="702"/>
      <c r="RKS59" s="702"/>
      <c r="RKT59" s="702"/>
      <c r="RKU59" s="702"/>
      <c r="RKV59" s="702"/>
      <c r="RKW59" s="702"/>
      <c r="RKX59" s="702"/>
      <c r="RKY59" s="702"/>
      <c r="RKZ59" s="703"/>
      <c r="RLA59" s="701" t="s">
        <v>866</v>
      </c>
      <c r="RLB59" s="702"/>
      <c r="RLC59" s="702"/>
      <c r="RLD59" s="702"/>
      <c r="RLE59" s="702"/>
      <c r="RLF59" s="702"/>
      <c r="RLG59" s="702"/>
      <c r="RLH59" s="702"/>
      <c r="RLI59" s="702"/>
      <c r="RLJ59" s="702"/>
      <c r="RLK59" s="702"/>
      <c r="RLL59" s="702"/>
      <c r="RLM59" s="702"/>
      <c r="RLN59" s="702"/>
      <c r="RLO59" s="702"/>
      <c r="RLP59" s="703"/>
      <c r="RLQ59" s="701" t="s">
        <v>866</v>
      </c>
      <c r="RLR59" s="702"/>
      <c r="RLS59" s="702"/>
      <c r="RLT59" s="702"/>
      <c r="RLU59" s="702"/>
      <c r="RLV59" s="702"/>
      <c r="RLW59" s="702"/>
      <c r="RLX59" s="702"/>
      <c r="RLY59" s="702"/>
      <c r="RLZ59" s="702"/>
      <c r="RMA59" s="702"/>
      <c r="RMB59" s="702"/>
      <c r="RMC59" s="702"/>
      <c r="RMD59" s="702"/>
      <c r="RME59" s="702"/>
      <c r="RMF59" s="703"/>
      <c r="RMG59" s="701" t="s">
        <v>866</v>
      </c>
      <c r="RMH59" s="702"/>
      <c r="RMI59" s="702"/>
      <c r="RMJ59" s="702"/>
      <c r="RMK59" s="702"/>
      <c r="RML59" s="702"/>
      <c r="RMM59" s="702"/>
      <c r="RMN59" s="702"/>
      <c r="RMO59" s="702"/>
      <c r="RMP59" s="702"/>
      <c r="RMQ59" s="702"/>
      <c r="RMR59" s="702"/>
      <c r="RMS59" s="702"/>
      <c r="RMT59" s="702"/>
      <c r="RMU59" s="702"/>
      <c r="RMV59" s="703"/>
      <c r="RMW59" s="701" t="s">
        <v>866</v>
      </c>
      <c r="RMX59" s="702"/>
      <c r="RMY59" s="702"/>
      <c r="RMZ59" s="702"/>
      <c r="RNA59" s="702"/>
      <c r="RNB59" s="702"/>
      <c r="RNC59" s="702"/>
      <c r="RND59" s="702"/>
      <c r="RNE59" s="702"/>
      <c r="RNF59" s="702"/>
      <c r="RNG59" s="702"/>
      <c r="RNH59" s="702"/>
      <c r="RNI59" s="702"/>
      <c r="RNJ59" s="702"/>
      <c r="RNK59" s="702"/>
      <c r="RNL59" s="703"/>
      <c r="RNM59" s="701" t="s">
        <v>866</v>
      </c>
      <c r="RNN59" s="702"/>
      <c r="RNO59" s="702"/>
      <c r="RNP59" s="702"/>
      <c r="RNQ59" s="702"/>
      <c r="RNR59" s="702"/>
      <c r="RNS59" s="702"/>
      <c r="RNT59" s="702"/>
      <c r="RNU59" s="702"/>
      <c r="RNV59" s="702"/>
      <c r="RNW59" s="702"/>
      <c r="RNX59" s="702"/>
      <c r="RNY59" s="702"/>
      <c r="RNZ59" s="702"/>
      <c r="ROA59" s="702"/>
      <c r="ROB59" s="703"/>
      <c r="ROC59" s="701" t="s">
        <v>866</v>
      </c>
      <c r="ROD59" s="702"/>
      <c r="ROE59" s="702"/>
      <c r="ROF59" s="702"/>
      <c r="ROG59" s="702"/>
      <c r="ROH59" s="702"/>
      <c r="ROI59" s="702"/>
      <c r="ROJ59" s="702"/>
      <c r="ROK59" s="702"/>
      <c r="ROL59" s="702"/>
      <c r="ROM59" s="702"/>
      <c r="RON59" s="702"/>
      <c r="ROO59" s="702"/>
      <c r="ROP59" s="702"/>
      <c r="ROQ59" s="702"/>
      <c r="ROR59" s="703"/>
      <c r="ROS59" s="701" t="s">
        <v>866</v>
      </c>
      <c r="ROT59" s="702"/>
      <c r="ROU59" s="702"/>
      <c r="ROV59" s="702"/>
      <c r="ROW59" s="702"/>
      <c r="ROX59" s="702"/>
      <c r="ROY59" s="702"/>
      <c r="ROZ59" s="702"/>
      <c r="RPA59" s="702"/>
      <c r="RPB59" s="702"/>
      <c r="RPC59" s="702"/>
      <c r="RPD59" s="702"/>
      <c r="RPE59" s="702"/>
      <c r="RPF59" s="702"/>
      <c r="RPG59" s="702"/>
      <c r="RPH59" s="703"/>
      <c r="RPI59" s="701" t="s">
        <v>866</v>
      </c>
      <c r="RPJ59" s="702"/>
      <c r="RPK59" s="702"/>
      <c r="RPL59" s="702"/>
      <c r="RPM59" s="702"/>
      <c r="RPN59" s="702"/>
      <c r="RPO59" s="702"/>
      <c r="RPP59" s="702"/>
      <c r="RPQ59" s="702"/>
      <c r="RPR59" s="702"/>
      <c r="RPS59" s="702"/>
      <c r="RPT59" s="702"/>
      <c r="RPU59" s="702"/>
      <c r="RPV59" s="702"/>
      <c r="RPW59" s="702"/>
      <c r="RPX59" s="703"/>
      <c r="RPY59" s="701" t="s">
        <v>866</v>
      </c>
      <c r="RPZ59" s="702"/>
      <c r="RQA59" s="702"/>
      <c r="RQB59" s="702"/>
      <c r="RQC59" s="702"/>
      <c r="RQD59" s="702"/>
      <c r="RQE59" s="702"/>
      <c r="RQF59" s="702"/>
      <c r="RQG59" s="702"/>
      <c r="RQH59" s="702"/>
      <c r="RQI59" s="702"/>
      <c r="RQJ59" s="702"/>
      <c r="RQK59" s="702"/>
      <c r="RQL59" s="702"/>
      <c r="RQM59" s="702"/>
      <c r="RQN59" s="703"/>
      <c r="RQO59" s="701" t="s">
        <v>866</v>
      </c>
      <c r="RQP59" s="702"/>
      <c r="RQQ59" s="702"/>
      <c r="RQR59" s="702"/>
      <c r="RQS59" s="702"/>
      <c r="RQT59" s="702"/>
      <c r="RQU59" s="702"/>
      <c r="RQV59" s="702"/>
      <c r="RQW59" s="702"/>
      <c r="RQX59" s="702"/>
      <c r="RQY59" s="702"/>
      <c r="RQZ59" s="702"/>
      <c r="RRA59" s="702"/>
      <c r="RRB59" s="702"/>
      <c r="RRC59" s="702"/>
      <c r="RRD59" s="703"/>
      <c r="RRE59" s="701" t="s">
        <v>866</v>
      </c>
      <c r="RRF59" s="702"/>
      <c r="RRG59" s="702"/>
      <c r="RRH59" s="702"/>
      <c r="RRI59" s="702"/>
      <c r="RRJ59" s="702"/>
      <c r="RRK59" s="702"/>
      <c r="RRL59" s="702"/>
      <c r="RRM59" s="702"/>
      <c r="RRN59" s="702"/>
      <c r="RRO59" s="702"/>
      <c r="RRP59" s="702"/>
      <c r="RRQ59" s="702"/>
      <c r="RRR59" s="702"/>
      <c r="RRS59" s="702"/>
      <c r="RRT59" s="703"/>
      <c r="RRU59" s="701" t="s">
        <v>866</v>
      </c>
      <c r="RRV59" s="702"/>
      <c r="RRW59" s="702"/>
      <c r="RRX59" s="702"/>
      <c r="RRY59" s="702"/>
      <c r="RRZ59" s="702"/>
      <c r="RSA59" s="702"/>
      <c r="RSB59" s="702"/>
      <c r="RSC59" s="702"/>
      <c r="RSD59" s="702"/>
      <c r="RSE59" s="702"/>
      <c r="RSF59" s="702"/>
      <c r="RSG59" s="702"/>
      <c r="RSH59" s="702"/>
      <c r="RSI59" s="702"/>
      <c r="RSJ59" s="703"/>
      <c r="RSK59" s="701" t="s">
        <v>866</v>
      </c>
      <c r="RSL59" s="702"/>
      <c r="RSM59" s="702"/>
      <c r="RSN59" s="702"/>
      <c r="RSO59" s="702"/>
      <c r="RSP59" s="702"/>
      <c r="RSQ59" s="702"/>
      <c r="RSR59" s="702"/>
      <c r="RSS59" s="702"/>
      <c r="RST59" s="702"/>
      <c r="RSU59" s="702"/>
      <c r="RSV59" s="702"/>
      <c r="RSW59" s="702"/>
      <c r="RSX59" s="702"/>
      <c r="RSY59" s="702"/>
      <c r="RSZ59" s="703"/>
      <c r="RTA59" s="701" t="s">
        <v>866</v>
      </c>
      <c r="RTB59" s="702"/>
      <c r="RTC59" s="702"/>
      <c r="RTD59" s="702"/>
      <c r="RTE59" s="702"/>
      <c r="RTF59" s="702"/>
      <c r="RTG59" s="702"/>
      <c r="RTH59" s="702"/>
      <c r="RTI59" s="702"/>
      <c r="RTJ59" s="702"/>
      <c r="RTK59" s="702"/>
      <c r="RTL59" s="702"/>
      <c r="RTM59" s="702"/>
      <c r="RTN59" s="702"/>
      <c r="RTO59" s="702"/>
      <c r="RTP59" s="703"/>
      <c r="RTQ59" s="701" t="s">
        <v>866</v>
      </c>
      <c r="RTR59" s="702"/>
      <c r="RTS59" s="702"/>
      <c r="RTT59" s="702"/>
      <c r="RTU59" s="702"/>
      <c r="RTV59" s="702"/>
      <c r="RTW59" s="702"/>
      <c r="RTX59" s="702"/>
      <c r="RTY59" s="702"/>
      <c r="RTZ59" s="702"/>
      <c r="RUA59" s="702"/>
      <c r="RUB59" s="702"/>
      <c r="RUC59" s="702"/>
      <c r="RUD59" s="702"/>
      <c r="RUE59" s="702"/>
      <c r="RUF59" s="703"/>
      <c r="RUG59" s="701" t="s">
        <v>866</v>
      </c>
      <c r="RUH59" s="702"/>
      <c r="RUI59" s="702"/>
      <c r="RUJ59" s="702"/>
      <c r="RUK59" s="702"/>
      <c r="RUL59" s="702"/>
      <c r="RUM59" s="702"/>
      <c r="RUN59" s="702"/>
      <c r="RUO59" s="702"/>
      <c r="RUP59" s="702"/>
      <c r="RUQ59" s="702"/>
      <c r="RUR59" s="702"/>
      <c r="RUS59" s="702"/>
      <c r="RUT59" s="702"/>
      <c r="RUU59" s="702"/>
      <c r="RUV59" s="703"/>
      <c r="RUW59" s="701" t="s">
        <v>866</v>
      </c>
      <c r="RUX59" s="702"/>
      <c r="RUY59" s="702"/>
      <c r="RUZ59" s="702"/>
      <c r="RVA59" s="702"/>
      <c r="RVB59" s="702"/>
      <c r="RVC59" s="702"/>
      <c r="RVD59" s="702"/>
      <c r="RVE59" s="702"/>
      <c r="RVF59" s="702"/>
      <c r="RVG59" s="702"/>
      <c r="RVH59" s="702"/>
      <c r="RVI59" s="702"/>
      <c r="RVJ59" s="702"/>
      <c r="RVK59" s="702"/>
      <c r="RVL59" s="703"/>
      <c r="RVM59" s="701" t="s">
        <v>866</v>
      </c>
      <c r="RVN59" s="702"/>
      <c r="RVO59" s="702"/>
      <c r="RVP59" s="702"/>
      <c r="RVQ59" s="702"/>
      <c r="RVR59" s="702"/>
      <c r="RVS59" s="702"/>
      <c r="RVT59" s="702"/>
      <c r="RVU59" s="702"/>
      <c r="RVV59" s="702"/>
      <c r="RVW59" s="702"/>
      <c r="RVX59" s="702"/>
      <c r="RVY59" s="702"/>
      <c r="RVZ59" s="702"/>
      <c r="RWA59" s="702"/>
      <c r="RWB59" s="703"/>
      <c r="RWC59" s="701" t="s">
        <v>866</v>
      </c>
      <c r="RWD59" s="702"/>
      <c r="RWE59" s="702"/>
      <c r="RWF59" s="702"/>
      <c r="RWG59" s="702"/>
      <c r="RWH59" s="702"/>
      <c r="RWI59" s="702"/>
      <c r="RWJ59" s="702"/>
      <c r="RWK59" s="702"/>
      <c r="RWL59" s="702"/>
      <c r="RWM59" s="702"/>
      <c r="RWN59" s="702"/>
      <c r="RWO59" s="702"/>
      <c r="RWP59" s="702"/>
      <c r="RWQ59" s="702"/>
      <c r="RWR59" s="703"/>
      <c r="RWS59" s="701" t="s">
        <v>866</v>
      </c>
      <c r="RWT59" s="702"/>
      <c r="RWU59" s="702"/>
      <c r="RWV59" s="702"/>
      <c r="RWW59" s="702"/>
      <c r="RWX59" s="702"/>
      <c r="RWY59" s="702"/>
      <c r="RWZ59" s="702"/>
      <c r="RXA59" s="702"/>
      <c r="RXB59" s="702"/>
      <c r="RXC59" s="702"/>
      <c r="RXD59" s="702"/>
      <c r="RXE59" s="702"/>
      <c r="RXF59" s="702"/>
      <c r="RXG59" s="702"/>
      <c r="RXH59" s="703"/>
      <c r="RXI59" s="701" t="s">
        <v>866</v>
      </c>
      <c r="RXJ59" s="702"/>
      <c r="RXK59" s="702"/>
      <c r="RXL59" s="702"/>
      <c r="RXM59" s="702"/>
      <c r="RXN59" s="702"/>
      <c r="RXO59" s="702"/>
      <c r="RXP59" s="702"/>
      <c r="RXQ59" s="702"/>
      <c r="RXR59" s="702"/>
      <c r="RXS59" s="702"/>
      <c r="RXT59" s="702"/>
      <c r="RXU59" s="702"/>
      <c r="RXV59" s="702"/>
      <c r="RXW59" s="702"/>
      <c r="RXX59" s="703"/>
      <c r="RXY59" s="701" t="s">
        <v>866</v>
      </c>
      <c r="RXZ59" s="702"/>
      <c r="RYA59" s="702"/>
      <c r="RYB59" s="702"/>
      <c r="RYC59" s="702"/>
      <c r="RYD59" s="702"/>
      <c r="RYE59" s="702"/>
      <c r="RYF59" s="702"/>
      <c r="RYG59" s="702"/>
      <c r="RYH59" s="702"/>
      <c r="RYI59" s="702"/>
      <c r="RYJ59" s="702"/>
      <c r="RYK59" s="702"/>
      <c r="RYL59" s="702"/>
      <c r="RYM59" s="702"/>
      <c r="RYN59" s="703"/>
      <c r="RYO59" s="701" t="s">
        <v>866</v>
      </c>
      <c r="RYP59" s="702"/>
      <c r="RYQ59" s="702"/>
      <c r="RYR59" s="702"/>
      <c r="RYS59" s="702"/>
      <c r="RYT59" s="702"/>
      <c r="RYU59" s="702"/>
      <c r="RYV59" s="702"/>
      <c r="RYW59" s="702"/>
      <c r="RYX59" s="702"/>
      <c r="RYY59" s="702"/>
      <c r="RYZ59" s="702"/>
      <c r="RZA59" s="702"/>
      <c r="RZB59" s="702"/>
      <c r="RZC59" s="702"/>
      <c r="RZD59" s="703"/>
      <c r="RZE59" s="701" t="s">
        <v>866</v>
      </c>
      <c r="RZF59" s="702"/>
      <c r="RZG59" s="702"/>
      <c r="RZH59" s="702"/>
      <c r="RZI59" s="702"/>
      <c r="RZJ59" s="702"/>
      <c r="RZK59" s="702"/>
      <c r="RZL59" s="702"/>
      <c r="RZM59" s="702"/>
      <c r="RZN59" s="702"/>
      <c r="RZO59" s="702"/>
      <c r="RZP59" s="702"/>
      <c r="RZQ59" s="702"/>
      <c r="RZR59" s="702"/>
      <c r="RZS59" s="702"/>
      <c r="RZT59" s="703"/>
      <c r="RZU59" s="701" t="s">
        <v>866</v>
      </c>
      <c r="RZV59" s="702"/>
      <c r="RZW59" s="702"/>
      <c r="RZX59" s="702"/>
      <c r="RZY59" s="702"/>
      <c r="RZZ59" s="702"/>
      <c r="SAA59" s="702"/>
      <c r="SAB59" s="702"/>
      <c r="SAC59" s="702"/>
      <c r="SAD59" s="702"/>
      <c r="SAE59" s="702"/>
      <c r="SAF59" s="702"/>
      <c r="SAG59" s="702"/>
      <c r="SAH59" s="702"/>
      <c r="SAI59" s="702"/>
      <c r="SAJ59" s="703"/>
      <c r="SAK59" s="701" t="s">
        <v>866</v>
      </c>
      <c r="SAL59" s="702"/>
      <c r="SAM59" s="702"/>
      <c r="SAN59" s="702"/>
      <c r="SAO59" s="702"/>
      <c r="SAP59" s="702"/>
      <c r="SAQ59" s="702"/>
      <c r="SAR59" s="702"/>
      <c r="SAS59" s="702"/>
      <c r="SAT59" s="702"/>
      <c r="SAU59" s="702"/>
      <c r="SAV59" s="702"/>
      <c r="SAW59" s="702"/>
      <c r="SAX59" s="702"/>
      <c r="SAY59" s="702"/>
      <c r="SAZ59" s="703"/>
      <c r="SBA59" s="701" t="s">
        <v>866</v>
      </c>
      <c r="SBB59" s="702"/>
      <c r="SBC59" s="702"/>
      <c r="SBD59" s="702"/>
      <c r="SBE59" s="702"/>
      <c r="SBF59" s="702"/>
      <c r="SBG59" s="702"/>
      <c r="SBH59" s="702"/>
      <c r="SBI59" s="702"/>
      <c r="SBJ59" s="702"/>
      <c r="SBK59" s="702"/>
      <c r="SBL59" s="702"/>
      <c r="SBM59" s="702"/>
      <c r="SBN59" s="702"/>
      <c r="SBO59" s="702"/>
      <c r="SBP59" s="703"/>
      <c r="SBQ59" s="701" t="s">
        <v>866</v>
      </c>
      <c r="SBR59" s="702"/>
      <c r="SBS59" s="702"/>
      <c r="SBT59" s="702"/>
      <c r="SBU59" s="702"/>
      <c r="SBV59" s="702"/>
      <c r="SBW59" s="702"/>
      <c r="SBX59" s="702"/>
      <c r="SBY59" s="702"/>
      <c r="SBZ59" s="702"/>
      <c r="SCA59" s="702"/>
      <c r="SCB59" s="702"/>
      <c r="SCC59" s="702"/>
      <c r="SCD59" s="702"/>
      <c r="SCE59" s="702"/>
      <c r="SCF59" s="703"/>
      <c r="SCG59" s="701" t="s">
        <v>866</v>
      </c>
      <c r="SCH59" s="702"/>
      <c r="SCI59" s="702"/>
      <c r="SCJ59" s="702"/>
      <c r="SCK59" s="702"/>
      <c r="SCL59" s="702"/>
      <c r="SCM59" s="702"/>
      <c r="SCN59" s="702"/>
      <c r="SCO59" s="702"/>
      <c r="SCP59" s="702"/>
      <c r="SCQ59" s="702"/>
      <c r="SCR59" s="702"/>
      <c r="SCS59" s="702"/>
      <c r="SCT59" s="702"/>
      <c r="SCU59" s="702"/>
      <c r="SCV59" s="703"/>
      <c r="SCW59" s="701" t="s">
        <v>866</v>
      </c>
      <c r="SCX59" s="702"/>
      <c r="SCY59" s="702"/>
      <c r="SCZ59" s="702"/>
      <c r="SDA59" s="702"/>
      <c r="SDB59" s="702"/>
      <c r="SDC59" s="702"/>
      <c r="SDD59" s="702"/>
      <c r="SDE59" s="702"/>
      <c r="SDF59" s="702"/>
      <c r="SDG59" s="702"/>
      <c r="SDH59" s="702"/>
      <c r="SDI59" s="702"/>
      <c r="SDJ59" s="702"/>
      <c r="SDK59" s="702"/>
      <c r="SDL59" s="703"/>
      <c r="SDM59" s="701" t="s">
        <v>866</v>
      </c>
      <c r="SDN59" s="702"/>
      <c r="SDO59" s="702"/>
      <c r="SDP59" s="702"/>
      <c r="SDQ59" s="702"/>
      <c r="SDR59" s="702"/>
      <c r="SDS59" s="702"/>
      <c r="SDT59" s="702"/>
      <c r="SDU59" s="702"/>
      <c r="SDV59" s="702"/>
      <c r="SDW59" s="702"/>
      <c r="SDX59" s="702"/>
      <c r="SDY59" s="702"/>
      <c r="SDZ59" s="702"/>
      <c r="SEA59" s="702"/>
      <c r="SEB59" s="703"/>
      <c r="SEC59" s="701" t="s">
        <v>866</v>
      </c>
      <c r="SED59" s="702"/>
      <c r="SEE59" s="702"/>
      <c r="SEF59" s="702"/>
      <c r="SEG59" s="702"/>
      <c r="SEH59" s="702"/>
      <c r="SEI59" s="702"/>
      <c r="SEJ59" s="702"/>
      <c r="SEK59" s="702"/>
      <c r="SEL59" s="702"/>
      <c r="SEM59" s="702"/>
      <c r="SEN59" s="702"/>
      <c r="SEO59" s="702"/>
      <c r="SEP59" s="702"/>
      <c r="SEQ59" s="702"/>
      <c r="SER59" s="703"/>
      <c r="SES59" s="701" t="s">
        <v>866</v>
      </c>
      <c r="SET59" s="702"/>
      <c r="SEU59" s="702"/>
      <c r="SEV59" s="702"/>
      <c r="SEW59" s="702"/>
      <c r="SEX59" s="702"/>
      <c r="SEY59" s="702"/>
      <c r="SEZ59" s="702"/>
      <c r="SFA59" s="702"/>
      <c r="SFB59" s="702"/>
      <c r="SFC59" s="702"/>
      <c r="SFD59" s="702"/>
      <c r="SFE59" s="702"/>
      <c r="SFF59" s="702"/>
      <c r="SFG59" s="702"/>
      <c r="SFH59" s="703"/>
      <c r="SFI59" s="701" t="s">
        <v>866</v>
      </c>
      <c r="SFJ59" s="702"/>
      <c r="SFK59" s="702"/>
      <c r="SFL59" s="702"/>
      <c r="SFM59" s="702"/>
      <c r="SFN59" s="702"/>
      <c r="SFO59" s="702"/>
      <c r="SFP59" s="702"/>
      <c r="SFQ59" s="702"/>
      <c r="SFR59" s="702"/>
      <c r="SFS59" s="702"/>
      <c r="SFT59" s="702"/>
      <c r="SFU59" s="702"/>
      <c r="SFV59" s="702"/>
      <c r="SFW59" s="702"/>
      <c r="SFX59" s="703"/>
      <c r="SFY59" s="701" t="s">
        <v>866</v>
      </c>
      <c r="SFZ59" s="702"/>
      <c r="SGA59" s="702"/>
      <c r="SGB59" s="702"/>
      <c r="SGC59" s="702"/>
      <c r="SGD59" s="702"/>
      <c r="SGE59" s="702"/>
      <c r="SGF59" s="702"/>
      <c r="SGG59" s="702"/>
      <c r="SGH59" s="702"/>
      <c r="SGI59" s="702"/>
      <c r="SGJ59" s="702"/>
      <c r="SGK59" s="702"/>
      <c r="SGL59" s="702"/>
      <c r="SGM59" s="702"/>
      <c r="SGN59" s="703"/>
      <c r="SGO59" s="701" t="s">
        <v>866</v>
      </c>
      <c r="SGP59" s="702"/>
      <c r="SGQ59" s="702"/>
      <c r="SGR59" s="702"/>
      <c r="SGS59" s="702"/>
      <c r="SGT59" s="702"/>
      <c r="SGU59" s="702"/>
      <c r="SGV59" s="702"/>
      <c r="SGW59" s="702"/>
      <c r="SGX59" s="702"/>
      <c r="SGY59" s="702"/>
      <c r="SGZ59" s="702"/>
      <c r="SHA59" s="702"/>
      <c r="SHB59" s="702"/>
      <c r="SHC59" s="702"/>
      <c r="SHD59" s="703"/>
      <c r="SHE59" s="701" t="s">
        <v>866</v>
      </c>
      <c r="SHF59" s="702"/>
      <c r="SHG59" s="702"/>
      <c r="SHH59" s="702"/>
      <c r="SHI59" s="702"/>
      <c r="SHJ59" s="702"/>
      <c r="SHK59" s="702"/>
      <c r="SHL59" s="702"/>
      <c r="SHM59" s="702"/>
      <c r="SHN59" s="702"/>
      <c r="SHO59" s="702"/>
      <c r="SHP59" s="702"/>
      <c r="SHQ59" s="702"/>
      <c r="SHR59" s="702"/>
      <c r="SHS59" s="702"/>
      <c r="SHT59" s="703"/>
      <c r="SHU59" s="701" t="s">
        <v>866</v>
      </c>
      <c r="SHV59" s="702"/>
      <c r="SHW59" s="702"/>
      <c r="SHX59" s="702"/>
      <c r="SHY59" s="702"/>
      <c r="SHZ59" s="702"/>
      <c r="SIA59" s="702"/>
      <c r="SIB59" s="702"/>
      <c r="SIC59" s="702"/>
      <c r="SID59" s="702"/>
      <c r="SIE59" s="702"/>
      <c r="SIF59" s="702"/>
      <c r="SIG59" s="702"/>
      <c r="SIH59" s="702"/>
      <c r="SII59" s="702"/>
      <c r="SIJ59" s="703"/>
      <c r="SIK59" s="701" t="s">
        <v>866</v>
      </c>
      <c r="SIL59" s="702"/>
      <c r="SIM59" s="702"/>
      <c r="SIN59" s="702"/>
      <c r="SIO59" s="702"/>
      <c r="SIP59" s="702"/>
      <c r="SIQ59" s="702"/>
      <c r="SIR59" s="702"/>
      <c r="SIS59" s="702"/>
      <c r="SIT59" s="702"/>
      <c r="SIU59" s="702"/>
      <c r="SIV59" s="702"/>
      <c r="SIW59" s="702"/>
      <c r="SIX59" s="702"/>
      <c r="SIY59" s="702"/>
      <c r="SIZ59" s="703"/>
      <c r="SJA59" s="701" t="s">
        <v>866</v>
      </c>
      <c r="SJB59" s="702"/>
      <c r="SJC59" s="702"/>
      <c r="SJD59" s="702"/>
      <c r="SJE59" s="702"/>
      <c r="SJF59" s="702"/>
      <c r="SJG59" s="702"/>
      <c r="SJH59" s="702"/>
      <c r="SJI59" s="702"/>
      <c r="SJJ59" s="702"/>
      <c r="SJK59" s="702"/>
      <c r="SJL59" s="702"/>
      <c r="SJM59" s="702"/>
      <c r="SJN59" s="702"/>
      <c r="SJO59" s="702"/>
      <c r="SJP59" s="703"/>
      <c r="SJQ59" s="701" t="s">
        <v>866</v>
      </c>
      <c r="SJR59" s="702"/>
      <c r="SJS59" s="702"/>
      <c r="SJT59" s="702"/>
      <c r="SJU59" s="702"/>
      <c r="SJV59" s="702"/>
      <c r="SJW59" s="702"/>
      <c r="SJX59" s="702"/>
      <c r="SJY59" s="702"/>
      <c r="SJZ59" s="702"/>
      <c r="SKA59" s="702"/>
      <c r="SKB59" s="702"/>
      <c r="SKC59" s="702"/>
      <c r="SKD59" s="702"/>
      <c r="SKE59" s="702"/>
      <c r="SKF59" s="703"/>
      <c r="SKG59" s="701" t="s">
        <v>866</v>
      </c>
      <c r="SKH59" s="702"/>
      <c r="SKI59" s="702"/>
      <c r="SKJ59" s="702"/>
      <c r="SKK59" s="702"/>
      <c r="SKL59" s="702"/>
      <c r="SKM59" s="702"/>
      <c r="SKN59" s="702"/>
      <c r="SKO59" s="702"/>
      <c r="SKP59" s="702"/>
      <c r="SKQ59" s="702"/>
      <c r="SKR59" s="702"/>
      <c r="SKS59" s="702"/>
      <c r="SKT59" s="702"/>
      <c r="SKU59" s="702"/>
      <c r="SKV59" s="703"/>
      <c r="SKW59" s="701" t="s">
        <v>866</v>
      </c>
      <c r="SKX59" s="702"/>
      <c r="SKY59" s="702"/>
      <c r="SKZ59" s="702"/>
      <c r="SLA59" s="702"/>
      <c r="SLB59" s="702"/>
      <c r="SLC59" s="702"/>
      <c r="SLD59" s="702"/>
      <c r="SLE59" s="702"/>
      <c r="SLF59" s="702"/>
      <c r="SLG59" s="702"/>
      <c r="SLH59" s="702"/>
      <c r="SLI59" s="702"/>
      <c r="SLJ59" s="702"/>
      <c r="SLK59" s="702"/>
      <c r="SLL59" s="703"/>
      <c r="SLM59" s="701" t="s">
        <v>866</v>
      </c>
      <c r="SLN59" s="702"/>
      <c r="SLO59" s="702"/>
      <c r="SLP59" s="702"/>
      <c r="SLQ59" s="702"/>
      <c r="SLR59" s="702"/>
      <c r="SLS59" s="702"/>
      <c r="SLT59" s="702"/>
      <c r="SLU59" s="702"/>
      <c r="SLV59" s="702"/>
      <c r="SLW59" s="702"/>
      <c r="SLX59" s="702"/>
      <c r="SLY59" s="702"/>
      <c r="SLZ59" s="702"/>
      <c r="SMA59" s="702"/>
      <c r="SMB59" s="703"/>
      <c r="SMC59" s="701" t="s">
        <v>866</v>
      </c>
      <c r="SMD59" s="702"/>
      <c r="SME59" s="702"/>
      <c r="SMF59" s="702"/>
      <c r="SMG59" s="702"/>
      <c r="SMH59" s="702"/>
      <c r="SMI59" s="702"/>
      <c r="SMJ59" s="702"/>
      <c r="SMK59" s="702"/>
      <c r="SML59" s="702"/>
      <c r="SMM59" s="702"/>
      <c r="SMN59" s="702"/>
      <c r="SMO59" s="702"/>
      <c r="SMP59" s="702"/>
      <c r="SMQ59" s="702"/>
      <c r="SMR59" s="703"/>
      <c r="SMS59" s="701" t="s">
        <v>866</v>
      </c>
      <c r="SMT59" s="702"/>
      <c r="SMU59" s="702"/>
      <c r="SMV59" s="702"/>
      <c r="SMW59" s="702"/>
      <c r="SMX59" s="702"/>
      <c r="SMY59" s="702"/>
      <c r="SMZ59" s="702"/>
      <c r="SNA59" s="702"/>
      <c r="SNB59" s="702"/>
      <c r="SNC59" s="702"/>
      <c r="SND59" s="702"/>
      <c r="SNE59" s="702"/>
      <c r="SNF59" s="702"/>
      <c r="SNG59" s="702"/>
      <c r="SNH59" s="703"/>
      <c r="SNI59" s="701" t="s">
        <v>866</v>
      </c>
      <c r="SNJ59" s="702"/>
      <c r="SNK59" s="702"/>
      <c r="SNL59" s="702"/>
      <c r="SNM59" s="702"/>
      <c r="SNN59" s="702"/>
      <c r="SNO59" s="702"/>
      <c r="SNP59" s="702"/>
      <c r="SNQ59" s="702"/>
      <c r="SNR59" s="702"/>
      <c r="SNS59" s="702"/>
      <c r="SNT59" s="702"/>
      <c r="SNU59" s="702"/>
      <c r="SNV59" s="702"/>
      <c r="SNW59" s="702"/>
      <c r="SNX59" s="703"/>
      <c r="SNY59" s="701" t="s">
        <v>866</v>
      </c>
      <c r="SNZ59" s="702"/>
      <c r="SOA59" s="702"/>
      <c r="SOB59" s="702"/>
      <c r="SOC59" s="702"/>
      <c r="SOD59" s="702"/>
      <c r="SOE59" s="702"/>
      <c r="SOF59" s="702"/>
      <c r="SOG59" s="702"/>
      <c r="SOH59" s="702"/>
      <c r="SOI59" s="702"/>
      <c r="SOJ59" s="702"/>
      <c r="SOK59" s="702"/>
      <c r="SOL59" s="702"/>
      <c r="SOM59" s="702"/>
      <c r="SON59" s="703"/>
      <c r="SOO59" s="701" t="s">
        <v>866</v>
      </c>
      <c r="SOP59" s="702"/>
      <c r="SOQ59" s="702"/>
      <c r="SOR59" s="702"/>
      <c r="SOS59" s="702"/>
      <c r="SOT59" s="702"/>
      <c r="SOU59" s="702"/>
      <c r="SOV59" s="702"/>
      <c r="SOW59" s="702"/>
      <c r="SOX59" s="702"/>
      <c r="SOY59" s="702"/>
      <c r="SOZ59" s="702"/>
      <c r="SPA59" s="702"/>
      <c r="SPB59" s="702"/>
      <c r="SPC59" s="702"/>
      <c r="SPD59" s="703"/>
      <c r="SPE59" s="701" t="s">
        <v>866</v>
      </c>
      <c r="SPF59" s="702"/>
      <c r="SPG59" s="702"/>
      <c r="SPH59" s="702"/>
      <c r="SPI59" s="702"/>
      <c r="SPJ59" s="702"/>
      <c r="SPK59" s="702"/>
      <c r="SPL59" s="702"/>
      <c r="SPM59" s="702"/>
      <c r="SPN59" s="702"/>
      <c r="SPO59" s="702"/>
      <c r="SPP59" s="702"/>
      <c r="SPQ59" s="702"/>
      <c r="SPR59" s="702"/>
      <c r="SPS59" s="702"/>
      <c r="SPT59" s="703"/>
      <c r="SPU59" s="701" t="s">
        <v>866</v>
      </c>
      <c r="SPV59" s="702"/>
      <c r="SPW59" s="702"/>
      <c r="SPX59" s="702"/>
      <c r="SPY59" s="702"/>
      <c r="SPZ59" s="702"/>
      <c r="SQA59" s="702"/>
      <c r="SQB59" s="702"/>
      <c r="SQC59" s="702"/>
      <c r="SQD59" s="702"/>
      <c r="SQE59" s="702"/>
      <c r="SQF59" s="702"/>
      <c r="SQG59" s="702"/>
      <c r="SQH59" s="702"/>
      <c r="SQI59" s="702"/>
      <c r="SQJ59" s="703"/>
      <c r="SQK59" s="701" t="s">
        <v>866</v>
      </c>
      <c r="SQL59" s="702"/>
      <c r="SQM59" s="702"/>
      <c r="SQN59" s="702"/>
      <c r="SQO59" s="702"/>
      <c r="SQP59" s="702"/>
      <c r="SQQ59" s="702"/>
      <c r="SQR59" s="702"/>
      <c r="SQS59" s="702"/>
      <c r="SQT59" s="702"/>
      <c r="SQU59" s="702"/>
      <c r="SQV59" s="702"/>
      <c r="SQW59" s="702"/>
      <c r="SQX59" s="702"/>
      <c r="SQY59" s="702"/>
      <c r="SQZ59" s="703"/>
      <c r="SRA59" s="701" t="s">
        <v>866</v>
      </c>
      <c r="SRB59" s="702"/>
      <c r="SRC59" s="702"/>
      <c r="SRD59" s="702"/>
      <c r="SRE59" s="702"/>
      <c r="SRF59" s="702"/>
      <c r="SRG59" s="702"/>
      <c r="SRH59" s="702"/>
      <c r="SRI59" s="702"/>
      <c r="SRJ59" s="702"/>
      <c r="SRK59" s="702"/>
      <c r="SRL59" s="702"/>
      <c r="SRM59" s="702"/>
      <c r="SRN59" s="702"/>
      <c r="SRO59" s="702"/>
      <c r="SRP59" s="703"/>
      <c r="SRQ59" s="701" t="s">
        <v>866</v>
      </c>
      <c r="SRR59" s="702"/>
      <c r="SRS59" s="702"/>
      <c r="SRT59" s="702"/>
      <c r="SRU59" s="702"/>
      <c r="SRV59" s="702"/>
      <c r="SRW59" s="702"/>
      <c r="SRX59" s="702"/>
      <c r="SRY59" s="702"/>
      <c r="SRZ59" s="702"/>
      <c r="SSA59" s="702"/>
      <c r="SSB59" s="702"/>
      <c r="SSC59" s="702"/>
      <c r="SSD59" s="702"/>
      <c r="SSE59" s="702"/>
      <c r="SSF59" s="703"/>
      <c r="SSG59" s="701" t="s">
        <v>866</v>
      </c>
      <c r="SSH59" s="702"/>
      <c r="SSI59" s="702"/>
      <c r="SSJ59" s="702"/>
      <c r="SSK59" s="702"/>
      <c r="SSL59" s="702"/>
      <c r="SSM59" s="702"/>
      <c r="SSN59" s="702"/>
      <c r="SSO59" s="702"/>
      <c r="SSP59" s="702"/>
      <c r="SSQ59" s="702"/>
      <c r="SSR59" s="702"/>
      <c r="SSS59" s="702"/>
      <c r="SST59" s="702"/>
      <c r="SSU59" s="702"/>
      <c r="SSV59" s="703"/>
      <c r="SSW59" s="701" t="s">
        <v>866</v>
      </c>
      <c r="SSX59" s="702"/>
      <c r="SSY59" s="702"/>
      <c r="SSZ59" s="702"/>
      <c r="STA59" s="702"/>
      <c r="STB59" s="702"/>
      <c r="STC59" s="702"/>
      <c r="STD59" s="702"/>
      <c r="STE59" s="702"/>
      <c r="STF59" s="702"/>
      <c r="STG59" s="702"/>
      <c r="STH59" s="702"/>
      <c r="STI59" s="702"/>
      <c r="STJ59" s="702"/>
      <c r="STK59" s="702"/>
      <c r="STL59" s="703"/>
      <c r="STM59" s="701" t="s">
        <v>866</v>
      </c>
      <c r="STN59" s="702"/>
      <c r="STO59" s="702"/>
      <c r="STP59" s="702"/>
      <c r="STQ59" s="702"/>
      <c r="STR59" s="702"/>
      <c r="STS59" s="702"/>
      <c r="STT59" s="702"/>
      <c r="STU59" s="702"/>
      <c r="STV59" s="702"/>
      <c r="STW59" s="702"/>
      <c r="STX59" s="702"/>
      <c r="STY59" s="702"/>
      <c r="STZ59" s="702"/>
      <c r="SUA59" s="702"/>
      <c r="SUB59" s="703"/>
      <c r="SUC59" s="701" t="s">
        <v>866</v>
      </c>
      <c r="SUD59" s="702"/>
      <c r="SUE59" s="702"/>
      <c r="SUF59" s="702"/>
      <c r="SUG59" s="702"/>
      <c r="SUH59" s="702"/>
      <c r="SUI59" s="702"/>
      <c r="SUJ59" s="702"/>
      <c r="SUK59" s="702"/>
      <c r="SUL59" s="702"/>
      <c r="SUM59" s="702"/>
      <c r="SUN59" s="702"/>
      <c r="SUO59" s="702"/>
      <c r="SUP59" s="702"/>
      <c r="SUQ59" s="702"/>
      <c r="SUR59" s="703"/>
      <c r="SUS59" s="701" t="s">
        <v>866</v>
      </c>
      <c r="SUT59" s="702"/>
      <c r="SUU59" s="702"/>
      <c r="SUV59" s="702"/>
      <c r="SUW59" s="702"/>
      <c r="SUX59" s="702"/>
      <c r="SUY59" s="702"/>
      <c r="SUZ59" s="702"/>
      <c r="SVA59" s="702"/>
      <c r="SVB59" s="702"/>
      <c r="SVC59" s="702"/>
      <c r="SVD59" s="702"/>
      <c r="SVE59" s="702"/>
      <c r="SVF59" s="702"/>
      <c r="SVG59" s="702"/>
      <c r="SVH59" s="703"/>
      <c r="SVI59" s="701" t="s">
        <v>866</v>
      </c>
      <c r="SVJ59" s="702"/>
      <c r="SVK59" s="702"/>
      <c r="SVL59" s="702"/>
      <c r="SVM59" s="702"/>
      <c r="SVN59" s="702"/>
      <c r="SVO59" s="702"/>
      <c r="SVP59" s="702"/>
      <c r="SVQ59" s="702"/>
      <c r="SVR59" s="702"/>
      <c r="SVS59" s="702"/>
      <c r="SVT59" s="702"/>
      <c r="SVU59" s="702"/>
      <c r="SVV59" s="702"/>
      <c r="SVW59" s="702"/>
      <c r="SVX59" s="703"/>
      <c r="SVY59" s="701" t="s">
        <v>866</v>
      </c>
      <c r="SVZ59" s="702"/>
      <c r="SWA59" s="702"/>
      <c r="SWB59" s="702"/>
      <c r="SWC59" s="702"/>
      <c r="SWD59" s="702"/>
      <c r="SWE59" s="702"/>
      <c r="SWF59" s="702"/>
      <c r="SWG59" s="702"/>
      <c r="SWH59" s="702"/>
      <c r="SWI59" s="702"/>
      <c r="SWJ59" s="702"/>
      <c r="SWK59" s="702"/>
      <c r="SWL59" s="702"/>
      <c r="SWM59" s="702"/>
      <c r="SWN59" s="703"/>
      <c r="SWO59" s="701" t="s">
        <v>866</v>
      </c>
      <c r="SWP59" s="702"/>
      <c r="SWQ59" s="702"/>
      <c r="SWR59" s="702"/>
      <c r="SWS59" s="702"/>
      <c r="SWT59" s="702"/>
      <c r="SWU59" s="702"/>
      <c r="SWV59" s="702"/>
      <c r="SWW59" s="702"/>
      <c r="SWX59" s="702"/>
      <c r="SWY59" s="702"/>
      <c r="SWZ59" s="702"/>
      <c r="SXA59" s="702"/>
      <c r="SXB59" s="702"/>
      <c r="SXC59" s="702"/>
      <c r="SXD59" s="703"/>
      <c r="SXE59" s="701" t="s">
        <v>866</v>
      </c>
      <c r="SXF59" s="702"/>
      <c r="SXG59" s="702"/>
      <c r="SXH59" s="702"/>
      <c r="SXI59" s="702"/>
      <c r="SXJ59" s="702"/>
      <c r="SXK59" s="702"/>
      <c r="SXL59" s="702"/>
      <c r="SXM59" s="702"/>
      <c r="SXN59" s="702"/>
      <c r="SXO59" s="702"/>
      <c r="SXP59" s="702"/>
      <c r="SXQ59" s="702"/>
      <c r="SXR59" s="702"/>
      <c r="SXS59" s="702"/>
      <c r="SXT59" s="703"/>
      <c r="SXU59" s="701" t="s">
        <v>866</v>
      </c>
      <c r="SXV59" s="702"/>
      <c r="SXW59" s="702"/>
      <c r="SXX59" s="702"/>
      <c r="SXY59" s="702"/>
      <c r="SXZ59" s="702"/>
      <c r="SYA59" s="702"/>
      <c r="SYB59" s="702"/>
      <c r="SYC59" s="702"/>
      <c r="SYD59" s="702"/>
      <c r="SYE59" s="702"/>
      <c r="SYF59" s="702"/>
      <c r="SYG59" s="702"/>
      <c r="SYH59" s="702"/>
      <c r="SYI59" s="702"/>
      <c r="SYJ59" s="703"/>
      <c r="SYK59" s="701" t="s">
        <v>866</v>
      </c>
      <c r="SYL59" s="702"/>
      <c r="SYM59" s="702"/>
      <c r="SYN59" s="702"/>
      <c r="SYO59" s="702"/>
      <c r="SYP59" s="702"/>
      <c r="SYQ59" s="702"/>
      <c r="SYR59" s="702"/>
      <c r="SYS59" s="702"/>
      <c r="SYT59" s="702"/>
      <c r="SYU59" s="702"/>
      <c r="SYV59" s="702"/>
      <c r="SYW59" s="702"/>
      <c r="SYX59" s="702"/>
      <c r="SYY59" s="702"/>
      <c r="SYZ59" s="703"/>
      <c r="SZA59" s="701" t="s">
        <v>866</v>
      </c>
      <c r="SZB59" s="702"/>
      <c r="SZC59" s="702"/>
      <c r="SZD59" s="702"/>
      <c r="SZE59" s="702"/>
      <c r="SZF59" s="702"/>
      <c r="SZG59" s="702"/>
      <c r="SZH59" s="702"/>
      <c r="SZI59" s="702"/>
      <c r="SZJ59" s="702"/>
      <c r="SZK59" s="702"/>
      <c r="SZL59" s="702"/>
      <c r="SZM59" s="702"/>
      <c r="SZN59" s="702"/>
      <c r="SZO59" s="702"/>
      <c r="SZP59" s="703"/>
      <c r="SZQ59" s="701" t="s">
        <v>866</v>
      </c>
      <c r="SZR59" s="702"/>
      <c r="SZS59" s="702"/>
      <c r="SZT59" s="702"/>
      <c r="SZU59" s="702"/>
      <c r="SZV59" s="702"/>
      <c r="SZW59" s="702"/>
      <c r="SZX59" s="702"/>
      <c r="SZY59" s="702"/>
      <c r="SZZ59" s="702"/>
      <c r="TAA59" s="702"/>
      <c r="TAB59" s="702"/>
      <c r="TAC59" s="702"/>
      <c r="TAD59" s="702"/>
      <c r="TAE59" s="702"/>
      <c r="TAF59" s="703"/>
      <c r="TAG59" s="701" t="s">
        <v>866</v>
      </c>
      <c r="TAH59" s="702"/>
      <c r="TAI59" s="702"/>
      <c r="TAJ59" s="702"/>
      <c r="TAK59" s="702"/>
      <c r="TAL59" s="702"/>
      <c r="TAM59" s="702"/>
      <c r="TAN59" s="702"/>
      <c r="TAO59" s="702"/>
      <c r="TAP59" s="702"/>
      <c r="TAQ59" s="702"/>
      <c r="TAR59" s="702"/>
      <c r="TAS59" s="702"/>
      <c r="TAT59" s="702"/>
      <c r="TAU59" s="702"/>
      <c r="TAV59" s="703"/>
      <c r="TAW59" s="701" t="s">
        <v>866</v>
      </c>
      <c r="TAX59" s="702"/>
      <c r="TAY59" s="702"/>
      <c r="TAZ59" s="702"/>
      <c r="TBA59" s="702"/>
      <c r="TBB59" s="702"/>
      <c r="TBC59" s="702"/>
      <c r="TBD59" s="702"/>
      <c r="TBE59" s="702"/>
      <c r="TBF59" s="702"/>
      <c r="TBG59" s="702"/>
      <c r="TBH59" s="702"/>
      <c r="TBI59" s="702"/>
      <c r="TBJ59" s="702"/>
      <c r="TBK59" s="702"/>
      <c r="TBL59" s="703"/>
      <c r="TBM59" s="701" t="s">
        <v>866</v>
      </c>
      <c r="TBN59" s="702"/>
      <c r="TBO59" s="702"/>
      <c r="TBP59" s="702"/>
      <c r="TBQ59" s="702"/>
      <c r="TBR59" s="702"/>
      <c r="TBS59" s="702"/>
      <c r="TBT59" s="702"/>
      <c r="TBU59" s="702"/>
      <c r="TBV59" s="702"/>
      <c r="TBW59" s="702"/>
      <c r="TBX59" s="702"/>
      <c r="TBY59" s="702"/>
      <c r="TBZ59" s="702"/>
      <c r="TCA59" s="702"/>
      <c r="TCB59" s="703"/>
      <c r="TCC59" s="701" t="s">
        <v>866</v>
      </c>
      <c r="TCD59" s="702"/>
      <c r="TCE59" s="702"/>
      <c r="TCF59" s="702"/>
      <c r="TCG59" s="702"/>
      <c r="TCH59" s="702"/>
      <c r="TCI59" s="702"/>
      <c r="TCJ59" s="702"/>
      <c r="TCK59" s="702"/>
      <c r="TCL59" s="702"/>
      <c r="TCM59" s="702"/>
      <c r="TCN59" s="702"/>
      <c r="TCO59" s="702"/>
      <c r="TCP59" s="702"/>
      <c r="TCQ59" s="702"/>
      <c r="TCR59" s="703"/>
      <c r="TCS59" s="701" t="s">
        <v>866</v>
      </c>
      <c r="TCT59" s="702"/>
      <c r="TCU59" s="702"/>
      <c r="TCV59" s="702"/>
      <c r="TCW59" s="702"/>
      <c r="TCX59" s="702"/>
      <c r="TCY59" s="702"/>
      <c r="TCZ59" s="702"/>
      <c r="TDA59" s="702"/>
      <c r="TDB59" s="702"/>
      <c r="TDC59" s="702"/>
      <c r="TDD59" s="702"/>
      <c r="TDE59" s="702"/>
      <c r="TDF59" s="702"/>
      <c r="TDG59" s="702"/>
      <c r="TDH59" s="703"/>
      <c r="TDI59" s="701" t="s">
        <v>866</v>
      </c>
      <c r="TDJ59" s="702"/>
      <c r="TDK59" s="702"/>
      <c r="TDL59" s="702"/>
      <c r="TDM59" s="702"/>
      <c r="TDN59" s="702"/>
      <c r="TDO59" s="702"/>
      <c r="TDP59" s="702"/>
      <c r="TDQ59" s="702"/>
      <c r="TDR59" s="702"/>
      <c r="TDS59" s="702"/>
      <c r="TDT59" s="702"/>
      <c r="TDU59" s="702"/>
      <c r="TDV59" s="702"/>
      <c r="TDW59" s="702"/>
      <c r="TDX59" s="703"/>
      <c r="TDY59" s="701" t="s">
        <v>866</v>
      </c>
      <c r="TDZ59" s="702"/>
      <c r="TEA59" s="702"/>
      <c r="TEB59" s="702"/>
      <c r="TEC59" s="702"/>
      <c r="TED59" s="702"/>
      <c r="TEE59" s="702"/>
      <c r="TEF59" s="702"/>
      <c r="TEG59" s="702"/>
      <c r="TEH59" s="702"/>
      <c r="TEI59" s="702"/>
      <c r="TEJ59" s="702"/>
      <c r="TEK59" s="702"/>
      <c r="TEL59" s="702"/>
      <c r="TEM59" s="702"/>
      <c r="TEN59" s="703"/>
      <c r="TEO59" s="701" t="s">
        <v>866</v>
      </c>
      <c r="TEP59" s="702"/>
      <c r="TEQ59" s="702"/>
      <c r="TER59" s="702"/>
      <c r="TES59" s="702"/>
      <c r="TET59" s="702"/>
      <c r="TEU59" s="702"/>
      <c r="TEV59" s="702"/>
      <c r="TEW59" s="702"/>
      <c r="TEX59" s="702"/>
      <c r="TEY59" s="702"/>
      <c r="TEZ59" s="702"/>
      <c r="TFA59" s="702"/>
      <c r="TFB59" s="702"/>
      <c r="TFC59" s="702"/>
      <c r="TFD59" s="703"/>
      <c r="TFE59" s="701" t="s">
        <v>866</v>
      </c>
      <c r="TFF59" s="702"/>
      <c r="TFG59" s="702"/>
      <c r="TFH59" s="702"/>
      <c r="TFI59" s="702"/>
      <c r="TFJ59" s="702"/>
      <c r="TFK59" s="702"/>
      <c r="TFL59" s="702"/>
      <c r="TFM59" s="702"/>
      <c r="TFN59" s="702"/>
      <c r="TFO59" s="702"/>
      <c r="TFP59" s="702"/>
      <c r="TFQ59" s="702"/>
      <c r="TFR59" s="702"/>
      <c r="TFS59" s="702"/>
      <c r="TFT59" s="703"/>
      <c r="TFU59" s="701" t="s">
        <v>866</v>
      </c>
      <c r="TFV59" s="702"/>
      <c r="TFW59" s="702"/>
      <c r="TFX59" s="702"/>
      <c r="TFY59" s="702"/>
      <c r="TFZ59" s="702"/>
      <c r="TGA59" s="702"/>
      <c r="TGB59" s="702"/>
      <c r="TGC59" s="702"/>
      <c r="TGD59" s="702"/>
      <c r="TGE59" s="702"/>
      <c r="TGF59" s="702"/>
      <c r="TGG59" s="702"/>
      <c r="TGH59" s="702"/>
      <c r="TGI59" s="702"/>
      <c r="TGJ59" s="703"/>
      <c r="TGK59" s="701" t="s">
        <v>866</v>
      </c>
      <c r="TGL59" s="702"/>
      <c r="TGM59" s="702"/>
      <c r="TGN59" s="702"/>
      <c r="TGO59" s="702"/>
      <c r="TGP59" s="702"/>
      <c r="TGQ59" s="702"/>
      <c r="TGR59" s="702"/>
      <c r="TGS59" s="702"/>
      <c r="TGT59" s="702"/>
      <c r="TGU59" s="702"/>
      <c r="TGV59" s="702"/>
      <c r="TGW59" s="702"/>
      <c r="TGX59" s="702"/>
      <c r="TGY59" s="702"/>
      <c r="TGZ59" s="703"/>
      <c r="THA59" s="701" t="s">
        <v>866</v>
      </c>
      <c r="THB59" s="702"/>
      <c r="THC59" s="702"/>
      <c r="THD59" s="702"/>
      <c r="THE59" s="702"/>
      <c r="THF59" s="702"/>
      <c r="THG59" s="702"/>
      <c r="THH59" s="702"/>
      <c r="THI59" s="702"/>
      <c r="THJ59" s="702"/>
      <c r="THK59" s="702"/>
      <c r="THL59" s="702"/>
      <c r="THM59" s="702"/>
      <c r="THN59" s="702"/>
      <c r="THO59" s="702"/>
      <c r="THP59" s="703"/>
      <c r="THQ59" s="701" t="s">
        <v>866</v>
      </c>
      <c r="THR59" s="702"/>
      <c r="THS59" s="702"/>
      <c r="THT59" s="702"/>
      <c r="THU59" s="702"/>
      <c r="THV59" s="702"/>
      <c r="THW59" s="702"/>
      <c r="THX59" s="702"/>
      <c r="THY59" s="702"/>
      <c r="THZ59" s="702"/>
      <c r="TIA59" s="702"/>
      <c r="TIB59" s="702"/>
      <c r="TIC59" s="702"/>
      <c r="TID59" s="702"/>
      <c r="TIE59" s="702"/>
      <c r="TIF59" s="703"/>
      <c r="TIG59" s="701" t="s">
        <v>866</v>
      </c>
      <c r="TIH59" s="702"/>
      <c r="TII59" s="702"/>
      <c r="TIJ59" s="702"/>
      <c r="TIK59" s="702"/>
      <c r="TIL59" s="702"/>
      <c r="TIM59" s="702"/>
      <c r="TIN59" s="702"/>
      <c r="TIO59" s="702"/>
      <c r="TIP59" s="702"/>
      <c r="TIQ59" s="702"/>
      <c r="TIR59" s="702"/>
      <c r="TIS59" s="702"/>
      <c r="TIT59" s="702"/>
      <c r="TIU59" s="702"/>
      <c r="TIV59" s="703"/>
      <c r="TIW59" s="701" t="s">
        <v>866</v>
      </c>
      <c r="TIX59" s="702"/>
      <c r="TIY59" s="702"/>
      <c r="TIZ59" s="702"/>
      <c r="TJA59" s="702"/>
      <c r="TJB59" s="702"/>
      <c r="TJC59" s="702"/>
      <c r="TJD59" s="702"/>
      <c r="TJE59" s="702"/>
      <c r="TJF59" s="702"/>
      <c r="TJG59" s="702"/>
      <c r="TJH59" s="702"/>
      <c r="TJI59" s="702"/>
      <c r="TJJ59" s="702"/>
      <c r="TJK59" s="702"/>
      <c r="TJL59" s="703"/>
      <c r="TJM59" s="701" t="s">
        <v>866</v>
      </c>
      <c r="TJN59" s="702"/>
      <c r="TJO59" s="702"/>
      <c r="TJP59" s="702"/>
      <c r="TJQ59" s="702"/>
      <c r="TJR59" s="702"/>
      <c r="TJS59" s="702"/>
      <c r="TJT59" s="702"/>
      <c r="TJU59" s="702"/>
      <c r="TJV59" s="702"/>
      <c r="TJW59" s="702"/>
      <c r="TJX59" s="702"/>
      <c r="TJY59" s="702"/>
      <c r="TJZ59" s="702"/>
      <c r="TKA59" s="702"/>
      <c r="TKB59" s="703"/>
      <c r="TKC59" s="701" t="s">
        <v>866</v>
      </c>
      <c r="TKD59" s="702"/>
      <c r="TKE59" s="702"/>
      <c r="TKF59" s="702"/>
      <c r="TKG59" s="702"/>
      <c r="TKH59" s="702"/>
      <c r="TKI59" s="702"/>
      <c r="TKJ59" s="702"/>
      <c r="TKK59" s="702"/>
      <c r="TKL59" s="702"/>
      <c r="TKM59" s="702"/>
      <c r="TKN59" s="702"/>
      <c r="TKO59" s="702"/>
      <c r="TKP59" s="702"/>
      <c r="TKQ59" s="702"/>
      <c r="TKR59" s="703"/>
      <c r="TKS59" s="701" t="s">
        <v>866</v>
      </c>
      <c r="TKT59" s="702"/>
      <c r="TKU59" s="702"/>
      <c r="TKV59" s="702"/>
      <c r="TKW59" s="702"/>
      <c r="TKX59" s="702"/>
      <c r="TKY59" s="702"/>
      <c r="TKZ59" s="702"/>
      <c r="TLA59" s="702"/>
      <c r="TLB59" s="702"/>
      <c r="TLC59" s="702"/>
      <c r="TLD59" s="702"/>
      <c r="TLE59" s="702"/>
      <c r="TLF59" s="702"/>
      <c r="TLG59" s="702"/>
      <c r="TLH59" s="703"/>
      <c r="TLI59" s="701" t="s">
        <v>866</v>
      </c>
      <c r="TLJ59" s="702"/>
      <c r="TLK59" s="702"/>
      <c r="TLL59" s="702"/>
      <c r="TLM59" s="702"/>
      <c r="TLN59" s="702"/>
      <c r="TLO59" s="702"/>
      <c r="TLP59" s="702"/>
      <c r="TLQ59" s="702"/>
      <c r="TLR59" s="702"/>
      <c r="TLS59" s="702"/>
      <c r="TLT59" s="702"/>
      <c r="TLU59" s="702"/>
      <c r="TLV59" s="702"/>
      <c r="TLW59" s="702"/>
      <c r="TLX59" s="703"/>
      <c r="TLY59" s="701" t="s">
        <v>866</v>
      </c>
      <c r="TLZ59" s="702"/>
      <c r="TMA59" s="702"/>
      <c r="TMB59" s="702"/>
      <c r="TMC59" s="702"/>
      <c r="TMD59" s="702"/>
      <c r="TME59" s="702"/>
      <c r="TMF59" s="702"/>
      <c r="TMG59" s="702"/>
      <c r="TMH59" s="702"/>
      <c r="TMI59" s="702"/>
      <c r="TMJ59" s="702"/>
      <c r="TMK59" s="702"/>
      <c r="TML59" s="702"/>
      <c r="TMM59" s="702"/>
      <c r="TMN59" s="703"/>
      <c r="TMO59" s="701" t="s">
        <v>866</v>
      </c>
      <c r="TMP59" s="702"/>
      <c r="TMQ59" s="702"/>
      <c r="TMR59" s="702"/>
      <c r="TMS59" s="702"/>
      <c r="TMT59" s="702"/>
      <c r="TMU59" s="702"/>
      <c r="TMV59" s="702"/>
      <c r="TMW59" s="702"/>
      <c r="TMX59" s="702"/>
      <c r="TMY59" s="702"/>
      <c r="TMZ59" s="702"/>
      <c r="TNA59" s="702"/>
      <c r="TNB59" s="702"/>
      <c r="TNC59" s="702"/>
      <c r="TND59" s="703"/>
      <c r="TNE59" s="701" t="s">
        <v>866</v>
      </c>
      <c r="TNF59" s="702"/>
      <c r="TNG59" s="702"/>
      <c r="TNH59" s="702"/>
      <c r="TNI59" s="702"/>
      <c r="TNJ59" s="702"/>
      <c r="TNK59" s="702"/>
      <c r="TNL59" s="702"/>
      <c r="TNM59" s="702"/>
      <c r="TNN59" s="702"/>
      <c r="TNO59" s="702"/>
      <c r="TNP59" s="702"/>
      <c r="TNQ59" s="702"/>
      <c r="TNR59" s="702"/>
      <c r="TNS59" s="702"/>
      <c r="TNT59" s="703"/>
      <c r="TNU59" s="701" t="s">
        <v>866</v>
      </c>
      <c r="TNV59" s="702"/>
      <c r="TNW59" s="702"/>
      <c r="TNX59" s="702"/>
      <c r="TNY59" s="702"/>
      <c r="TNZ59" s="702"/>
      <c r="TOA59" s="702"/>
      <c r="TOB59" s="702"/>
      <c r="TOC59" s="702"/>
      <c r="TOD59" s="702"/>
      <c r="TOE59" s="702"/>
      <c r="TOF59" s="702"/>
      <c r="TOG59" s="702"/>
      <c r="TOH59" s="702"/>
      <c r="TOI59" s="702"/>
      <c r="TOJ59" s="703"/>
      <c r="TOK59" s="701" t="s">
        <v>866</v>
      </c>
      <c r="TOL59" s="702"/>
      <c r="TOM59" s="702"/>
      <c r="TON59" s="702"/>
      <c r="TOO59" s="702"/>
      <c r="TOP59" s="702"/>
      <c r="TOQ59" s="702"/>
      <c r="TOR59" s="702"/>
      <c r="TOS59" s="702"/>
      <c r="TOT59" s="702"/>
      <c r="TOU59" s="702"/>
      <c r="TOV59" s="702"/>
      <c r="TOW59" s="702"/>
      <c r="TOX59" s="702"/>
      <c r="TOY59" s="702"/>
      <c r="TOZ59" s="703"/>
      <c r="TPA59" s="701" t="s">
        <v>866</v>
      </c>
      <c r="TPB59" s="702"/>
      <c r="TPC59" s="702"/>
      <c r="TPD59" s="702"/>
      <c r="TPE59" s="702"/>
      <c r="TPF59" s="702"/>
      <c r="TPG59" s="702"/>
      <c r="TPH59" s="702"/>
      <c r="TPI59" s="702"/>
      <c r="TPJ59" s="702"/>
      <c r="TPK59" s="702"/>
      <c r="TPL59" s="702"/>
      <c r="TPM59" s="702"/>
      <c r="TPN59" s="702"/>
      <c r="TPO59" s="702"/>
      <c r="TPP59" s="703"/>
      <c r="TPQ59" s="701" t="s">
        <v>866</v>
      </c>
      <c r="TPR59" s="702"/>
      <c r="TPS59" s="702"/>
      <c r="TPT59" s="702"/>
      <c r="TPU59" s="702"/>
      <c r="TPV59" s="702"/>
      <c r="TPW59" s="702"/>
      <c r="TPX59" s="702"/>
      <c r="TPY59" s="702"/>
      <c r="TPZ59" s="702"/>
      <c r="TQA59" s="702"/>
      <c r="TQB59" s="702"/>
      <c r="TQC59" s="702"/>
      <c r="TQD59" s="702"/>
      <c r="TQE59" s="702"/>
      <c r="TQF59" s="703"/>
      <c r="TQG59" s="701" t="s">
        <v>866</v>
      </c>
      <c r="TQH59" s="702"/>
      <c r="TQI59" s="702"/>
      <c r="TQJ59" s="702"/>
      <c r="TQK59" s="702"/>
      <c r="TQL59" s="702"/>
      <c r="TQM59" s="702"/>
      <c r="TQN59" s="702"/>
      <c r="TQO59" s="702"/>
      <c r="TQP59" s="702"/>
      <c r="TQQ59" s="702"/>
      <c r="TQR59" s="702"/>
      <c r="TQS59" s="702"/>
      <c r="TQT59" s="702"/>
      <c r="TQU59" s="702"/>
      <c r="TQV59" s="703"/>
      <c r="TQW59" s="701" t="s">
        <v>866</v>
      </c>
      <c r="TQX59" s="702"/>
      <c r="TQY59" s="702"/>
      <c r="TQZ59" s="702"/>
      <c r="TRA59" s="702"/>
      <c r="TRB59" s="702"/>
      <c r="TRC59" s="702"/>
      <c r="TRD59" s="702"/>
      <c r="TRE59" s="702"/>
      <c r="TRF59" s="702"/>
      <c r="TRG59" s="702"/>
      <c r="TRH59" s="702"/>
      <c r="TRI59" s="702"/>
      <c r="TRJ59" s="702"/>
      <c r="TRK59" s="702"/>
      <c r="TRL59" s="703"/>
      <c r="TRM59" s="701" t="s">
        <v>866</v>
      </c>
      <c r="TRN59" s="702"/>
      <c r="TRO59" s="702"/>
      <c r="TRP59" s="702"/>
      <c r="TRQ59" s="702"/>
      <c r="TRR59" s="702"/>
      <c r="TRS59" s="702"/>
      <c r="TRT59" s="702"/>
      <c r="TRU59" s="702"/>
      <c r="TRV59" s="702"/>
      <c r="TRW59" s="702"/>
      <c r="TRX59" s="702"/>
      <c r="TRY59" s="702"/>
      <c r="TRZ59" s="702"/>
      <c r="TSA59" s="702"/>
      <c r="TSB59" s="703"/>
      <c r="TSC59" s="701" t="s">
        <v>866</v>
      </c>
      <c r="TSD59" s="702"/>
      <c r="TSE59" s="702"/>
      <c r="TSF59" s="702"/>
      <c r="TSG59" s="702"/>
      <c r="TSH59" s="702"/>
      <c r="TSI59" s="702"/>
      <c r="TSJ59" s="702"/>
      <c r="TSK59" s="702"/>
      <c r="TSL59" s="702"/>
      <c r="TSM59" s="702"/>
      <c r="TSN59" s="702"/>
      <c r="TSO59" s="702"/>
      <c r="TSP59" s="702"/>
      <c r="TSQ59" s="702"/>
      <c r="TSR59" s="703"/>
      <c r="TSS59" s="701" t="s">
        <v>866</v>
      </c>
      <c r="TST59" s="702"/>
      <c r="TSU59" s="702"/>
      <c r="TSV59" s="702"/>
      <c r="TSW59" s="702"/>
      <c r="TSX59" s="702"/>
      <c r="TSY59" s="702"/>
      <c r="TSZ59" s="702"/>
      <c r="TTA59" s="702"/>
      <c r="TTB59" s="702"/>
      <c r="TTC59" s="702"/>
      <c r="TTD59" s="702"/>
      <c r="TTE59" s="702"/>
      <c r="TTF59" s="702"/>
      <c r="TTG59" s="702"/>
      <c r="TTH59" s="703"/>
      <c r="TTI59" s="701" t="s">
        <v>866</v>
      </c>
      <c r="TTJ59" s="702"/>
      <c r="TTK59" s="702"/>
      <c r="TTL59" s="702"/>
      <c r="TTM59" s="702"/>
      <c r="TTN59" s="702"/>
      <c r="TTO59" s="702"/>
      <c r="TTP59" s="702"/>
      <c r="TTQ59" s="702"/>
      <c r="TTR59" s="702"/>
      <c r="TTS59" s="702"/>
      <c r="TTT59" s="702"/>
      <c r="TTU59" s="702"/>
      <c r="TTV59" s="702"/>
      <c r="TTW59" s="702"/>
      <c r="TTX59" s="703"/>
      <c r="TTY59" s="701" t="s">
        <v>866</v>
      </c>
      <c r="TTZ59" s="702"/>
      <c r="TUA59" s="702"/>
      <c r="TUB59" s="702"/>
      <c r="TUC59" s="702"/>
      <c r="TUD59" s="702"/>
      <c r="TUE59" s="702"/>
      <c r="TUF59" s="702"/>
      <c r="TUG59" s="702"/>
      <c r="TUH59" s="702"/>
      <c r="TUI59" s="702"/>
      <c r="TUJ59" s="702"/>
      <c r="TUK59" s="702"/>
      <c r="TUL59" s="702"/>
      <c r="TUM59" s="702"/>
      <c r="TUN59" s="703"/>
      <c r="TUO59" s="701" t="s">
        <v>866</v>
      </c>
      <c r="TUP59" s="702"/>
      <c r="TUQ59" s="702"/>
      <c r="TUR59" s="702"/>
      <c r="TUS59" s="702"/>
      <c r="TUT59" s="702"/>
      <c r="TUU59" s="702"/>
      <c r="TUV59" s="702"/>
      <c r="TUW59" s="702"/>
      <c r="TUX59" s="702"/>
      <c r="TUY59" s="702"/>
      <c r="TUZ59" s="702"/>
      <c r="TVA59" s="702"/>
      <c r="TVB59" s="702"/>
      <c r="TVC59" s="702"/>
      <c r="TVD59" s="703"/>
      <c r="TVE59" s="701" t="s">
        <v>866</v>
      </c>
      <c r="TVF59" s="702"/>
      <c r="TVG59" s="702"/>
      <c r="TVH59" s="702"/>
      <c r="TVI59" s="702"/>
      <c r="TVJ59" s="702"/>
      <c r="TVK59" s="702"/>
      <c r="TVL59" s="702"/>
      <c r="TVM59" s="702"/>
      <c r="TVN59" s="702"/>
      <c r="TVO59" s="702"/>
      <c r="TVP59" s="702"/>
      <c r="TVQ59" s="702"/>
      <c r="TVR59" s="702"/>
      <c r="TVS59" s="702"/>
      <c r="TVT59" s="703"/>
      <c r="TVU59" s="701" t="s">
        <v>866</v>
      </c>
      <c r="TVV59" s="702"/>
      <c r="TVW59" s="702"/>
      <c r="TVX59" s="702"/>
      <c r="TVY59" s="702"/>
      <c r="TVZ59" s="702"/>
      <c r="TWA59" s="702"/>
      <c r="TWB59" s="702"/>
      <c r="TWC59" s="702"/>
      <c r="TWD59" s="702"/>
      <c r="TWE59" s="702"/>
      <c r="TWF59" s="702"/>
      <c r="TWG59" s="702"/>
      <c r="TWH59" s="702"/>
      <c r="TWI59" s="702"/>
      <c r="TWJ59" s="703"/>
      <c r="TWK59" s="701" t="s">
        <v>866</v>
      </c>
      <c r="TWL59" s="702"/>
      <c r="TWM59" s="702"/>
      <c r="TWN59" s="702"/>
      <c r="TWO59" s="702"/>
      <c r="TWP59" s="702"/>
      <c r="TWQ59" s="702"/>
      <c r="TWR59" s="702"/>
      <c r="TWS59" s="702"/>
      <c r="TWT59" s="702"/>
      <c r="TWU59" s="702"/>
      <c r="TWV59" s="702"/>
      <c r="TWW59" s="702"/>
      <c r="TWX59" s="702"/>
      <c r="TWY59" s="702"/>
      <c r="TWZ59" s="703"/>
      <c r="TXA59" s="701" t="s">
        <v>866</v>
      </c>
      <c r="TXB59" s="702"/>
      <c r="TXC59" s="702"/>
      <c r="TXD59" s="702"/>
      <c r="TXE59" s="702"/>
      <c r="TXF59" s="702"/>
      <c r="TXG59" s="702"/>
      <c r="TXH59" s="702"/>
      <c r="TXI59" s="702"/>
      <c r="TXJ59" s="702"/>
      <c r="TXK59" s="702"/>
      <c r="TXL59" s="702"/>
      <c r="TXM59" s="702"/>
      <c r="TXN59" s="702"/>
      <c r="TXO59" s="702"/>
      <c r="TXP59" s="703"/>
      <c r="TXQ59" s="701" t="s">
        <v>866</v>
      </c>
      <c r="TXR59" s="702"/>
      <c r="TXS59" s="702"/>
      <c r="TXT59" s="702"/>
      <c r="TXU59" s="702"/>
      <c r="TXV59" s="702"/>
      <c r="TXW59" s="702"/>
      <c r="TXX59" s="702"/>
      <c r="TXY59" s="702"/>
      <c r="TXZ59" s="702"/>
      <c r="TYA59" s="702"/>
      <c r="TYB59" s="702"/>
      <c r="TYC59" s="702"/>
      <c r="TYD59" s="702"/>
      <c r="TYE59" s="702"/>
      <c r="TYF59" s="703"/>
      <c r="TYG59" s="701" t="s">
        <v>866</v>
      </c>
      <c r="TYH59" s="702"/>
      <c r="TYI59" s="702"/>
      <c r="TYJ59" s="702"/>
      <c r="TYK59" s="702"/>
      <c r="TYL59" s="702"/>
      <c r="TYM59" s="702"/>
      <c r="TYN59" s="702"/>
      <c r="TYO59" s="702"/>
      <c r="TYP59" s="702"/>
      <c r="TYQ59" s="702"/>
      <c r="TYR59" s="702"/>
      <c r="TYS59" s="702"/>
      <c r="TYT59" s="702"/>
      <c r="TYU59" s="702"/>
      <c r="TYV59" s="703"/>
      <c r="TYW59" s="701" t="s">
        <v>866</v>
      </c>
      <c r="TYX59" s="702"/>
      <c r="TYY59" s="702"/>
      <c r="TYZ59" s="702"/>
      <c r="TZA59" s="702"/>
      <c r="TZB59" s="702"/>
      <c r="TZC59" s="702"/>
      <c r="TZD59" s="702"/>
      <c r="TZE59" s="702"/>
      <c r="TZF59" s="702"/>
      <c r="TZG59" s="702"/>
      <c r="TZH59" s="702"/>
      <c r="TZI59" s="702"/>
      <c r="TZJ59" s="702"/>
      <c r="TZK59" s="702"/>
      <c r="TZL59" s="703"/>
      <c r="TZM59" s="701" t="s">
        <v>866</v>
      </c>
      <c r="TZN59" s="702"/>
      <c r="TZO59" s="702"/>
      <c r="TZP59" s="702"/>
      <c r="TZQ59" s="702"/>
      <c r="TZR59" s="702"/>
      <c r="TZS59" s="702"/>
      <c r="TZT59" s="702"/>
      <c r="TZU59" s="702"/>
      <c r="TZV59" s="702"/>
      <c r="TZW59" s="702"/>
      <c r="TZX59" s="702"/>
      <c r="TZY59" s="702"/>
      <c r="TZZ59" s="702"/>
      <c r="UAA59" s="702"/>
      <c r="UAB59" s="703"/>
      <c r="UAC59" s="701" t="s">
        <v>866</v>
      </c>
      <c r="UAD59" s="702"/>
      <c r="UAE59" s="702"/>
      <c r="UAF59" s="702"/>
      <c r="UAG59" s="702"/>
      <c r="UAH59" s="702"/>
      <c r="UAI59" s="702"/>
      <c r="UAJ59" s="702"/>
      <c r="UAK59" s="702"/>
      <c r="UAL59" s="702"/>
      <c r="UAM59" s="702"/>
      <c r="UAN59" s="702"/>
      <c r="UAO59" s="702"/>
      <c r="UAP59" s="702"/>
      <c r="UAQ59" s="702"/>
      <c r="UAR59" s="703"/>
      <c r="UAS59" s="701" t="s">
        <v>866</v>
      </c>
      <c r="UAT59" s="702"/>
      <c r="UAU59" s="702"/>
      <c r="UAV59" s="702"/>
      <c r="UAW59" s="702"/>
      <c r="UAX59" s="702"/>
      <c r="UAY59" s="702"/>
      <c r="UAZ59" s="702"/>
      <c r="UBA59" s="702"/>
      <c r="UBB59" s="702"/>
      <c r="UBC59" s="702"/>
      <c r="UBD59" s="702"/>
      <c r="UBE59" s="702"/>
      <c r="UBF59" s="702"/>
      <c r="UBG59" s="702"/>
      <c r="UBH59" s="703"/>
      <c r="UBI59" s="701" t="s">
        <v>866</v>
      </c>
      <c r="UBJ59" s="702"/>
      <c r="UBK59" s="702"/>
      <c r="UBL59" s="702"/>
      <c r="UBM59" s="702"/>
      <c r="UBN59" s="702"/>
      <c r="UBO59" s="702"/>
      <c r="UBP59" s="702"/>
      <c r="UBQ59" s="702"/>
      <c r="UBR59" s="702"/>
      <c r="UBS59" s="702"/>
      <c r="UBT59" s="702"/>
      <c r="UBU59" s="702"/>
      <c r="UBV59" s="702"/>
      <c r="UBW59" s="702"/>
      <c r="UBX59" s="703"/>
      <c r="UBY59" s="701" t="s">
        <v>866</v>
      </c>
      <c r="UBZ59" s="702"/>
      <c r="UCA59" s="702"/>
      <c r="UCB59" s="702"/>
      <c r="UCC59" s="702"/>
      <c r="UCD59" s="702"/>
      <c r="UCE59" s="702"/>
      <c r="UCF59" s="702"/>
      <c r="UCG59" s="702"/>
      <c r="UCH59" s="702"/>
      <c r="UCI59" s="702"/>
      <c r="UCJ59" s="702"/>
      <c r="UCK59" s="702"/>
      <c r="UCL59" s="702"/>
      <c r="UCM59" s="702"/>
      <c r="UCN59" s="703"/>
      <c r="UCO59" s="701" t="s">
        <v>866</v>
      </c>
      <c r="UCP59" s="702"/>
      <c r="UCQ59" s="702"/>
      <c r="UCR59" s="702"/>
      <c r="UCS59" s="702"/>
      <c r="UCT59" s="702"/>
      <c r="UCU59" s="702"/>
      <c r="UCV59" s="702"/>
      <c r="UCW59" s="702"/>
      <c r="UCX59" s="702"/>
      <c r="UCY59" s="702"/>
      <c r="UCZ59" s="702"/>
      <c r="UDA59" s="702"/>
      <c r="UDB59" s="702"/>
      <c r="UDC59" s="702"/>
      <c r="UDD59" s="703"/>
      <c r="UDE59" s="701" t="s">
        <v>866</v>
      </c>
      <c r="UDF59" s="702"/>
      <c r="UDG59" s="702"/>
      <c r="UDH59" s="702"/>
      <c r="UDI59" s="702"/>
      <c r="UDJ59" s="702"/>
      <c r="UDK59" s="702"/>
      <c r="UDL59" s="702"/>
      <c r="UDM59" s="702"/>
      <c r="UDN59" s="702"/>
      <c r="UDO59" s="702"/>
      <c r="UDP59" s="702"/>
      <c r="UDQ59" s="702"/>
      <c r="UDR59" s="702"/>
      <c r="UDS59" s="702"/>
      <c r="UDT59" s="703"/>
      <c r="UDU59" s="701" t="s">
        <v>866</v>
      </c>
      <c r="UDV59" s="702"/>
      <c r="UDW59" s="702"/>
      <c r="UDX59" s="702"/>
      <c r="UDY59" s="702"/>
      <c r="UDZ59" s="702"/>
      <c r="UEA59" s="702"/>
      <c r="UEB59" s="702"/>
      <c r="UEC59" s="702"/>
      <c r="UED59" s="702"/>
      <c r="UEE59" s="702"/>
      <c r="UEF59" s="702"/>
      <c r="UEG59" s="702"/>
      <c r="UEH59" s="702"/>
      <c r="UEI59" s="702"/>
      <c r="UEJ59" s="703"/>
      <c r="UEK59" s="701" t="s">
        <v>866</v>
      </c>
      <c r="UEL59" s="702"/>
      <c r="UEM59" s="702"/>
      <c r="UEN59" s="702"/>
      <c r="UEO59" s="702"/>
      <c r="UEP59" s="702"/>
      <c r="UEQ59" s="702"/>
      <c r="UER59" s="702"/>
      <c r="UES59" s="702"/>
      <c r="UET59" s="702"/>
      <c r="UEU59" s="702"/>
      <c r="UEV59" s="702"/>
      <c r="UEW59" s="702"/>
      <c r="UEX59" s="702"/>
      <c r="UEY59" s="702"/>
      <c r="UEZ59" s="703"/>
      <c r="UFA59" s="701" t="s">
        <v>866</v>
      </c>
      <c r="UFB59" s="702"/>
      <c r="UFC59" s="702"/>
      <c r="UFD59" s="702"/>
      <c r="UFE59" s="702"/>
      <c r="UFF59" s="702"/>
      <c r="UFG59" s="702"/>
      <c r="UFH59" s="702"/>
      <c r="UFI59" s="702"/>
      <c r="UFJ59" s="702"/>
      <c r="UFK59" s="702"/>
      <c r="UFL59" s="702"/>
      <c r="UFM59" s="702"/>
      <c r="UFN59" s="702"/>
      <c r="UFO59" s="702"/>
      <c r="UFP59" s="703"/>
      <c r="UFQ59" s="701" t="s">
        <v>866</v>
      </c>
      <c r="UFR59" s="702"/>
      <c r="UFS59" s="702"/>
      <c r="UFT59" s="702"/>
      <c r="UFU59" s="702"/>
      <c r="UFV59" s="702"/>
      <c r="UFW59" s="702"/>
      <c r="UFX59" s="702"/>
      <c r="UFY59" s="702"/>
      <c r="UFZ59" s="702"/>
      <c r="UGA59" s="702"/>
      <c r="UGB59" s="702"/>
      <c r="UGC59" s="702"/>
      <c r="UGD59" s="702"/>
      <c r="UGE59" s="702"/>
      <c r="UGF59" s="703"/>
      <c r="UGG59" s="701" t="s">
        <v>866</v>
      </c>
      <c r="UGH59" s="702"/>
      <c r="UGI59" s="702"/>
      <c r="UGJ59" s="702"/>
      <c r="UGK59" s="702"/>
      <c r="UGL59" s="702"/>
      <c r="UGM59" s="702"/>
      <c r="UGN59" s="702"/>
      <c r="UGO59" s="702"/>
      <c r="UGP59" s="702"/>
      <c r="UGQ59" s="702"/>
      <c r="UGR59" s="702"/>
      <c r="UGS59" s="702"/>
      <c r="UGT59" s="702"/>
      <c r="UGU59" s="702"/>
      <c r="UGV59" s="703"/>
      <c r="UGW59" s="701" t="s">
        <v>866</v>
      </c>
      <c r="UGX59" s="702"/>
      <c r="UGY59" s="702"/>
      <c r="UGZ59" s="702"/>
      <c r="UHA59" s="702"/>
      <c r="UHB59" s="702"/>
      <c r="UHC59" s="702"/>
      <c r="UHD59" s="702"/>
      <c r="UHE59" s="702"/>
      <c r="UHF59" s="702"/>
      <c r="UHG59" s="702"/>
      <c r="UHH59" s="702"/>
      <c r="UHI59" s="702"/>
      <c r="UHJ59" s="702"/>
      <c r="UHK59" s="702"/>
      <c r="UHL59" s="703"/>
      <c r="UHM59" s="701" t="s">
        <v>866</v>
      </c>
      <c r="UHN59" s="702"/>
      <c r="UHO59" s="702"/>
      <c r="UHP59" s="702"/>
      <c r="UHQ59" s="702"/>
      <c r="UHR59" s="702"/>
      <c r="UHS59" s="702"/>
      <c r="UHT59" s="702"/>
      <c r="UHU59" s="702"/>
      <c r="UHV59" s="702"/>
      <c r="UHW59" s="702"/>
      <c r="UHX59" s="702"/>
      <c r="UHY59" s="702"/>
      <c r="UHZ59" s="702"/>
      <c r="UIA59" s="702"/>
      <c r="UIB59" s="703"/>
      <c r="UIC59" s="701" t="s">
        <v>866</v>
      </c>
      <c r="UID59" s="702"/>
      <c r="UIE59" s="702"/>
      <c r="UIF59" s="702"/>
      <c r="UIG59" s="702"/>
      <c r="UIH59" s="702"/>
      <c r="UII59" s="702"/>
      <c r="UIJ59" s="702"/>
      <c r="UIK59" s="702"/>
      <c r="UIL59" s="702"/>
      <c r="UIM59" s="702"/>
      <c r="UIN59" s="702"/>
      <c r="UIO59" s="702"/>
      <c r="UIP59" s="702"/>
      <c r="UIQ59" s="702"/>
      <c r="UIR59" s="703"/>
      <c r="UIS59" s="701" t="s">
        <v>866</v>
      </c>
      <c r="UIT59" s="702"/>
      <c r="UIU59" s="702"/>
      <c r="UIV59" s="702"/>
      <c r="UIW59" s="702"/>
      <c r="UIX59" s="702"/>
      <c r="UIY59" s="702"/>
      <c r="UIZ59" s="702"/>
      <c r="UJA59" s="702"/>
      <c r="UJB59" s="702"/>
      <c r="UJC59" s="702"/>
      <c r="UJD59" s="702"/>
      <c r="UJE59" s="702"/>
      <c r="UJF59" s="702"/>
      <c r="UJG59" s="702"/>
      <c r="UJH59" s="703"/>
      <c r="UJI59" s="701" t="s">
        <v>866</v>
      </c>
      <c r="UJJ59" s="702"/>
      <c r="UJK59" s="702"/>
      <c r="UJL59" s="702"/>
      <c r="UJM59" s="702"/>
      <c r="UJN59" s="702"/>
      <c r="UJO59" s="702"/>
      <c r="UJP59" s="702"/>
      <c r="UJQ59" s="702"/>
      <c r="UJR59" s="702"/>
      <c r="UJS59" s="702"/>
      <c r="UJT59" s="702"/>
      <c r="UJU59" s="702"/>
      <c r="UJV59" s="702"/>
      <c r="UJW59" s="702"/>
      <c r="UJX59" s="703"/>
      <c r="UJY59" s="701" t="s">
        <v>866</v>
      </c>
      <c r="UJZ59" s="702"/>
      <c r="UKA59" s="702"/>
      <c r="UKB59" s="702"/>
      <c r="UKC59" s="702"/>
      <c r="UKD59" s="702"/>
      <c r="UKE59" s="702"/>
      <c r="UKF59" s="702"/>
      <c r="UKG59" s="702"/>
      <c r="UKH59" s="702"/>
      <c r="UKI59" s="702"/>
      <c r="UKJ59" s="702"/>
      <c r="UKK59" s="702"/>
      <c r="UKL59" s="702"/>
      <c r="UKM59" s="702"/>
      <c r="UKN59" s="703"/>
      <c r="UKO59" s="701" t="s">
        <v>866</v>
      </c>
      <c r="UKP59" s="702"/>
      <c r="UKQ59" s="702"/>
      <c r="UKR59" s="702"/>
      <c r="UKS59" s="702"/>
      <c r="UKT59" s="702"/>
      <c r="UKU59" s="702"/>
      <c r="UKV59" s="702"/>
      <c r="UKW59" s="702"/>
      <c r="UKX59" s="702"/>
      <c r="UKY59" s="702"/>
      <c r="UKZ59" s="702"/>
      <c r="ULA59" s="702"/>
      <c r="ULB59" s="702"/>
      <c r="ULC59" s="702"/>
      <c r="ULD59" s="703"/>
      <c r="ULE59" s="701" t="s">
        <v>866</v>
      </c>
      <c r="ULF59" s="702"/>
      <c r="ULG59" s="702"/>
      <c r="ULH59" s="702"/>
      <c r="ULI59" s="702"/>
      <c r="ULJ59" s="702"/>
      <c r="ULK59" s="702"/>
      <c r="ULL59" s="702"/>
      <c r="ULM59" s="702"/>
      <c r="ULN59" s="702"/>
      <c r="ULO59" s="702"/>
      <c r="ULP59" s="702"/>
      <c r="ULQ59" s="702"/>
      <c r="ULR59" s="702"/>
      <c r="ULS59" s="702"/>
      <c r="ULT59" s="703"/>
      <c r="ULU59" s="701" t="s">
        <v>866</v>
      </c>
      <c r="ULV59" s="702"/>
      <c r="ULW59" s="702"/>
      <c r="ULX59" s="702"/>
      <c r="ULY59" s="702"/>
      <c r="ULZ59" s="702"/>
      <c r="UMA59" s="702"/>
      <c r="UMB59" s="702"/>
      <c r="UMC59" s="702"/>
      <c r="UMD59" s="702"/>
      <c r="UME59" s="702"/>
      <c r="UMF59" s="702"/>
      <c r="UMG59" s="702"/>
      <c r="UMH59" s="702"/>
      <c r="UMI59" s="702"/>
      <c r="UMJ59" s="703"/>
      <c r="UMK59" s="701" t="s">
        <v>866</v>
      </c>
      <c r="UML59" s="702"/>
      <c r="UMM59" s="702"/>
      <c r="UMN59" s="702"/>
      <c r="UMO59" s="702"/>
      <c r="UMP59" s="702"/>
      <c r="UMQ59" s="702"/>
      <c r="UMR59" s="702"/>
      <c r="UMS59" s="702"/>
      <c r="UMT59" s="702"/>
      <c r="UMU59" s="702"/>
      <c r="UMV59" s="702"/>
      <c r="UMW59" s="702"/>
      <c r="UMX59" s="702"/>
      <c r="UMY59" s="702"/>
      <c r="UMZ59" s="703"/>
      <c r="UNA59" s="701" t="s">
        <v>866</v>
      </c>
      <c r="UNB59" s="702"/>
      <c r="UNC59" s="702"/>
      <c r="UND59" s="702"/>
      <c r="UNE59" s="702"/>
      <c r="UNF59" s="702"/>
      <c r="UNG59" s="702"/>
      <c r="UNH59" s="702"/>
      <c r="UNI59" s="702"/>
      <c r="UNJ59" s="702"/>
      <c r="UNK59" s="702"/>
      <c r="UNL59" s="702"/>
      <c r="UNM59" s="702"/>
      <c r="UNN59" s="702"/>
      <c r="UNO59" s="702"/>
      <c r="UNP59" s="703"/>
      <c r="UNQ59" s="701" t="s">
        <v>866</v>
      </c>
      <c r="UNR59" s="702"/>
      <c r="UNS59" s="702"/>
      <c r="UNT59" s="702"/>
      <c r="UNU59" s="702"/>
      <c r="UNV59" s="702"/>
      <c r="UNW59" s="702"/>
      <c r="UNX59" s="702"/>
      <c r="UNY59" s="702"/>
      <c r="UNZ59" s="702"/>
      <c r="UOA59" s="702"/>
      <c r="UOB59" s="702"/>
      <c r="UOC59" s="702"/>
      <c r="UOD59" s="702"/>
      <c r="UOE59" s="702"/>
      <c r="UOF59" s="703"/>
      <c r="UOG59" s="701" t="s">
        <v>866</v>
      </c>
      <c r="UOH59" s="702"/>
      <c r="UOI59" s="702"/>
      <c r="UOJ59" s="702"/>
      <c r="UOK59" s="702"/>
      <c r="UOL59" s="702"/>
      <c r="UOM59" s="702"/>
      <c r="UON59" s="702"/>
      <c r="UOO59" s="702"/>
      <c r="UOP59" s="702"/>
      <c r="UOQ59" s="702"/>
      <c r="UOR59" s="702"/>
      <c r="UOS59" s="702"/>
      <c r="UOT59" s="702"/>
      <c r="UOU59" s="702"/>
      <c r="UOV59" s="703"/>
      <c r="UOW59" s="701" t="s">
        <v>866</v>
      </c>
      <c r="UOX59" s="702"/>
      <c r="UOY59" s="702"/>
      <c r="UOZ59" s="702"/>
      <c r="UPA59" s="702"/>
      <c r="UPB59" s="702"/>
      <c r="UPC59" s="702"/>
      <c r="UPD59" s="702"/>
      <c r="UPE59" s="702"/>
      <c r="UPF59" s="702"/>
      <c r="UPG59" s="702"/>
      <c r="UPH59" s="702"/>
      <c r="UPI59" s="702"/>
      <c r="UPJ59" s="702"/>
      <c r="UPK59" s="702"/>
      <c r="UPL59" s="703"/>
      <c r="UPM59" s="701" t="s">
        <v>866</v>
      </c>
      <c r="UPN59" s="702"/>
      <c r="UPO59" s="702"/>
      <c r="UPP59" s="702"/>
      <c r="UPQ59" s="702"/>
      <c r="UPR59" s="702"/>
      <c r="UPS59" s="702"/>
      <c r="UPT59" s="702"/>
      <c r="UPU59" s="702"/>
      <c r="UPV59" s="702"/>
      <c r="UPW59" s="702"/>
      <c r="UPX59" s="702"/>
      <c r="UPY59" s="702"/>
      <c r="UPZ59" s="702"/>
      <c r="UQA59" s="702"/>
      <c r="UQB59" s="703"/>
      <c r="UQC59" s="701" t="s">
        <v>866</v>
      </c>
      <c r="UQD59" s="702"/>
      <c r="UQE59" s="702"/>
      <c r="UQF59" s="702"/>
      <c r="UQG59" s="702"/>
      <c r="UQH59" s="702"/>
      <c r="UQI59" s="702"/>
      <c r="UQJ59" s="702"/>
      <c r="UQK59" s="702"/>
      <c r="UQL59" s="702"/>
      <c r="UQM59" s="702"/>
      <c r="UQN59" s="702"/>
      <c r="UQO59" s="702"/>
      <c r="UQP59" s="702"/>
      <c r="UQQ59" s="702"/>
      <c r="UQR59" s="703"/>
      <c r="UQS59" s="701" t="s">
        <v>866</v>
      </c>
      <c r="UQT59" s="702"/>
      <c r="UQU59" s="702"/>
      <c r="UQV59" s="702"/>
      <c r="UQW59" s="702"/>
      <c r="UQX59" s="702"/>
      <c r="UQY59" s="702"/>
      <c r="UQZ59" s="702"/>
      <c r="URA59" s="702"/>
      <c r="URB59" s="702"/>
      <c r="URC59" s="702"/>
      <c r="URD59" s="702"/>
      <c r="URE59" s="702"/>
      <c r="URF59" s="702"/>
      <c r="URG59" s="702"/>
      <c r="URH59" s="703"/>
      <c r="URI59" s="701" t="s">
        <v>866</v>
      </c>
      <c r="URJ59" s="702"/>
      <c r="URK59" s="702"/>
      <c r="URL59" s="702"/>
      <c r="URM59" s="702"/>
      <c r="URN59" s="702"/>
      <c r="URO59" s="702"/>
      <c r="URP59" s="702"/>
      <c r="URQ59" s="702"/>
      <c r="URR59" s="702"/>
      <c r="URS59" s="702"/>
      <c r="URT59" s="702"/>
      <c r="URU59" s="702"/>
      <c r="URV59" s="702"/>
      <c r="URW59" s="702"/>
      <c r="URX59" s="703"/>
      <c r="URY59" s="701" t="s">
        <v>866</v>
      </c>
      <c r="URZ59" s="702"/>
      <c r="USA59" s="702"/>
      <c r="USB59" s="702"/>
      <c r="USC59" s="702"/>
      <c r="USD59" s="702"/>
      <c r="USE59" s="702"/>
      <c r="USF59" s="702"/>
      <c r="USG59" s="702"/>
      <c r="USH59" s="702"/>
      <c r="USI59" s="702"/>
      <c r="USJ59" s="702"/>
      <c r="USK59" s="702"/>
      <c r="USL59" s="702"/>
      <c r="USM59" s="702"/>
      <c r="USN59" s="703"/>
      <c r="USO59" s="701" t="s">
        <v>866</v>
      </c>
      <c r="USP59" s="702"/>
      <c r="USQ59" s="702"/>
      <c r="USR59" s="702"/>
      <c r="USS59" s="702"/>
      <c r="UST59" s="702"/>
      <c r="USU59" s="702"/>
      <c r="USV59" s="702"/>
      <c r="USW59" s="702"/>
      <c r="USX59" s="702"/>
      <c r="USY59" s="702"/>
      <c r="USZ59" s="702"/>
      <c r="UTA59" s="702"/>
      <c r="UTB59" s="702"/>
      <c r="UTC59" s="702"/>
      <c r="UTD59" s="703"/>
      <c r="UTE59" s="701" t="s">
        <v>866</v>
      </c>
      <c r="UTF59" s="702"/>
      <c r="UTG59" s="702"/>
      <c r="UTH59" s="702"/>
      <c r="UTI59" s="702"/>
      <c r="UTJ59" s="702"/>
      <c r="UTK59" s="702"/>
      <c r="UTL59" s="702"/>
      <c r="UTM59" s="702"/>
      <c r="UTN59" s="702"/>
      <c r="UTO59" s="702"/>
      <c r="UTP59" s="702"/>
      <c r="UTQ59" s="702"/>
      <c r="UTR59" s="702"/>
      <c r="UTS59" s="702"/>
      <c r="UTT59" s="703"/>
      <c r="UTU59" s="701" t="s">
        <v>866</v>
      </c>
      <c r="UTV59" s="702"/>
      <c r="UTW59" s="702"/>
      <c r="UTX59" s="702"/>
      <c r="UTY59" s="702"/>
      <c r="UTZ59" s="702"/>
      <c r="UUA59" s="702"/>
      <c r="UUB59" s="702"/>
      <c r="UUC59" s="702"/>
      <c r="UUD59" s="702"/>
      <c r="UUE59" s="702"/>
      <c r="UUF59" s="702"/>
      <c r="UUG59" s="702"/>
      <c r="UUH59" s="702"/>
      <c r="UUI59" s="702"/>
      <c r="UUJ59" s="703"/>
      <c r="UUK59" s="701" t="s">
        <v>866</v>
      </c>
      <c r="UUL59" s="702"/>
      <c r="UUM59" s="702"/>
      <c r="UUN59" s="702"/>
      <c r="UUO59" s="702"/>
      <c r="UUP59" s="702"/>
      <c r="UUQ59" s="702"/>
      <c r="UUR59" s="702"/>
      <c r="UUS59" s="702"/>
      <c r="UUT59" s="702"/>
      <c r="UUU59" s="702"/>
      <c r="UUV59" s="702"/>
      <c r="UUW59" s="702"/>
      <c r="UUX59" s="702"/>
      <c r="UUY59" s="702"/>
      <c r="UUZ59" s="703"/>
      <c r="UVA59" s="701" t="s">
        <v>866</v>
      </c>
      <c r="UVB59" s="702"/>
      <c r="UVC59" s="702"/>
      <c r="UVD59" s="702"/>
      <c r="UVE59" s="702"/>
      <c r="UVF59" s="702"/>
      <c r="UVG59" s="702"/>
      <c r="UVH59" s="702"/>
      <c r="UVI59" s="702"/>
      <c r="UVJ59" s="702"/>
      <c r="UVK59" s="702"/>
      <c r="UVL59" s="702"/>
      <c r="UVM59" s="702"/>
      <c r="UVN59" s="702"/>
      <c r="UVO59" s="702"/>
      <c r="UVP59" s="703"/>
      <c r="UVQ59" s="701" t="s">
        <v>866</v>
      </c>
      <c r="UVR59" s="702"/>
      <c r="UVS59" s="702"/>
      <c r="UVT59" s="702"/>
      <c r="UVU59" s="702"/>
      <c r="UVV59" s="702"/>
      <c r="UVW59" s="702"/>
      <c r="UVX59" s="702"/>
      <c r="UVY59" s="702"/>
      <c r="UVZ59" s="702"/>
      <c r="UWA59" s="702"/>
      <c r="UWB59" s="702"/>
      <c r="UWC59" s="702"/>
      <c r="UWD59" s="702"/>
      <c r="UWE59" s="702"/>
      <c r="UWF59" s="703"/>
      <c r="UWG59" s="701" t="s">
        <v>866</v>
      </c>
      <c r="UWH59" s="702"/>
      <c r="UWI59" s="702"/>
      <c r="UWJ59" s="702"/>
      <c r="UWK59" s="702"/>
      <c r="UWL59" s="702"/>
      <c r="UWM59" s="702"/>
      <c r="UWN59" s="702"/>
      <c r="UWO59" s="702"/>
      <c r="UWP59" s="702"/>
      <c r="UWQ59" s="702"/>
      <c r="UWR59" s="702"/>
      <c r="UWS59" s="702"/>
      <c r="UWT59" s="702"/>
      <c r="UWU59" s="702"/>
      <c r="UWV59" s="703"/>
      <c r="UWW59" s="701" t="s">
        <v>866</v>
      </c>
      <c r="UWX59" s="702"/>
      <c r="UWY59" s="702"/>
      <c r="UWZ59" s="702"/>
      <c r="UXA59" s="702"/>
      <c r="UXB59" s="702"/>
      <c r="UXC59" s="702"/>
      <c r="UXD59" s="702"/>
      <c r="UXE59" s="702"/>
      <c r="UXF59" s="702"/>
      <c r="UXG59" s="702"/>
      <c r="UXH59" s="702"/>
      <c r="UXI59" s="702"/>
      <c r="UXJ59" s="702"/>
      <c r="UXK59" s="702"/>
      <c r="UXL59" s="703"/>
      <c r="UXM59" s="701" t="s">
        <v>866</v>
      </c>
      <c r="UXN59" s="702"/>
      <c r="UXO59" s="702"/>
      <c r="UXP59" s="702"/>
      <c r="UXQ59" s="702"/>
      <c r="UXR59" s="702"/>
      <c r="UXS59" s="702"/>
      <c r="UXT59" s="702"/>
      <c r="UXU59" s="702"/>
      <c r="UXV59" s="702"/>
      <c r="UXW59" s="702"/>
      <c r="UXX59" s="702"/>
      <c r="UXY59" s="702"/>
      <c r="UXZ59" s="702"/>
      <c r="UYA59" s="702"/>
      <c r="UYB59" s="703"/>
      <c r="UYC59" s="701" t="s">
        <v>866</v>
      </c>
      <c r="UYD59" s="702"/>
      <c r="UYE59" s="702"/>
      <c r="UYF59" s="702"/>
      <c r="UYG59" s="702"/>
      <c r="UYH59" s="702"/>
      <c r="UYI59" s="702"/>
      <c r="UYJ59" s="702"/>
      <c r="UYK59" s="702"/>
      <c r="UYL59" s="702"/>
      <c r="UYM59" s="702"/>
      <c r="UYN59" s="702"/>
      <c r="UYO59" s="702"/>
      <c r="UYP59" s="702"/>
      <c r="UYQ59" s="702"/>
      <c r="UYR59" s="703"/>
      <c r="UYS59" s="701" t="s">
        <v>866</v>
      </c>
      <c r="UYT59" s="702"/>
      <c r="UYU59" s="702"/>
      <c r="UYV59" s="702"/>
      <c r="UYW59" s="702"/>
      <c r="UYX59" s="702"/>
      <c r="UYY59" s="702"/>
      <c r="UYZ59" s="702"/>
      <c r="UZA59" s="702"/>
      <c r="UZB59" s="702"/>
      <c r="UZC59" s="702"/>
      <c r="UZD59" s="702"/>
      <c r="UZE59" s="702"/>
      <c r="UZF59" s="702"/>
      <c r="UZG59" s="702"/>
      <c r="UZH59" s="703"/>
      <c r="UZI59" s="701" t="s">
        <v>866</v>
      </c>
      <c r="UZJ59" s="702"/>
      <c r="UZK59" s="702"/>
      <c r="UZL59" s="702"/>
      <c r="UZM59" s="702"/>
      <c r="UZN59" s="702"/>
      <c r="UZO59" s="702"/>
      <c r="UZP59" s="702"/>
      <c r="UZQ59" s="702"/>
      <c r="UZR59" s="702"/>
      <c r="UZS59" s="702"/>
      <c r="UZT59" s="702"/>
      <c r="UZU59" s="702"/>
      <c r="UZV59" s="702"/>
      <c r="UZW59" s="702"/>
      <c r="UZX59" s="703"/>
      <c r="UZY59" s="701" t="s">
        <v>866</v>
      </c>
      <c r="UZZ59" s="702"/>
      <c r="VAA59" s="702"/>
      <c r="VAB59" s="702"/>
      <c r="VAC59" s="702"/>
      <c r="VAD59" s="702"/>
      <c r="VAE59" s="702"/>
      <c r="VAF59" s="702"/>
      <c r="VAG59" s="702"/>
      <c r="VAH59" s="702"/>
      <c r="VAI59" s="702"/>
      <c r="VAJ59" s="702"/>
      <c r="VAK59" s="702"/>
      <c r="VAL59" s="702"/>
      <c r="VAM59" s="702"/>
      <c r="VAN59" s="703"/>
      <c r="VAO59" s="701" t="s">
        <v>866</v>
      </c>
      <c r="VAP59" s="702"/>
      <c r="VAQ59" s="702"/>
      <c r="VAR59" s="702"/>
      <c r="VAS59" s="702"/>
      <c r="VAT59" s="702"/>
      <c r="VAU59" s="702"/>
      <c r="VAV59" s="702"/>
      <c r="VAW59" s="702"/>
      <c r="VAX59" s="702"/>
      <c r="VAY59" s="702"/>
      <c r="VAZ59" s="702"/>
      <c r="VBA59" s="702"/>
      <c r="VBB59" s="702"/>
      <c r="VBC59" s="702"/>
      <c r="VBD59" s="703"/>
      <c r="VBE59" s="701" t="s">
        <v>866</v>
      </c>
      <c r="VBF59" s="702"/>
      <c r="VBG59" s="702"/>
      <c r="VBH59" s="702"/>
      <c r="VBI59" s="702"/>
      <c r="VBJ59" s="702"/>
      <c r="VBK59" s="702"/>
      <c r="VBL59" s="702"/>
      <c r="VBM59" s="702"/>
      <c r="VBN59" s="702"/>
      <c r="VBO59" s="702"/>
      <c r="VBP59" s="702"/>
      <c r="VBQ59" s="702"/>
      <c r="VBR59" s="702"/>
      <c r="VBS59" s="702"/>
      <c r="VBT59" s="703"/>
      <c r="VBU59" s="701" t="s">
        <v>866</v>
      </c>
      <c r="VBV59" s="702"/>
      <c r="VBW59" s="702"/>
      <c r="VBX59" s="702"/>
      <c r="VBY59" s="702"/>
      <c r="VBZ59" s="702"/>
      <c r="VCA59" s="702"/>
      <c r="VCB59" s="702"/>
      <c r="VCC59" s="702"/>
      <c r="VCD59" s="702"/>
      <c r="VCE59" s="702"/>
      <c r="VCF59" s="702"/>
      <c r="VCG59" s="702"/>
      <c r="VCH59" s="702"/>
      <c r="VCI59" s="702"/>
      <c r="VCJ59" s="703"/>
      <c r="VCK59" s="701" t="s">
        <v>866</v>
      </c>
      <c r="VCL59" s="702"/>
      <c r="VCM59" s="702"/>
      <c r="VCN59" s="702"/>
      <c r="VCO59" s="702"/>
      <c r="VCP59" s="702"/>
      <c r="VCQ59" s="702"/>
      <c r="VCR59" s="702"/>
      <c r="VCS59" s="702"/>
      <c r="VCT59" s="702"/>
      <c r="VCU59" s="702"/>
      <c r="VCV59" s="702"/>
      <c r="VCW59" s="702"/>
      <c r="VCX59" s="702"/>
      <c r="VCY59" s="702"/>
      <c r="VCZ59" s="703"/>
      <c r="VDA59" s="701" t="s">
        <v>866</v>
      </c>
      <c r="VDB59" s="702"/>
      <c r="VDC59" s="702"/>
      <c r="VDD59" s="702"/>
      <c r="VDE59" s="702"/>
      <c r="VDF59" s="702"/>
      <c r="VDG59" s="702"/>
      <c r="VDH59" s="702"/>
      <c r="VDI59" s="702"/>
      <c r="VDJ59" s="702"/>
      <c r="VDK59" s="702"/>
      <c r="VDL59" s="702"/>
      <c r="VDM59" s="702"/>
      <c r="VDN59" s="702"/>
      <c r="VDO59" s="702"/>
      <c r="VDP59" s="703"/>
      <c r="VDQ59" s="701" t="s">
        <v>866</v>
      </c>
      <c r="VDR59" s="702"/>
      <c r="VDS59" s="702"/>
      <c r="VDT59" s="702"/>
      <c r="VDU59" s="702"/>
      <c r="VDV59" s="702"/>
      <c r="VDW59" s="702"/>
      <c r="VDX59" s="702"/>
      <c r="VDY59" s="702"/>
      <c r="VDZ59" s="702"/>
      <c r="VEA59" s="702"/>
      <c r="VEB59" s="702"/>
      <c r="VEC59" s="702"/>
      <c r="VED59" s="702"/>
      <c r="VEE59" s="702"/>
      <c r="VEF59" s="703"/>
      <c r="VEG59" s="701" t="s">
        <v>866</v>
      </c>
      <c r="VEH59" s="702"/>
      <c r="VEI59" s="702"/>
      <c r="VEJ59" s="702"/>
      <c r="VEK59" s="702"/>
      <c r="VEL59" s="702"/>
      <c r="VEM59" s="702"/>
      <c r="VEN59" s="702"/>
      <c r="VEO59" s="702"/>
      <c r="VEP59" s="702"/>
      <c r="VEQ59" s="702"/>
      <c r="VER59" s="702"/>
      <c r="VES59" s="702"/>
      <c r="VET59" s="702"/>
      <c r="VEU59" s="702"/>
      <c r="VEV59" s="703"/>
      <c r="VEW59" s="701" t="s">
        <v>866</v>
      </c>
      <c r="VEX59" s="702"/>
      <c r="VEY59" s="702"/>
      <c r="VEZ59" s="702"/>
      <c r="VFA59" s="702"/>
      <c r="VFB59" s="702"/>
      <c r="VFC59" s="702"/>
      <c r="VFD59" s="702"/>
      <c r="VFE59" s="702"/>
      <c r="VFF59" s="702"/>
      <c r="VFG59" s="702"/>
      <c r="VFH59" s="702"/>
      <c r="VFI59" s="702"/>
      <c r="VFJ59" s="702"/>
      <c r="VFK59" s="702"/>
      <c r="VFL59" s="703"/>
      <c r="VFM59" s="701" t="s">
        <v>866</v>
      </c>
      <c r="VFN59" s="702"/>
      <c r="VFO59" s="702"/>
      <c r="VFP59" s="702"/>
      <c r="VFQ59" s="702"/>
      <c r="VFR59" s="702"/>
      <c r="VFS59" s="702"/>
      <c r="VFT59" s="702"/>
      <c r="VFU59" s="702"/>
      <c r="VFV59" s="702"/>
      <c r="VFW59" s="702"/>
      <c r="VFX59" s="702"/>
      <c r="VFY59" s="702"/>
      <c r="VFZ59" s="702"/>
      <c r="VGA59" s="702"/>
      <c r="VGB59" s="703"/>
      <c r="VGC59" s="701" t="s">
        <v>866</v>
      </c>
      <c r="VGD59" s="702"/>
      <c r="VGE59" s="702"/>
      <c r="VGF59" s="702"/>
      <c r="VGG59" s="702"/>
      <c r="VGH59" s="702"/>
      <c r="VGI59" s="702"/>
      <c r="VGJ59" s="702"/>
      <c r="VGK59" s="702"/>
      <c r="VGL59" s="702"/>
      <c r="VGM59" s="702"/>
      <c r="VGN59" s="702"/>
      <c r="VGO59" s="702"/>
      <c r="VGP59" s="702"/>
      <c r="VGQ59" s="702"/>
      <c r="VGR59" s="703"/>
      <c r="VGS59" s="701" t="s">
        <v>866</v>
      </c>
      <c r="VGT59" s="702"/>
      <c r="VGU59" s="702"/>
      <c r="VGV59" s="702"/>
      <c r="VGW59" s="702"/>
      <c r="VGX59" s="702"/>
      <c r="VGY59" s="702"/>
      <c r="VGZ59" s="702"/>
      <c r="VHA59" s="702"/>
      <c r="VHB59" s="702"/>
      <c r="VHC59" s="702"/>
      <c r="VHD59" s="702"/>
      <c r="VHE59" s="702"/>
      <c r="VHF59" s="702"/>
      <c r="VHG59" s="702"/>
      <c r="VHH59" s="703"/>
      <c r="VHI59" s="701" t="s">
        <v>866</v>
      </c>
      <c r="VHJ59" s="702"/>
      <c r="VHK59" s="702"/>
      <c r="VHL59" s="702"/>
      <c r="VHM59" s="702"/>
      <c r="VHN59" s="702"/>
      <c r="VHO59" s="702"/>
      <c r="VHP59" s="702"/>
      <c r="VHQ59" s="702"/>
      <c r="VHR59" s="702"/>
      <c r="VHS59" s="702"/>
      <c r="VHT59" s="702"/>
      <c r="VHU59" s="702"/>
      <c r="VHV59" s="702"/>
      <c r="VHW59" s="702"/>
      <c r="VHX59" s="703"/>
      <c r="VHY59" s="701" t="s">
        <v>866</v>
      </c>
      <c r="VHZ59" s="702"/>
      <c r="VIA59" s="702"/>
      <c r="VIB59" s="702"/>
      <c r="VIC59" s="702"/>
      <c r="VID59" s="702"/>
      <c r="VIE59" s="702"/>
      <c r="VIF59" s="702"/>
      <c r="VIG59" s="702"/>
      <c r="VIH59" s="702"/>
      <c r="VII59" s="702"/>
      <c r="VIJ59" s="702"/>
      <c r="VIK59" s="702"/>
      <c r="VIL59" s="702"/>
      <c r="VIM59" s="702"/>
      <c r="VIN59" s="703"/>
      <c r="VIO59" s="701" t="s">
        <v>866</v>
      </c>
      <c r="VIP59" s="702"/>
      <c r="VIQ59" s="702"/>
      <c r="VIR59" s="702"/>
      <c r="VIS59" s="702"/>
      <c r="VIT59" s="702"/>
      <c r="VIU59" s="702"/>
      <c r="VIV59" s="702"/>
      <c r="VIW59" s="702"/>
      <c r="VIX59" s="702"/>
      <c r="VIY59" s="702"/>
      <c r="VIZ59" s="702"/>
      <c r="VJA59" s="702"/>
      <c r="VJB59" s="702"/>
      <c r="VJC59" s="702"/>
      <c r="VJD59" s="703"/>
      <c r="VJE59" s="701" t="s">
        <v>866</v>
      </c>
      <c r="VJF59" s="702"/>
      <c r="VJG59" s="702"/>
      <c r="VJH59" s="702"/>
      <c r="VJI59" s="702"/>
      <c r="VJJ59" s="702"/>
      <c r="VJK59" s="702"/>
      <c r="VJL59" s="702"/>
      <c r="VJM59" s="702"/>
      <c r="VJN59" s="702"/>
      <c r="VJO59" s="702"/>
      <c r="VJP59" s="702"/>
      <c r="VJQ59" s="702"/>
      <c r="VJR59" s="702"/>
      <c r="VJS59" s="702"/>
      <c r="VJT59" s="703"/>
      <c r="VJU59" s="701" t="s">
        <v>866</v>
      </c>
      <c r="VJV59" s="702"/>
      <c r="VJW59" s="702"/>
      <c r="VJX59" s="702"/>
      <c r="VJY59" s="702"/>
      <c r="VJZ59" s="702"/>
      <c r="VKA59" s="702"/>
      <c r="VKB59" s="702"/>
      <c r="VKC59" s="702"/>
      <c r="VKD59" s="702"/>
      <c r="VKE59" s="702"/>
      <c r="VKF59" s="702"/>
      <c r="VKG59" s="702"/>
      <c r="VKH59" s="702"/>
      <c r="VKI59" s="702"/>
      <c r="VKJ59" s="703"/>
      <c r="VKK59" s="701" t="s">
        <v>866</v>
      </c>
      <c r="VKL59" s="702"/>
      <c r="VKM59" s="702"/>
      <c r="VKN59" s="702"/>
      <c r="VKO59" s="702"/>
      <c r="VKP59" s="702"/>
      <c r="VKQ59" s="702"/>
      <c r="VKR59" s="702"/>
      <c r="VKS59" s="702"/>
      <c r="VKT59" s="702"/>
      <c r="VKU59" s="702"/>
      <c r="VKV59" s="702"/>
      <c r="VKW59" s="702"/>
      <c r="VKX59" s="702"/>
      <c r="VKY59" s="702"/>
      <c r="VKZ59" s="703"/>
      <c r="VLA59" s="701" t="s">
        <v>866</v>
      </c>
      <c r="VLB59" s="702"/>
      <c r="VLC59" s="702"/>
      <c r="VLD59" s="702"/>
      <c r="VLE59" s="702"/>
      <c r="VLF59" s="702"/>
      <c r="VLG59" s="702"/>
      <c r="VLH59" s="702"/>
      <c r="VLI59" s="702"/>
      <c r="VLJ59" s="702"/>
      <c r="VLK59" s="702"/>
      <c r="VLL59" s="702"/>
      <c r="VLM59" s="702"/>
      <c r="VLN59" s="702"/>
      <c r="VLO59" s="702"/>
      <c r="VLP59" s="703"/>
      <c r="VLQ59" s="701" t="s">
        <v>866</v>
      </c>
      <c r="VLR59" s="702"/>
      <c r="VLS59" s="702"/>
      <c r="VLT59" s="702"/>
      <c r="VLU59" s="702"/>
      <c r="VLV59" s="702"/>
      <c r="VLW59" s="702"/>
      <c r="VLX59" s="702"/>
      <c r="VLY59" s="702"/>
      <c r="VLZ59" s="702"/>
      <c r="VMA59" s="702"/>
      <c r="VMB59" s="702"/>
      <c r="VMC59" s="702"/>
      <c r="VMD59" s="702"/>
      <c r="VME59" s="702"/>
      <c r="VMF59" s="703"/>
      <c r="VMG59" s="701" t="s">
        <v>866</v>
      </c>
      <c r="VMH59" s="702"/>
      <c r="VMI59" s="702"/>
      <c r="VMJ59" s="702"/>
      <c r="VMK59" s="702"/>
      <c r="VML59" s="702"/>
      <c r="VMM59" s="702"/>
      <c r="VMN59" s="702"/>
      <c r="VMO59" s="702"/>
      <c r="VMP59" s="702"/>
      <c r="VMQ59" s="702"/>
      <c r="VMR59" s="702"/>
      <c r="VMS59" s="702"/>
      <c r="VMT59" s="702"/>
      <c r="VMU59" s="702"/>
      <c r="VMV59" s="703"/>
      <c r="VMW59" s="701" t="s">
        <v>866</v>
      </c>
      <c r="VMX59" s="702"/>
      <c r="VMY59" s="702"/>
      <c r="VMZ59" s="702"/>
      <c r="VNA59" s="702"/>
      <c r="VNB59" s="702"/>
      <c r="VNC59" s="702"/>
      <c r="VND59" s="702"/>
      <c r="VNE59" s="702"/>
      <c r="VNF59" s="702"/>
      <c r="VNG59" s="702"/>
      <c r="VNH59" s="702"/>
      <c r="VNI59" s="702"/>
      <c r="VNJ59" s="702"/>
      <c r="VNK59" s="702"/>
      <c r="VNL59" s="703"/>
      <c r="VNM59" s="701" t="s">
        <v>866</v>
      </c>
      <c r="VNN59" s="702"/>
      <c r="VNO59" s="702"/>
      <c r="VNP59" s="702"/>
      <c r="VNQ59" s="702"/>
      <c r="VNR59" s="702"/>
      <c r="VNS59" s="702"/>
      <c r="VNT59" s="702"/>
      <c r="VNU59" s="702"/>
      <c r="VNV59" s="702"/>
      <c r="VNW59" s="702"/>
      <c r="VNX59" s="702"/>
      <c r="VNY59" s="702"/>
      <c r="VNZ59" s="702"/>
      <c r="VOA59" s="702"/>
      <c r="VOB59" s="703"/>
      <c r="VOC59" s="701" t="s">
        <v>866</v>
      </c>
      <c r="VOD59" s="702"/>
      <c r="VOE59" s="702"/>
      <c r="VOF59" s="702"/>
      <c r="VOG59" s="702"/>
      <c r="VOH59" s="702"/>
      <c r="VOI59" s="702"/>
      <c r="VOJ59" s="702"/>
      <c r="VOK59" s="702"/>
      <c r="VOL59" s="702"/>
      <c r="VOM59" s="702"/>
      <c r="VON59" s="702"/>
      <c r="VOO59" s="702"/>
      <c r="VOP59" s="702"/>
      <c r="VOQ59" s="702"/>
      <c r="VOR59" s="703"/>
      <c r="VOS59" s="701" t="s">
        <v>866</v>
      </c>
      <c r="VOT59" s="702"/>
      <c r="VOU59" s="702"/>
      <c r="VOV59" s="702"/>
      <c r="VOW59" s="702"/>
      <c r="VOX59" s="702"/>
      <c r="VOY59" s="702"/>
      <c r="VOZ59" s="702"/>
      <c r="VPA59" s="702"/>
      <c r="VPB59" s="702"/>
      <c r="VPC59" s="702"/>
      <c r="VPD59" s="702"/>
      <c r="VPE59" s="702"/>
      <c r="VPF59" s="702"/>
      <c r="VPG59" s="702"/>
      <c r="VPH59" s="703"/>
      <c r="VPI59" s="701" t="s">
        <v>866</v>
      </c>
      <c r="VPJ59" s="702"/>
      <c r="VPK59" s="702"/>
      <c r="VPL59" s="702"/>
      <c r="VPM59" s="702"/>
      <c r="VPN59" s="702"/>
      <c r="VPO59" s="702"/>
      <c r="VPP59" s="702"/>
      <c r="VPQ59" s="702"/>
      <c r="VPR59" s="702"/>
      <c r="VPS59" s="702"/>
      <c r="VPT59" s="702"/>
      <c r="VPU59" s="702"/>
      <c r="VPV59" s="702"/>
      <c r="VPW59" s="702"/>
      <c r="VPX59" s="703"/>
      <c r="VPY59" s="701" t="s">
        <v>866</v>
      </c>
      <c r="VPZ59" s="702"/>
      <c r="VQA59" s="702"/>
      <c r="VQB59" s="702"/>
      <c r="VQC59" s="702"/>
      <c r="VQD59" s="702"/>
      <c r="VQE59" s="702"/>
      <c r="VQF59" s="702"/>
      <c r="VQG59" s="702"/>
      <c r="VQH59" s="702"/>
      <c r="VQI59" s="702"/>
      <c r="VQJ59" s="702"/>
      <c r="VQK59" s="702"/>
      <c r="VQL59" s="702"/>
      <c r="VQM59" s="702"/>
      <c r="VQN59" s="703"/>
      <c r="VQO59" s="701" t="s">
        <v>866</v>
      </c>
      <c r="VQP59" s="702"/>
      <c r="VQQ59" s="702"/>
      <c r="VQR59" s="702"/>
      <c r="VQS59" s="702"/>
      <c r="VQT59" s="702"/>
      <c r="VQU59" s="702"/>
      <c r="VQV59" s="702"/>
      <c r="VQW59" s="702"/>
      <c r="VQX59" s="702"/>
      <c r="VQY59" s="702"/>
      <c r="VQZ59" s="702"/>
      <c r="VRA59" s="702"/>
      <c r="VRB59" s="702"/>
      <c r="VRC59" s="702"/>
      <c r="VRD59" s="703"/>
      <c r="VRE59" s="701" t="s">
        <v>866</v>
      </c>
      <c r="VRF59" s="702"/>
      <c r="VRG59" s="702"/>
      <c r="VRH59" s="702"/>
      <c r="VRI59" s="702"/>
      <c r="VRJ59" s="702"/>
      <c r="VRK59" s="702"/>
      <c r="VRL59" s="702"/>
      <c r="VRM59" s="702"/>
      <c r="VRN59" s="702"/>
      <c r="VRO59" s="702"/>
      <c r="VRP59" s="702"/>
      <c r="VRQ59" s="702"/>
      <c r="VRR59" s="702"/>
      <c r="VRS59" s="702"/>
      <c r="VRT59" s="703"/>
      <c r="VRU59" s="701" t="s">
        <v>866</v>
      </c>
      <c r="VRV59" s="702"/>
      <c r="VRW59" s="702"/>
      <c r="VRX59" s="702"/>
      <c r="VRY59" s="702"/>
      <c r="VRZ59" s="702"/>
      <c r="VSA59" s="702"/>
      <c r="VSB59" s="702"/>
      <c r="VSC59" s="702"/>
      <c r="VSD59" s="702"/>
      <c r="VSE59" s="702"/>
      <c r="VSF59" s="702"/>
      <c r="VSG59" s="702"/>
      <c r="VSH59" s="702"/>
      <c r="VSI59" s="702"/>
      <c r="VSJ59" s="703"/>
      <c r="VSK59" s="701" t="s">
        <v>866</v>
      </c>
      <c r="VSL59" s="702"/>
      <c r="VSM59" s="702"/>
      <c r="VSN59" s="702"/>
      <c r="VSO59" s="702"/>
      <c r="VSP59" s="702"/>
      <c r="VSQ59" s="702"/>
      <c r="VSR59" s="702"/>
      <c r="VSS59" s="702"/>
      <c r="VST59" s="702"/>
      <c r="VSU59" s="702"/>
      <c r="VSV59" s="702"/>
      <c r="VSW59" s="702"/>
      <c r="VSX59" s="702"/>
      <c r="VSY59" s="702"/>
      <c r="VSZ59" s="703"/>
      <c r="VTA59" s="701" t="s">
        <v>866</v>
      </c>
      <c r="VTB59" s="702"/>
      <c r="VTC59" s="702"/>
      <c r="VTD59" s="702"/>
      <c r="VTE59" s="702"/>
      <c r="VTF59" s="702"/>
      <c r="VTG59" s="702"/>
      <c r="VTH59" s="702"/>
      <c r="VTI59" s="702"/>
      <c r="VTJ59" s="702"/>
      <c r="VTK59" s="702"/>
      <c r="VTL59" s="702"/>
      <c r="VTM59" s="702"/>
      <c r="VTN59" s="702"/>
      <c r="VTO59" s="702"/>
      <c r="VTP59" s="703"/>
      <c r="VTQ59" s="701" t="s">
        <v>866</v>
      </c>
      <c r="VTR59" s="702"/>
      <c r="VTS59" s="702"/>
      <c r="VTT59" s="702"/>
      <c r="VTU59" s="702"/>
      <c r="VTV59" s="702"/>
      <c r="VTW59" s="702"/>
      <c r="VTX59" s="702"/>
      <c r="VTY59" s="702"/>
      <c r="VTZ59" s="702"/>
      <c r="VUA59" s="702"/>
      <c r="VUB59" s="702"/>
      <c r="VUC59" s="702"/>
      <c r="VUD59" s="702"/>
      <c r="VUE59" s="702"/>
      <c r="VUF59" s="703"/>
      <c r="VUG59" s="701" t="s">
        <v>866</v>
      </c>
      <c r="VUH59" s="702"/>
      <c r="VUI59" s="702"/>
      <c r="VUJ59" s="702"/>
      <c r="VUK59" s="702"/>
      <c r="VUL59" s="702"/>
      <c r="VUM59" s="702"/>
      <c r="VUN59" s="702"/>
      <c r="VUO59" s="702"/>
      <c r="VUP59" s="702"/>
      <c r="VUQ59" s="702"/>
      <c r="VUR59" s="702"/>
      <c r="VUS59" s="702"/>
      <c r="VUT59" s="702"/>
      <c r="VUU59" s="702"/>
      <c r="VUV59" s="703"/>
      <c r="VUW59" s="701" t="s">
        <v>866</v>
      </c>
      <c r="VUX59" s="702"/>
      <c r="VUY59" s="702"/>
      <c r="VUZ59" s="702"/>
      <c r="VVA59" s="702"/>
      <c r="VVB59" s="702"/>
      <c r="VVC59" s="702"/>
      <c r="VVD59" s="702"/>
      <c r="VVE59" s="702"/>
      <c r="VVF59" s="702"/>
      <c r="VVG59" s="702"/>
      <c r="VVH59" s="702"/>
      <c r="VVI59" s="702"/>
      <c r="VVJ59" s="702"/>
      <c r="VVK59" s="702"/>
      <c r="VVL59" s="703"/>
      <c r="VVM59" s="701" t="s">
        <v>866</v>
      </c>
      <c r="VVN59" s="702"/>
      <c r="VVO59" s="702"/>
      <c r="VVP59" s="702"/>
      <c r="VVQ59" s="702"/>
      <c r="VVR59" s="702"/>
      <c r="VVS59" s="702"/>
      <c r="VVT59" s="702"/>
      <c r="VVU59" s="702"/>
      <c r="VVV59" s="702"/>
      <c r="VVW59" s="702"/>
      <c r="VVX59" s="702"/>
      <c r="VVY59" s="702"/>
      <c r="VVZ59" s="702"/>
      <c r="VWA59" s="702"/>
      <c r="VWB59" s="703"/>
      <c r="VWC59" s="701" t="s">
        <v>866</v>
      </c>
      <c r="VWD59" s="702"/>
      <c r="VWE59" s="702"/>
      <c r="VWF59" s="702"/>
      <c r="VWG59" s="702"/>
      <c r="VWH59" s="702"/>
      <c r="VWI59" s="702"/>
      <c r="VWJ59" s="702"/>
      <c r="VWK59" s="702"/>
      <c r="VWL59" s="702"/>
      <c r="VWM59" s="702"/>
      <c r="VWN59" s="702"/>
      <c r="VWO59" s="702"/>
      <c r="VWP59" s="702"/>
      <c r="VWQ59" s="702"/>
      <c r="VWR59" s="703"/>
      <c r="VWS59" s="701" t="s">
        <v>866</v>
      </c>
      <c r="VWT59" s="702"/>
      <c r="VWU59" s="702"/>
      <c r="VWV59" s="702"/>
      <c r="VWW59" s="702"/>
      <c r="VWX59" s="702"/>
      <c r="VWY59" s="702"/>
      <c r="VWZ59" s="702"/>
      <c r="VXA59" s="702"/>
      <c r="VXB59" s="702"/>
      <c r="VXC59" s="702"/>
      <c r="VXD59" s="702"/>
      <c r="VXE59" s="702"/>
      <c r="VXF59" s="702"/>
      <c r="VXG59" s="702"/>
      <c r="VXH59" s="703"/>
      <c r="VXI59" s="701" t="s">
        <v>866</v>
      </c>
      <c r="VXJ59" s="702"/>
      <c r="VXK59" s="702"/>
      <c r="VXL59" s="702"/>
      <c r="VXM59" s="702"/>
      <c r="VXN59" s="702"/>
      <c r="VXO59" s="702"/>
      <c r="VXP59" s="702"/>
      <c r="VXQ59" s="702"/>
      <c r="VXR59" s="702"/>
      <c r="VXS59" s="702"/>
      <c r="VXT59" s="702"/>
      <c r="VXU59" s="702"/>
      <c r="VXV59" s="702"/>
      <c r="VXW59" s="702"/>
      <c r="VXX59" s="703"/>
      <c r="VXY59" s="701" t="s">
        <v>866</v>
      </c>
      <c r="VXZ59" s="702"/>
      <c r="VYA59" s="702"/>
      <c r="VYB59" s="702"/>
      <c r="VYC59" s="702"/>
      <c r="VYD59" s="702"/>
      <c r="VYE59" s="702"/>
      <c r="VYF59" s="702"/>
      <c r="VYG59" s="702"/>
      <c r="VYH59" s="702"/>
      <c r="VYI59" s="702"/>
      <c r="VYJ59" s="702"/>
      <c r="VYK59" s="702"/>
      <c r="VYL59" s="702"/>
      <c r="VYM59" s="702"/>
      <c r="VYN59" s="703"/>
      <c r="VYO59" s="701" t="s">
        <v>866</v>
      </c>
      <c r="VYP59" s="702"/>
      <c r="VYQ59" s="702"/>
      <c r="VYR59" s="702"/>
      <c r="VYS59" s="702"/>
      <c r="VYT59" s="702"/>
      <c r="VYU59" s="702"/>
      <c r="VYV59" s="702"/>
      <c r="VYW59" s="702"/>
      <c r="VYX59" s="702"/>
      <c r="VYY59" s="702"/>
      <c r="VYZ59" s="702"/>
      <c r="VZA59" s="702"/>
      <c r="VZB59" s="702"/>
      <c r="VZC59" s="702"/>
      <c r="VZD59" s="703"/>
      <c r="VZE59" s="701" t="s">
        <v>866</v>
      </c>
      <c r="VZF59" s="702"/>
      <c r="VZG59" s="702"/>
      <c r="VZH59" s="702"/>
      <c r="VZI59" s="702"/>
      <c r="VZJ59" s="702"/>
      <c r="VZK59" s="702"/>
      <c r="VZL59" s="702"/>
      <c r="VZM59" s="702"/>
      <c r="VZN59" s="702"/>
      <c r="VZO59" s="702"/>
      <c r="VZP59" s="702"/>
      <c r="VZQ59" s="702"/>
      <c r="VZR59" s="702"/>
      <c r="VZS59" s="702"/>
      <c r="VZT59" s="703"/>
      <c r="VZU59" s="701" t="s">
        <v>866</v>
      </c>
      <c r="VZV59" s="702"/>
      <c r="VZW59" s="702"/>
      <c r="VZX59" s="702"/>
      <c r="VZY59" s="702"/>
      <c r="VZZ59" s="702"/>
      <c r="WAA59" s="702"/>
      <c r="WAB59" s="702"/>
      <c r="WAC59" s="702"/>
      <c r="WAD59" s="702"/>
      <c r="WAE59" s="702"/>
      <c r="WAF59" s="702"/>
      <c r="WAG59" s="702"/>
      <c r="WAH59" s="702"/>
      <c r="WAI59" s="702"/>
      <c r="WAJ59" s="703"/>
      <c r="WAK59" s="701" t="s">
        <v>866</v>
      </c>
      <c r="WAL59" s="702"/>
      <c r="WAM59" s="702"/>
      <c r="WAN59" s="702"/>
      <c r="WAO59" s="702"/>
      <c r="WAP59" s="702"/>
      <c r="WAQ59" s="702"/>
      <c r="WAR59" s="702"/>
      <c r="WAS59" s="702"/>
      <c r="WAT59" s="702"/>
      <c r="WAU59" s="702"/>
      <c r="WAV59" s="702"/>
      <c r="WAW59" s="702"/>
      <c r="WAX59" s="702"/>
      <c r="WAY59" s="702"/>
      <c r="WAZ59" s="703"/>
      <c r="WBA59" s="701" t="s">
        <v>866</v>
      </c>
      <c r="WBB59" s="702"/>
      <c r="WBC59" s="702"/>
      <c r="WBD59" s="702"/>
      <c r="WBE59" s="702"/>
      <c r="WBF59" s="702"/>
      <c r="WBG59" s="702"/>
      <c r="WBH59" s="702"/>
      <c r="WBI59" s="702"/>
      <c r="WBJ59" s="702"/>
      <c r="WBK59" s="702"/>
      <c r="WBL59" s="702"/>
      <c r="WBM59" s="702"/>
      <c r="WBN59" s="702"/>
      <c r="WBO59" s="702"/>
      <c r="WBP59" s="703"/>
      <c r="WBQ59" s="701" t="s">
        <v>866</v>
      </c>
      <c r="WBR59" s="702"/>
      <c r="WBS59" s="702"/>
      <c r="WBT59" s="702"/>
      <c r="WBU59" s="702"/>
      <c r="WBV59" s="702"/>
      <c r="WBW59" s="702"/>
      <c r="WBX59" s="702"/>
      <c r="WBY59" s="702"/>
      <c r="WBZ59" s="702"/>
      <c r="WCA59" s="702"/>
      <c r="WCB59" s="702"/>
      <c r="WCC59" s="702"/>
      <c r="WCD59" s="702"/>
      <c r="WCE59" s="702"/>
      <c r="WCF59" s="703"/>
      <c r="WCG59" s="701" t="s">
        <v>866</v>
      </c>
      <c r="WCH59" s="702"/>
      <c r="WCI59" s="702"/>
      <c r="WCJ59" s="702"/>
      <c r="WCK59" s="702"/>
      <c r="WCL59" s="702"/>
      <c r="WCM59" s="702"/>
      <c r="WCN59" s="702"/>
      <c r="WCO59" s="702"/>
      <c r="WCP59" s="702"/>
      <c r="WCQ59" s="702"/>
      <c r="WCR59" s="702"/>
      <c r="WCS59" s="702"/>
      <c r="WCT59" s="702"/>
      <c r="WCU59" s="702"/>
      <c r="WCV59" s="703"/>
      <c r="WCW59" s="701" t="s">
        <v>866</v>
      </c>
      <c r="WCX59" s="702"/>
      <c r="WCY59" s="702"/>
      <c r="WCZ59" s="702"/>
      <c r="WDA59" s="702"/>
      <c r="WDB59" s="702"/>
      <c r="WDC59" s="702"/>
      <c r="WDD59" s="702"/>
      <c r="WDE59" s="702"/>
      <c r="WDF59" s="702"/>
      <c r="WDG59" s="702"/>
      <c r="WDH59" s="702"/>
      <c r="WDI59" s="702"/>
      <c r="WDJ59" s="702"/>
      <c r="WDK59" s="702"/>
      <c r="WDL59" s="703"/>
      <c r="WDM59" s="701" t="s">
        <v>866</v>
      </c>
      <c r="WDN59" s="702"/>
      <c r="WDO59" s="702"/>
      <c r="WDP59" s="702"/>
      <c r="WDQ59" s="702"/>
      <c r="WDR59" s="702"/>
      <c r="WDS59" s="702"/>
      <c r="WDT59" s="702"/>
      <c r="WDU59" s="702"/>
      <c r="WDV59" s="702"/>
      <c r="WDW59" s="702"/>
      <c r="WDX59" s="702"/>
      <c r="WDY59" s="702"/>
      <c r="WDZ59" s="702"/>
      <c r="WEA59" s="702"/>
      <c r="WEB59" s="703"/>
      <c r="WEC59" s="701" t="s">
        <v>866</v>
      </c>
      <c r="WED59" s="702"/>
      <c r="WEE59" s="702"/>
      <c r="WEF59" s="702"/>
      <c r="WEG59" s="702"/>
      <c r="WEH59" s="702"/>
      <c r="WEI59" s="702"/>
      <c r="WEJ59" s="702"/>
      <c r="WEK59" s="702"/>
      <c r="WEL59" s="702"/>
      <c r="WEM59" s="702"/>
      <c r="WEN59" s="702"/>
      <c r="WEO59" s="702"/>
      <c r="WEP59" s="702"/>
      <c r="WEQ59" s="702"/>
      <c r="WER59" s="703"/>
      <c r="WES59" s="701" t="s">
        <v>866</v>
      </c>
      <c r="WET59" s="702"/>
      <c r="WEU59" s="702"/>
      <c r="WEV59" s="702"/>
      <c r="WEW59" s="702"/>
      <c r="WEX59" s="702"/>
      <c r="WEY59" s="702"/>
      <c r="WEZ59" s="702"/>
      <c r="WFA59" s="702"/>
      <c r="WFB59" s="702"/>
      <c r="WFC59" s="702"/>
      <c r="WFD59" s="702"/>
      <c r="WFE59" s="702"/>
      <c r="WFF59" s="702"/>
      <c r="WFG59" s="702"/>
      <c r="WFH59" s="703"/>
      <c r="WFI59" s="701" t="s">
        <v>866</v>
      </c>
      <c r="WFJ59" s="702"/>
      <c r="WFK59" s="702"/>
      <c r="WFL59" s="702"/>
      <c r="WFM59" s="702"/>
      <c r="WFN59" s="702"/>
      <c r="WFO59" s="702"/>
      <c r="WFP59" s="702"/>
      <c r="WFQ59" s="702"/>
      <c r="WFR59" s="702"/>
      <c r="WFS59" s="702"/>
      <c r="WFT59" s="702"/>
      <c r="WFU59" s="702"/>
      <c r="WFV59" s="702"/>
      <c r="WFW59" s="702"/>
      <c r="WFX59" s="703"/>
      <c r="WFY59" s="701" t="s">
        <v>866</v>
      </c>
      <c r="WFZ59" s="702"/>
      <c r="WGA59" s="702"/>
      <c r="WGB59" s="702"/>
      <c r="WGC59" s="702"/>
      <c r="WGD59" s="702"/>
      <c r="WGE59" s="702"/>
      <c r="WGF59" s="702"/>
      <c r="WGG59" s="702"/>
      <c r="WGH59" s="702"/>
      <c r="WGI59" s="702"/>
      <c r="WGJ59" s="702"/>
      <c r="WGK59" s="702"/>
      <c r="WGL59" s="702"/>
      <c r="WGM59" s="702"/>
      <c r="WGN59" s="703"/>
      <c r="WGO59" s="701" t="s">
        <v>866</v>
      </c>
      <c r="WGP59" s="702"/>
      <c r="WGQ59" s="702"/>
      <c r="WGR59" s="702"/>
      <c r="WGS59" s="702"/>
      <c r="WGT59" s="702"/>
      <c r="WGU59" s="702"/>
      <c r="WGV59" s="702"/>
      <c r="WGW59" s="702"/>
      <c r="WGX59" s="702"/>
      <c r="WGY59" s="702"/>
      <c r="WGZ59" s="702"/>
      <c r="WHA59" s="702"/>
      <c r="WHB59" s="702"/>
      <c r="WHC59" s="702"/>
      <c r="WHD59" s="703"/>
      <c r="WHE59" s="701" t="s">
        <v>866</v>
      </c>
      <c r="WHF59" s="702"/>
      <c r="WHG59" s="702"/>
      <c r="WHH59" s="702"/>
      <c r="WHI59" s="702"/>
      <c r="WHJ59" s="702"/>
      <c r="WHK59" s="702"/>
      <c r="WHL59" s="702"/>
      <c r="WHM59" s="702"/>
      <c r="WHN59" s="702"/>
      <c r="WHO59" s="702"/>
      <c r="WHP59" s="702"/>
      <c r="WHQ59" s="702"/>
      <c r="WHR59" s="702"/>
      <c r="WHS59" s="702"/>
      <c r="WHT59" s="703"/>
      <c r="WHU59" s="701" t="s">
        <v>866</v>
      </c>
      <c r="WHV59" s="702"/>
      <c r="WHW59" s="702"/>
      <c r="WHX59" s="702"/>
      <c r="WHY59" s="702"/>
      <c r="WHZ59" s="702"/>
      <c r="WIA59" s="702"/>
      <c r="WIB59" s="702"/>
      <c r="WIC59" s="702"/>
      <c r="WID59" s="702"/>
      <c r="WIE59" s="702"/>
      <c r="WIF59" s="702"/>
      <c r="WIG59" s="702"/>
      <c r="WIH59" s="702"/>
      <c r="WII59" s="702"/>
      <c r="WIJ59" s="703"/>
      <c r="WIK59" s="701" t="s">
        <v>866</v>
      </c>
      <c r="WIL59" s="702"/>
      <c r="WIM59" s="702"/>
      <c r="WIN59" s="702"/>
      <c r="WIO59" s="702"/>
      <c r="WIP59" s="702"/>
      <c r="WIQ59" s="702"/>
      <c r="WIR59" s="702"/>
      <c r="WIS59" s="702"/>
      <c r="WIT59" s="702"/>
      <c r="WIU59" s="702"/>
      <c r="WIV59" s="702"/>
      <c r="WIW59" s="702"/>
      <c r="WIX59" s="702"/>
      <c r="WIY59" s="702"/>
      <c r="WIZ59" s="703"/>
      <c r="WJA59" s="701" t="s">
        <v>866</v>
      </c>
      <c r="WJB59" s="702"/>
      <c r="WJC59" s="702"/>
      <c r="WJD59" s="702"/>
      <c r="WJE59" s="702"/>
      <c r="WJF59" s="702"/>
      <c r="WJG59" s="702"/>
      <c r="WJH59" s="702"/>
      <c r="WJI59" s="702"/>
      <c r="WJJ59" s="702"/>
      <c r="WJK59" s="702"/>
      <c r="WJL59" s="702"/>
      <c r="WJM59" s="702"/>
      <c r="WJN59" s="702"/>
      <c r="WJO59" s="702"/>
      <c r="WJP59" s="703"/>
      <c r="WJQ59" s="701" t="s">
        <v>866</v>
      </c>
      <c r="WJR59" s="702"/>
      <c r="WJS59" s="702"/>
      <c r="WJT59" s="702"/>
      <c r="WJU59" s="702"/>
      <c r="WJV59" s="702"/>
      <c r="WJW59" s="702"/>
      <c r="WJX59" s="702"/>
      <c r="WJY59" s="702"/>
      <c r="WJZ59" s="702"/>
      <c r="WKA59" s="702"/>
      <c r="WKB59" s="702"/>
      <c r="WKC59" s="702"/>
      <c r="WKD59" s="702"/>
      <c r="WKE59" s="702"/>
      <c r="WKF59" s="703"/>
      <c r="WKG59" s="701" t="s">
        <v>866</v>
      </c>
      <c r="WKH59" s="702"/>
      <c r="WKI59" s="702"/>
      <c r="WKJ59" s="702"/>
      <c r="WKK59" s="702"/>
      <c r="WKL59" s="702"/>
      <c r="WKM59" s="702"/>
      <c r="WKN59" s="702"/>
      <c r="WKO59" s="702"/>
      <c r="WKP59" s="702"/>
      <c r="WKQ59" s="702"/>
      <c r="WKR59" s="702"/>
      <c r="WKS59" s="702"/>
      <c r="WKT59" s="702"/>
      <c r="WKU59" s="702"/>
      <c r="WKV59" s="703"/>
      <c r="WKW59" s="701" t="s">
        <v>866</v>
      </c>
      <c r="WKX59" s="702"/>
      <c r="WKY59" s="702"/>
      <c r="WKZ59" s="702"/>
      <c r="WLA59" s="702"/>
      <c r="WLB59" s="702"/>
      <c r="WLC59" s="702"/>
      <c r="WLD59" s="702"/>
      <c r="WLE59" s="702"/>
      <c r="WLF59" s="702"/>
      <c r="WLG59" s="702"/>
      <c r="WLH59" s="702"/>
      <c r="WLI59" s="702"/>
      <c r="WLJ59" s="702"/>
      <c r="WLK59" s="702"/>
      <c r="WLL59" s="703"/>
      <c r="WLM59" s="701" t="s">
        <v>866</v>
      </c>
      <c r="WLN59" s="702"/>
      <c r="WLO59" s="702"/>
      <c r="WLP59" s="702"/>
      <c r="WLQ59" s="702"/>
      <c r="WLR59" s="702"/>
      <c r="WLS59" s="702"/>
      <c r="WLT59" s="702"/>
      <c r="WLU59" s="702"/>
      <c r="WLV59" s="702"/>
      <c r="WLW59" s="702"/>
      <c r="WLX59" s="702"/>
      <c r="WLY59" s="702"/>
      <c r="WLZ59" s="702"/>
      <c r="WMA59" s="702"/>
      <c r="WMB59" s="703"/>
      <c r="WMC59" s="701" t="s">
        <v>866</v>
      </c>
      <c r="WMD59" s="702"/>
      <c r="WME59" s="702"/>
      <c r="WMF59" s="702"/>
      <c r="WMG59" s="702"/>
      <c r="WMH59" s="702"/>
      <c r="WMI59" s="702"/>
      <c r="WMJ59" s="702"/>
      <c r="WMK59" s="702"/>
      <c r="WML59" s="702"/>
      <c r="WMM59" s="702"/>
      <c r="WMN59" s="702"/>
      <c r="WMO59" s="702"/>
      <c r="WMP59" s="702"/>
      <c r="WMQ59" s="702"/>
      <c r="WMR59" s="703"/>
      <c r="WMS59" s="701" t="s">
        <v>866</v>
      </c>
      <c r="WMT59" s="702"/>
      <c r="WMU59" s="702"/>
      <c r="WMV59" s="702"/>
      <c r="WMW59" s="702"/>
      <c r="WMX59" s="702"/>
      <c r="WMY59" s="702"/>
      <c r="WMZ59" s="702"/>
      <c r="WNA59" s="702"/>
      <c r="WNB59" s="702"/>
      <c r="WNC59" s="702"/>
      <c r="WND59" s="702"/>
      <c r="WNE59" s="702"/>
      <c r="WNF59" s="702"/>
      <c r="WNG59" s="702"/>
      <c r="WNH59" s="703"/>
      <c r="WNI59" s="701" t="s">
        <v>866</v>
      </c>
      <c r="WNJ59" s="702"/>
      <c r="WNK59" s="702"/>
      <c r="WNL59" s="702"/>
      <c r="WNM59" s="702"/>
      <c r="WNN59" s="702"/>
      <c r="WNO59" s="702"/>
      <c r="WNP59" s="702"/>
      <c r="WNQ59" s="702"/>
      <c r="WNR59" s="702"/>
      <c r="WNS59" s="702"/>
      <c r="WNT59" s="702"/>
      <c r="WNU59" s="702"/>
      <c r="WNV59" s="702"/>
      <c r="WNW59" s="702"/>
      <c r="WNX59" s="703"/>
      <c r="WNY59" s="701" t="s">
        <v>866</v>
      </c>
      <c r="WNZ59" s="702"/>
      <c r="WOA59" s="702"/>
      <c r="WOB59" s="702"/>
      <c r="WOC59" s="702"/>
      <c r="WOD59" s="702"/>
      <c r="WOE59" s="702"/>
      <c r="WOF59" s="702"/>
      <c r="WOG59" s="702"/>
      <c r="WOH59" s="702"/>
      <c r="WOI59" s="702"/>
      <c r="WOJ59" s="702"/>
      <c r="WOK59" s="702"/>
      <c r="WOL59" s="702"/>
      <c r="WOM59" s="702"/>
      <c r="WON59" s="703"/>
      <c r="WOO59" s="701" t="s">
        <v>866</v>
      </c>
      <c r="WOP59" s="702"/>
      <c r="WOQ59" s="702"/>
      <c r="WOR59" s="702"/>
      <c r="WOS59" s="702"/>
      <c r="WOT59" s="702"/>
      <c r="WOU59" s="702"/>
      <c r="WOV59" s="702"/>
      <c r="WOW59" s="702"/>
      <c r="WOX59" s="702"/>
      <c r="WOY59" s="702"/>
      <c r="WOZ59" s="702"/>
      <c r="WPA59" s="702"/>
      <c r="WPB59" s="702"/>
      <c r="WPC59" s="702"/>
      <c r="WPD59" s="703"/>
      <c r="WPE59" s="701" t="s">
        <v>866</v>
      </c>
      <c r="WPF59" s="702"/>
      <c r="WPG59" s="702"/>
      <c r="WPH59" s="702"/>
      <c r="WPI59" s="702"/>
      <c r="WPJ59" s="702"/>
      <c r="WPK59" s="702"/>
      <c r="WPL59" s="702"/>
      <c r="WPM59" s="702"/>
      <c r="WPN59" s="702"/>
      <c r="WPO59" s="702"/>
      <c r="WPP59" s="702"/>
      <c r="WPQ59" s="702"/>
      <c r="WPR59" s="702"/>
      <c r="WPS59" s="702"/>
      <c r="WPT59" s="703"/>
      <c r="WPU59" s="701" t="s">
        <v>866</v>
      </c>
      <c r="WPV59" s="702"/>
      <c r="WPW59" s="702"/>
      <c r="WPX59" s="702"/>
      <c r="WPY59" s="702"/>
      <c r="WPZ59" s="702"/>
      <c r="WQA59" s="702"/>
      <c r="WQB59" s="702"/>
      <c r="WQC59" s="702"/>
      <c r="WQD59" s="702"/>
      <c r="WQE59" s="702"/>
      <c r="WQF59" s="702"/>
      <c r="WQG59" s="702"/>
      <c r="WQH59" s="702"/>
      <c r="WQI59" s="702"/>
      <c r="WQJ59" s="703"/>
      <c r="WQK59" s="701" t="s">
        <v>866</v>
      </c>
      <c r="WQL59" s="702"/>
      <c r="WQM59" s="702"/>
      <c r="WQN59" s="702"/>
      <c r="WQO59" s="702"/>
      <c r="WQP59" s="702"/>
      <c r="WQQ59" s="702"/>
      <c r="WQR59" s="702"/>
      <c r="WQS59" s="702"/>
      <c r="WQT59" s="702"/>
      <c r="WQU59" s="702"/>
      <c r="WQV59" s="702"/>
      <c r="WQW59" s="702"/>
      <c r="WQX59" s="702"/>
      <c r="WQY59" s="702"/>
      <c r="WQZ59" s="703"/>
      <c r="WRA59" s="701" t="s">
        <v>866</v>
      </c>
      <c r="WRB59" s="702"/>
      <c r="WRC59" s="702"/>
      <c r="WRD59" s="702"/>
      <c r="WRE59" s="702"/>
      <c r="WRF59" s="702"/>
      <c r="WRG59" s="702"/>
      <c r="WRH59" s="702"/>
      <c r="WRI59" s="702"/>
      <c r="WRJ59" s="702"/>
      <c r="WRK59" s="702"/>
      <c r="WRL59" s="702"/>
      <c r="WRM59" s="702"/>
      <c r="WRN59" s="702"/>
      <c r="WRO59" s="702"/>
      <c r="WRP59" s="703"/>
      <c r="WRQ59" s="701" t="s">
        <v>866</v>
      </c>
      <c r="WRR59" s="702"/>
      <c r="WRS59" s="702"/>
      <c r="WRT59" s="702"/>
      <c r="WRU59" s="702"/>
      <c r="WRV59" s="702"/>
      <c r="WRW59" s="702"/>
      <c r="WRX59" s="702"/>
      <c r="WRY59" s="702"/>
      <c r="WRZ59" s="702"/>
      <c r="WSA59" s="702"/>
      <c r="WSB59" s="702"/>
      <c r="WSC59" s="702"/>
      <c r="WSD59" s="702"/>
      <c r="WSE59" s="702"/>
      <c r="WSF59" s="703"/>
      <c r="WSG59" s="701" t="s">
        <v>866</v>
      </c>
      <c r="WSH59" s="702"/>
      <c r="WSI59" s="702"/>
      <c r="WSJ59" s="702"/>
      <c r="WSK59" s="702"/>
      <c r="WSL59" s="702"/>
      <c r="WSM59" s="702"/>
      <c r="WSN59" s="702"/>
      <c r="WSO59" s="702"/>
      <c r="WSP59" s="702"/>
      <c r="WSQ59" s="702"/>
      <c r="WSR59" s="702"/>
      <c r="WSS59" s="702"/>
      <c r="WST59" s="702"/>
      <c r="WSU59" s="702"/>
      <c r="WSV59" s="703"/>
      <c r="WSW59" s="701" t="s">
        <v>866</v>
      </c>
      <c r="WSX59" s="702"/>
      <c r="WSY59" s="702"/>
      <c r="WSZ59" s="702"/>
      <c r="WTA59" s="702"/>
      <c r="WTB59" s="702"/>
      <c r="WTC59" s="702"/>
      <c r="WTD59" s="702"/>
      <c r="WTE59" s="702"/>
      <c r="WTF59" s="702"/>
      <c r="WTG59" s="702"/>
      <c r="WTH59" s="702"/>
      <c r="WTI59" s="702"/>
      <c r="WTJ59" s="702"/>
      <c r="WTK59" s="702"/>
      <c r="WTL59" s="703"/>
      <c r="WTM59" s="701" t="s">
        <v>866</v>
      </c>
      <c r="WTN59" s="702"/>
      <c r="WTO59" s="702"/>
      <c r="WTP59" s="702"/>
      <c r="WTQ59" s="702"/>
      <c r="WTR59" s="702"/>
      <c r="WTS59" s="702"/>
      <c r="WTT59" s="702"/>
      <c r="WTU59" s="702"/>
      <c r="WTV59" s="702"/>
      <c r="WTW59" s="702"/>
      <c r="WTX59" s="702"/>
      <c r="WTY59" s="702"/>
      <c r="WTZ59" s="702"/>
      <c r="WUA59" s="702"/>
      <c r="WUB59" s="703"/>
      <c r="WUC59" s="701" t="s">
        <v>866</v>
      </c>
      <c r="WUD59" s="702"/>
      <c r="WUE59" s="702"/>
      <c r="WUF59" s="702"/>
      <c r="WUG59" s="702"/>
      <c r="WUH59" s="702"/>
      <c r="WUI59" s="702"/>
      <c r="WUJ59" s="702"/>
      <c r="WUK59" s="702"/>
      <c r="WUL59" s="702"/>
      <c r="WUM59" s="702"/>
      <c r="WUN59" s="702"/>
      <c r="WUO59" s="702"/>
      <c r="WUP59" s="702"/>
      <c r="WUQ59" s="702"/>
      <c r="WUR59" s="703"/>
      <c r="WUS59" s="701" t="s">
        <v>866</v>
      </c>
      <c r="WUT59" s="702"/>
      <c r="WUU59" s="702"/>
      <c r="WUV59" s="702"/>
      <c r="WUW59" s="702"/>
      <c r="WUX59" s="702"/>
      <c r="WUY59" s="702"/>
      <c r="WUZ59" s="702"/>
      <c r="WVA59" s="702"/>
      <c r="WVB59" s="702"/>
      <c r="WVC59" s="702"/>
      <c r="WVD59" s="702"/>
      <c r="WVE59" s="702"/>
      <c r="WVF59" s="702"/>
      <c r="WVG59" s="702"/>
      <c r="WVH59" s="703"/>
      <c r="WVI59" s="701" t="s">
        <v>866</v>
      </c>
      <c r="WVJ59" s="702"/>
      <c r="WVK59" s="702"/>
      <c r="WVL59" s="702"/>
      <c r="WVM59" s="702"/>
      <c r="WVN59" s="702"/>
      <c r="WVO59" s="702"/>
      <c r="WVP59" s="702"/>
      <c r="WVQ59" s="702"/>
      <c r="WVR59" s="702"/>
      <c r="WVS59" s="702"/>
      <c r="WVT59" s="702"/>
      <c r="WVU59" s="702"/>
      <c r="WVV59" s="702"/>
      <c r="WVW59" s="702"/>
      <c r="WVX59" s="703"/>
      <c r="WVY59" s="701" t="s">
        <v>866</v>
      </c>
      <c r="WVZ59" s="702"/>
      <c r="WWA59" s="702"/>
      <c r="WWB59" s="702"/>
      <c r="WWC59" s="702"/>
      <c r="WWD59" s="702"/>
      <c r="WWE59" s="702"/>
      <c r="WWF59" s="702"/>
      <c r="WWG59" s="702"/>
      <c r="WWH59" s="702"/>
      <c r="WWI59" s="702"/>
      <c r="WWJ59" s="702"/>
      <c r="WWK59" s="702"/>
      <c r="WWL59" s="702"/>
      <c r="WWM59" s="702"/>
      <c r="WWN59" s="703"/>
      <c r="WWO59" s="701" t="s">
        <v>866</v>
      </c>
      <c r="WWP59" s="702"/>
      <c r="WWQ59" s="702"/>
      <c r="WWR59" s="702"/>
      <c r="WWS59" s="702"/>
      <c r="WWT59" s="702"/>
      <c r="WWU59" s="702"/>
      <c r="WWV59" s="702"/>
      <c r="WWW59" s="702"/>
      <c r="WWX59" s="702"/>
      <c r="WWY59" s="702"/>
      <c r="WWZ59" s="702"/>
      <c r="WXA59" s="702"/>
      <c r="WXB59" s="702"/>
      <c r="WXC59" s="702"/>
      <c r="WXD59" s="703"/>
      <c r="WXE59" s="701" t="s">
        <v>866</v>
      </c>
      <c r="WXF59" s="702"/>
      <c r="WXG59" s="702"/>
      <c r="WXH59" s="702"/>
      <c r="WXI59" s="702"/>
      <c r="WXJ59" s="702"/>
      <c r="WXK59" s="702"/>
      <c r="WXL59" s="702"/>
      <c r="WXM59" s="702"/>
      <c r="WXN59" s="702"/>
      <c r="WXO59" s="702"/>
      <c r="WXP59" s="702"/>
      <c r="WXQ59" s="702"/>
      <c r="WXR59" s="702"/>
      <c r="WXS59" s="702"/>
      <c r="WXT59" s="703"/>
      <c r="WXU59" s="701" t="s">
        <v>866</v>
      </c>
      <c r="WXV59" s="702"/>
      <c r="WXW59" s="702"/>
      <c r="WXX59" s="702"/>
      <c r="WXY59" s="702"/>
      <c r="WXZ59" s="702"/>
      <c r="WYA59" s="702"/>
      <c r="WYB59" s="702"/>
      <c r="WYC59" s="702"/>
      <c r="WYD59" s="702"/>
      <c r="WYE59" s="702"/>
      <c r="WYF59" s="702"/>
      <c r="WYG59" s="702"/>
      <c r="WYH59" s="702"/>
      <c r="WYI59" s="702"/>
      <c r="WYJ59" s="703"/>
      <c r="WYK59" s="701" t="s">
        <v>866</v>
      </c>
      <c r="WYL59" s="702"/>
      <c r="WYM59" s="702"/>
      <c r="WYN59" s="702"/>
      <c r="WYO59" s="702"/>
      <c r="WYP59" s="702"/>
      <c r="WYQ59" s="702"/>
      <c r="WYR59" s="702"/>
      <c r="WYS59" s="702"/>
      <c r="WYT59" s="702"/>
      <c r="WYU59" s="702"/>
      <c r="WYV59" s="702"/>
      <c r="WYW59" s="702"/>
      <c r="WYX59" s="702"/>
      <c r="WYY59" s="702"/>
      <c r="WYZ59" s="703"/>
      <c r="WZA59" s="701" t="s">
        <v>866</v>
      </c>
      <c r="WZB59" s="702"/>
      <c r="WZC59" s="702"/>
      <c r="WZD59" s="702"/>
      <c r="WZE59" s="702"/>
      <c r="WZF59" s="702"/>
      <c r="WZG59" s="702"/>
      <c r="WZH59" s="702"/>
      <c r="WZI59" s="702"/>
      <c r="WZJ59" s="702"/>
      <c r="WZK59" s="702"/>
      <c r="WZL59" s="702"/>
      <c r="WZM59" s="702"/>
      <c r="WZN59" s="702"/>
      <c r="WZO59" s="702"/>
      <c r="WZP59" s="703"/>
      <c r="WZQ59" s="701" t="s">
        <v>866</v>
      </c>
      <c r="WZR59" s="702"/>
      <c r="WZS59" s="702"/>
      <c r="WZT59" s="702"/>
      <c r="WZU59" s="702"/>
      <c r="WZV59" s="702"/>
      <c r="WZW59" s="702"/>
      <c r="WZX59" s="702"/>
      <c r="WZY59" s="702"/>
      <c r="WZZ59" s="702"/>
      <c r="XAA59" s="702"/>
      <c r="XAB59" s="702"/>
      <c r="XAC59" s="702"/>
      <c r="XAD59" s="702"/>
      <c r="XAE59" s="702"/>
      <c r="XAF59" s="703"/>
      <c r="XAG59" s="701" t="s">
        <v>866</v>
      </c>
      <c r="XAH59" s="702"/>
      <c r="XAI59" s="702"/>
      <c r="XAJ59" s="702"/>
      <c r="XAK59" s="702"/>
      <c r="XAL59" s="702"/>
      <c r="XAM59" s="702"/>
      <c r="XAN59" s="702"/>
      <c r="XAO59" s="702"/>
      <c r="XAP59" s="702"/>
      <c r="XAQ59" s="702"/>
      <c r="XAR59" s="702"/>
      <c r="XAS59" s="702"/>
      <c r="XAT59" s="702"/>
      <c r="XAU59" s="702"/>
      <c r="XAV59" s="703"/>
      <c r="XAW59" s="701" t="s">
        <v>866</v>
      </c>
      <c r="XAX59" s="702"/>
      <c r="XAY59" s="702"/>
      <c r="XAZ59" s="702"/>
      <c r="XBA59" s="702"/>
      <c r="XBB59" s="702"/>
      <c r="XBC59" s="702"/>
      <c r="XBD59" s="702"/>
      <c r="XBE59" s="702"/>
      <c r="XBF59" s="702"/>
      <c r="XBG59" s="702"/>
      <c r="XBH59" s="702"/>
      <c r="XBI59" s="702"/>
      <c r="XBJ59" s="702"/>
      <c r="XBK59" s="702"/>
      <c r="XBL59" s="703"/>
      <c r="XBM59" s="701" t="s">
        <v>866</v>
      </c>
      <c r="XBN59" s="702"/>
      <c r="XBO59" s="702"/>
      <c r="XBP59" s="702"/>
      <c r="XBQ59" s="702"/>
      <c r="XBR59" s="702"/>
      <c r="XBS59" s="702"/>
      <c r="XBT59" s="702"/>
      <c r="XBU59" s="702"/>
      <c r="XBV59" s="702"/>
      <c r="XBW59" s="702"/>
      <c r="XBX59" s="702"/>
      <c r="XBY59" s="702"/>
      <c r="XBZ59" s="702"/>
      <c r="XCA59" s="702"/>
      <c r="XCB59" s="703"/>
      <c r="XCC59" s="701" t="s">
        <v>866</v>
      </c>
      <c r="XCD59" s="702"/>
      <c r="XCE59" s="702"/>
      <c r="XCF59" s="702"/>
      <c r="XCG59" s="702"/>
      <c r="XCH59" s="702"/>
      <c r="XCI59" s="702"/>
      <c r="XCJ59" s="702"/>
      <c r="XCK59" s="702"/>
      <c r="XCL59" s="702"/>
      <c r="XCM59" s="702"/>
      <c r="XCN59" s="702"/>
      <c r="XCO59" s="702"/>
      <c r="XCP59" s="702"/>
      <c r="XCQ59" s="702"/>
      <c r="XCR59" s="703"/>
      <c r="XCS59" s="701" t="s">
        <v>866</v>
      </c>
      <c r="XCT59" s="702"/>
      <c r="XCU59" s="702"/>
      <c r="XCV59" s="702"/>
      <c r="XCW59" s="702"/>
      <c r="XCX59" s="702"/>
      <c r="XCY59" s="702"/>
      <c r="XCZ59" s="702"/>
      <c r="XDA59" s="702"/>
      <c r="XDB59" s="702"/>
      <c r="XDC59" s="702"/>
      <c r="XDD59" s="702"/>
      <c r="XDE59" s="702"/>
      <c r="XDF59" s="702"/>
      <c r="XDG59" s="702"/>
      <c r="XDH59" s="703"/>
      <c r="XDI59" s="701" t="s">
        <v>866</v>
      </c>
      <c r="XDJ59" s="702"/>
      <c r="XDK59" s="702"/>
      <c r="XDL59" s="702"/>
      <c r="XDM59" s="702"/>
      <c r="XDN59" s="702"/>
      <c r="XDO59" s="702"/>
      <c r="XDP59" s="702"/>
      <c r="XDQ59" s="702"/>
      <c r="XDR59" s="702"/>
      <c r="XDS59" s="702"/>
      <c r="XDT59" s="702"/>
      <c r="XDU59" s="702"/>
      <c r="XDV59" s="702"/>
      <c r="XDW59" s="702"/>
      <c r="XDX59" s="703"/>
      <c r="XDY59" s="701" t="s">
        <v>866</v>
      </c>
      <c r="XDZ59" s="702"/>
      <c r="XEA59" s="702"/>
      <c r="XEB59" s="702"/>
      <c r="XEC59" s="702"/>
      <c r="XED59" s="702"/>
      <c r="XEE59" s="702"/>
      <c r="XEF59" s="702"/>
      <c r="XEG59" s="702"/>
      <c r="XEH59" s="702"/>
      <c r="XEI59" s="702"/>
      <c r="XEJ59" s="702"/>
      <c r="XEK59" s="702"/>
      <c r="XEL59" s="702"/>
      <c r="XEM59" s="702"/>
      <c r="XEN59" s="703"/>
      <c r="XEO59" s="701" t="s">
        <v>866</v>
      </c>
      <c r="XEP59" s="701"/>
      <c r="XEQ59" s="701"/>
      <c r="XER59" s="701"/>
      <c r="XES59" s="701"/>
      <c r="XET59" s="701"/>
      <c r="XEU59" s="701"/>
      <c r="XEV59" s="701"/>
      <c r="XEW59" s="701"/>
      <c r="XEX59" s="701"/>
      <c r="XEY59" s="701"/>
      <c r="XEZ59" s="701"/>
      <c r="XFA59" s="701"/>
      <c r="XFB59" s="701"/>
      <c r="XFC59" s="701"/>
      <c r="XFD59" s="701"/>
    </row>
    <row r="60" spans="1:16384" s="151" customFormat="1" ht="24.75" customHeight="1">
      <c r="A60" s="150" t="s">
        <v>476</v>
      </c>
      <c r="B60" s="193" t="s">
        <v>660</v>
      </c>
      <c r="C60" s="151" t="s">
        <v>867</v>
      </c>
      <c r="D60" s="151" t="s">
        <v>868</v>
      </c>
      <c r="E60" s="464" t="s">
        <v>766</v>
      </c>
      <c r="F60" s="464" t="s">
        <v>662</v>
      </c>
      <c r="H60" s="151" t="s">
        <v>767</v>
      </c>
      <c r="K60" s="151" t="s">
        <v>768</v>
      </c>
      <c r="N60" s="151" t="s">
        <v>772</v>
      </c>
      <c r="P60" s="151" t="s">
        <v>986</v>
      </c>
      <c r="Q60" s="150" t="s">
        <v>476</v>
      </c>
      <c r="R60" s="150" t="s">
        <v>660</v>
      </c>
      <c r="S60" s="151" t="s">
        <v>765</v>
      </c>
      <c r="T60" s="151" t="s">
        <v>496</v>
      </c>
      <c r="U60" s="151" t="s">
        <v>817</v>
      </c>
      <c r="V60" s="151" t="s">
        <v>766</v>
      </c>
      <c r="W60" s="151" t="s">
        <v>662</v>
      </c>
      <c r="Y60" s="151" t="s">
        <v>767</v>
      </c>
      <c r="AB60" s="151" t="s">
        <v>768</v>
      </c>
      <c r="AE60" s="151" t="s">
        <v>772</v>
      </c>
      <c r="AG60" s="150" t="s">
        <v>476</v>
      </c>
      <c r="AH60" s="150" t="s">
        <v>660</v>
      </c>
      <c r="AI60" s="151" t="s">
        <v>765</v>
      </c>
      <c r="AJ60" s="151" t="s">
        <v>496</v>
      </c>
      <c r="AK60" s="151" t="s">
        <v>817</v>
      </c>
      <c r="AL60" s="151" t="s">
        <v>766</v>
      </c>
      <c r="AM60" s="151" t="s">
        <v>662</v>
      </c>
      <c r="AO60" s="151" t="s">
        <v>767</v>
      </c>
      <c r="AR60" s="151" t="s">
        <v>768</v>
      </c>
      <c r="AU60" s="151" t="s">
        <v>772</v>
      </c>
      <c r="AW60" s="150" t="s">
        <v>476</v>
      </c>
      <c r="AX60" s="150" t="s">
        <v>660</v>
      </c>
      <c r="AY60" s="151" t="s">
        <v>765</v>
      </c>
      <c r="AZ60" s="151" t="s">
        <v>496</v>
      </c>
      <c r="BA60" s="151" t="s">
        <v>817</v>
      </c>
      <c r="BB60" s="151" t="s">
        <v>766</v>
      </c>
      <c r="BC60" s="151" t="s">
        <v>662</v>
      </c>
      <c r="BE60" s="151" t="s">
        <v>767</v>
      </c>
      <c r="BH60" s="151" t="s">
        <v>768</v>
      </c>
      <c r="BK60" s="151" t="s">
        <v>772</v>
      </c>
      <c r="BM60" s="150" t="s">
        <v>476</v>
      </c>
      <c r="BN60" s="150" t="s">
        <v>660</v>
      </c>
      <c r="BO60" s="151" t="s">
        <v>765</v>
      </c>
      <c r="BP60" s="151" t="s">
        <v>496</v>
      </c>
      <c r="BQ60" s="151" t="s">
        <v>817</v>
      </c>
      <c r="BR60" s="151" t="s">
        <v>766</v>
      </c>
      <c r="BS60" s="151" t="s">
        <v>662</v>
      </c>
      <c r="BU60" s="151" t="s">
        <v>767</v>
      </c>
      <c r="BX60" s="151" t="s">
        <v>768</v>
      </c>
      <c r="CA60" s="151" t="s">
        <v>772</v>
      </c>
      <c r="CC60" s="150" t="s">
        <v>476</v>
      </c>
      <c r="CD60" s="150" t="s">
        <v>660</v>
      </c>
      <c r="CE60" s="151" t="s">
        <v>765</v>
      </c>
      <c r="CF60" s="151" t="s">
        <v>496</v>
      </c>
      <c r="CG60" s="151" t="s">
        <v>817</v>
      </c>
      <c r="CH60" s="151" t="s">
        <v>766</v>
      </c>
      <c r="CI60" s="151" t="s">
        <v>662</v>
      </c>
      <c r="CK60" s="151" t="s">
        <v>767</v>
      </c>
      <c r="CN60" s="151" t="s">
        <v>768</v>
      </c>
      <c r="CQ60" s="151" t="s">
        <v>772</v>
      </c>
      <c r="CS60" s="150" t="s">
        <v>476</v>
      </c>
      <c r="CT60" s="150" t="s">
        <v>660</v>
      </c>
      <c r="CU60" s="151" t="s">
        <v>765</v>
      </c>
      <c r="CV60" s="151" t="s">
        <v>496</v>
      </c>
      <c r="CW60" s="151" t="s">
        <v>817</v>
      </c>
      <c r="CX60" s="151" t="s">
        <v>766</v>
      </c>
      <c r="CY60" s="151" t="s">
        <v>662</v>
      </c>
      <c r="DA60" s="151" t="s">
        <v>767</v>
      </c>
      <c r="DD60" s="151" t="s">
        <v>768</v>
      </c>
      <c r="DG60" s="151" t="s">
        <v>772</v>
      </c>
      <c r="DI60" s="150" t="s">
        <v>476</v>
      </c>
      <c r="DJ60" s="150" t="s">
        <v>660</v>
      </c>
      <c r="DK60" s="151" t="s">
        <v>765</v>
      </c>
      <c r="DL60" s="151" t="s">
        <v>496</v>
      </c>
      <c r="DM60" s="151" t="s">
        <v>817</v>
      </c>
      <c r="DN60" s="151" t="s">
        <v>766</v>
      </c>
      <c r="DO60" s="151" t="s">
        <v>662</v>
      </c>
      <c r="DQ60" s="151" t="s">
        <v>767</v>
      </c>
      <c r="DT60" s="151" t="s">
        <v>768</v>
      </c>
      <c r="DW60" s="151" t="s">
        <v>772</v>
      </c>
      <c r="DY60" s="150" t="s">
        <v>476</v>
      </c>
      <c r="DZ60" s="150" t="s">
        <v>660</v>
      </c>
      <c r="EA60" s="151" t="s">
        <v>765</v>
      </c>
      <c r="EB60" s="151" t="s">
        <v>496</v>
      </c>
      <c r="EC60" s="151" t="s">
        <v>817</v>
      </c>
      <c r="ED60" s="151" t="s">
        <v>766</v>
      </c>
      <c r="EE60" s="151" t="s">
        <v>662</v>
      </c>
      <c r="EG60" s="151" t="s">
        <v>767</v>
      </c>
      <c r="EJ60" s="151" t="s">
        <v>768</v>
      </c>
      <c r="EM60" s="151" t="s">
        <v>772</v>
      </c>
      <c r="EO60" s="150" t="s">
        <v>476</v>
      </c>
      <c r="EP60" s="150" t="s">
        <v>660</v>
      </c>
      <c r="EQ60" s="151" t="s">
        <v>765</v>
      </c>
      <c r="ER60" s="151" t="s">
        <v>496</v>
      </c>
      <c r="ES60" s="151" t="s">
        <v>817</v>
      </c>
      <c r="ET60" s="151" t="s">
        <v>766</v>
      </c>
      <c r="EU60" s="151" t="s">
        <v>662</v>
      </c>
      <c r="EW60" s="151" t="s">
        <v>767</v>
      </c>
      <c r="EZ60" s="151" t="s">
        <v>768</v>
      </c>
      <c r="FC60" s="151" t="s">
        <v>772</v>
      </c>
      <c r="FE60" s="150" t="s">
        <v>476</v>
      </c>
      <c r="FF60" s="150" t="s">
        <v>660</v>
      </c>
      <c r="FG60" s="151" t="s">
        <v>765</v>
      </c>
      <c r="FH60" s="151" t="s">
        <v>496</v>
      </c>
      <c r="FI60" s="151" t="s">
        <v>817</v>
      </c>
      <c r="FJ60" s="151" t="s">
        <v>766</v>
      </c>
      <c r="FK60" s="151" t="s">
        <v>662</v>
      </c>
      <c r="FM60" s="151" t="s">
        <v>767</v>
      </c>
      <c r="FP60" s="151" t="s">
        <v>768</v>
      </c>
      <c r="FS60" s="151" t="s">
        <v>772</v>
      </c>
      <c r="FU60" s="150" t="s">
        <v>476</v>
      </c>
      <c r="FV60" s="150" t="s">
        <v>660</v>
      </c>
      <c r="FW60" s="151" t="s">
        <v>765</v>
      </c>
      <c r="FX60" s="151" t="s">
        <v>496</v>
      </c>
      <c r="FY60" s="151" t="s">
        <v>817</v>
      </c>
      <c r="FZ60" s="151" t="s">
        <v>766</v>
      </c>
      <c r="GA60" s="151" t="s">
        <v>662</v>
      </c>
      <c r="GC60" s="151" t="s">
        <v>767</v>
      </c>
      <c r="GF60" s="151" t="s">
        <v>768</v>
      </c>
      <c r="GI60" s="151" t="s">
        <v>772</v>
      </c>
      <c r="GK60" s="150" t="s">
        <v>476</v>
      </c>
      <c r="GL60" s="150" t="s">
        <v>660</v>
      </c>
      <c r="GM60" s="151" t="s">
        <v>765</v>
      </c>
      <c r="GN60" s="151" t="s">
        <v>496</v>
      </c>
      <c r="GO60" s="151" t="s">
        <v>817</v>
      </c>
      <c r="GP60" s="151" t="s">
        <v>766</v>
      </c>
      <c r="GQ60" s="151" t="s">
        <v>662</v>
      </c>
      <c r="GS60" s="151" t="s">
        <v>767</v>
      </c>
      <c r="GV60" s="151" t="s">
        <v>768</v>
      </c>
      <c r="GY60" s="151" t="s">
        <v>772</v>
      </c>
      <c r="HA60" s="150" t="s">
        <v>476</v>
      </c>
      <c r="HB60" s="150" t="s">
        <v>660</v>
      </c>
      <c r="HC60" s="151" t="s">
        <v>765</v>
      </c>
      <c r="HD60" s="151" t="s">
        <v>496</v>
      </c>
      <c r="HE60" s="151" t="s">
        <v>817</v>
      </c>
      <c r="HF60" s="151" t="s">
        <v>766</v>
      </c>
      <c r="HG60" s="151" t="s">
        <v>662</v>
      </c>
      <c r="HI60" s="151" t="s">
        <v>767</v>
      </c>
      <c r="HL60" s="151" t="s">
        <v>768</v>
      </c>
      <c r="HO60" s="151" t="s">
        <v>772</v>
      </c>
      <c r="HQ60" s="150" t="s">
        <v>476</v>
      </c>
      <c r="HR60" s="150" t="s">
        <v>660</v>
      </c>
      <c r="HS60" s="151" t="s">
        <v>765</v>
      </c>
      <c r="HT60" s="151" t="s">
        <v>496</v>
      </c>
      <c r="HU60" s="151" t="s">
        <v>817</v>
      </c>
      <c r="HV60" s="151" t="s">
        <v>766</v>
      </c>
      <c r="HW60" s="151" t="s">
        <v>662</v>
      </c>
      <c r="HY60" s="151" t="s">
        <v>767</v>
      </c>
      <c r="IB60" s="151" t="s">
        <v>768</v>
      </c>
      <c r="IE60" s="151" t="s">
        <v>772</v>
      </c>
      <c r="IG60" s="150" t="s">
        <v>476</v>
      </c>
      <c r="IH60" s="150" t="s">
        <v>660</v>
      </c>
      <c r="II60" s="151" t="s">
        <v>765</v>
      </c>
      <c r="IJ60" s="151" t="s">
        <v>496</v>
      </c>
      <c r="IK60" s="151" t="s">
        <v>817</v>
      </c>
      <c r="IL60" s="151" t="s">
        <v>766</v>
      </c>
      <c r="IM60" s="151" t="s">
        <v>662</v>
      </c>
      <c r="IO60" s="151" t="s">
        <v>767</v>
      </c>
      <c r="IR60" s="151" t="s">
        <v>768</v>
      </c>
      <c r="IU60" s="151" t="s">
        <v>772</v>
      </c>
      <c r="IW60" s="150" t="s">
        <v>476</v>
      </c>
      <c r="IX60" s="150" t="s">
        <v>660</v>
      </c>
      <c r="IY60" s="151" t="s">
        <v>765</v>
      </c>
      <c r="IZ60" s="151" t="s">
        <v>496</v>
      </c>
      <c r="JA60" s="151" t="s">
        <v>817</v>
      </c>
      <c r="JB60" s="151" t="s">
        <v>766</v>
      </c>
      <c r="JC60" s="151" t="s">
        <v>662</v>
      </c>
      <c r="JE60" s="151" t="s">
        <v>767</v>
      </c>
      <c r="JH60" s="151" t="s">
        <v>768</v>
      </c>
      <c r="JK60" s="151" t="s">
        <v>772</v>
      </c>
      <c r="JM60" s="150" t="s">
        <v>476</v>
      </c>
      <c r="JN60" s="150" t="s">
        <v>660</v>
      </c>
      <c r="JO60" s="151" t="s">
        <v>765</v>
      </c>
      <c r="JP60" s="151" t="s">
        <v>496</v>
      </c>
      <c r="JQ60" s="151" t="s">
        <v>817</v>
      </c>
      <c r="JR60" s="151" t="s">
        <v>766</v>
      </c>
      <c r="JS60" s="151" t="s">
        <v>662</v>
      </c>
      <c r="JU60" s="151" t="s">
        <v>767</v>
      </c>
      <c r="JX60" s="151" t="s">
        <v>768</v>
      </c>
      <c r="KA60" s="151" t="s">
        <v>772</v>
      </c>
      <c r="KC60" s="150" t="s">
        <v>476</v>
      </c>
      <c r="KD60" s="150" t="s">
        <v>660</v>
      </c>
      <c r="KE60" s="151" t="s">
        <v>765</v>
      </c>
      <c r="KF60" s="151" t="s">
        <v>496</v>
      </c>
      <c r="KG60" s="151" t="s">
        <v>817</v>
      </c>
      <c r="KH60" s="151" t="s">
        <v>766</v>
      </c>
      <c r="KI60" s="151" t="s">
        <v>662</v>
      </c>
      <c r="KK60" s="151" t="s">
        <v>767</v>
      </c>
      <c r="KN60" s="151" t="s">
        <v>768</v>
      </c>
      <c r="KQ60" s="151" t="s">
        <v>772</v>
      </c>
      <c r="KS60" s="150" t="s">
        <v>476</v>
      </c>
      <c r="KT60" s="150" t="s">
        <v>660</v>
      </c>
      <c r="KU60" s="151" t="s">
        <v>765</v>
      </c>
      <c r="KV60" s="151" t="s">
        <v>496</v>
      </c>
      <c r="KW60" s="151" t="s">
        <v>817</v>
      </c>
      <c r="KX60" s="151" t="s">
        <v>766</v>
      </c>
      <c r="KY60" s="151" t="s">
        <v>662</v>
      </c>
      <c r="LA60" s="151" t="s">
        <v>767</v>
      </c>
      <c r="LD60" s="151" t="s">
        <v>768</v>
      </c>
      <c r="LG60" s="151" t="s">
        <v>772</v>
      </c>
      <c r="LI60" s="150" t="s">
        <v>476</v>
      </c>
      <c r="LJ60" s="150" t="s">
        <v>660</v>
      </c>
      <c r="LK60" s="151" t="s">
        <v>765</v>
      </c>
      <c r="LL60" s="151" t="s">
        <v>496</v>
      </c>
      <c r="LM60" s="151" t="s">
        <v>817</v>
      </c>
      <c r="LN60" s="151" t="s">
        <v>766</v>
      </c>
      <c r="LO60" s="151" t="s">
        <v>662</v>
      </c>
      <c r="LQ60" s="151" t="s">
        <v>767</v>
      </c>
      <c r="LT60" s="151" t="s">
        <v>768</v>
      </c>
      <c r="LW60" s="151" t="s">
        <v>772</v>
      </c>
      <c r="LY60" s="150" t="s">
        <v>476</v>
      </c>
      <c r="LZ60" s="150" t="s">
        <v>660</v>
      </c>
      <c r="MA60" s="151" t="s">
        <v>765</v>
      </c>
      <c r="MB60" s="151" t="s">
        <v>496</v>
      </c>
      <c r="MC60" s="151" t="s">
        <v>817</v>
      </c>
      <c r="MD60" s="151" t="s">
        <v>766</v>
      </c>
      <c r="ME60" s="151" t="s">
        <v>662</v>
      </c>
      <c r="MG60" s="151" t="s">
        <v>767</v>
      </c>
      <c r="MJ60" s="151" t="s">
        <v>768</v>
      </c>
      <c r="MM60" s="151" t="s">
        <v>772</v>
      </c>
      <c r="MO60" s="150" t="s">
        <v>476</v>
      </c>
      <c r="MP60" s="150" t="s">
        <v>660</v>
      </c>
      <c r="MQ60" s="151" t="s">
        <v>765</v>
      </c>
      <c r="MR60" s="151" t="s">
        <v>496</v>
      </c>
      <c r="MS60" s="151" t="s">
        <v>817</v>
      </c>
      <c r="MT60" s="151" t="s">
        <v>766</v>
      </c>
      <c r="MU60" s="151" t="s">
        <v>662</v>
      </c>
      <c r="MW60" s="151" t="s">
        <v>767</v>
      </c>
      <c r="MZ60" s="151" t="s">
        <v>768</v>
      </c>
      <c r="NC60" s="151" t="s">
        <v>772</v>
      </c>
      <c r="NE60" s="150" t="s">
        <v>476</v>
      </c>
      <c r="NF60" s="150" t="s">
        <v>660</v>
      </c>
      <c r="NG60" s="151" t="s">
        <v>765</v>
      </c>
      <c r="NH60" s="151" t="s">
        <v>496</v>
      </c>
      <c r="NI60" s="151" t="s">
        <v>817</v>
      </c>
      <c r="NJ60" s="151" t="s">
        <v>766</v>
      </c>
      <c r="NK60" s="151" t="s">
        <v>662</v>
      </c>
      <c r="NM60" s="151" t="s">
        <v>767</v>
      </c>
      <c r="NP60" s="151" t="s">
        <v>768</v>
      </c>
      <c r="NS60" s="151" t="s">
        <v>772</v>
      </c>
      <c r="NU60" s="150" t="s">
        <v>476</v>
      </c>
      <c r="NV60" s="150" t="s">
        <v>660</v>
      </c>
      <c r="NW60" s="151" t="s">
        <v>765</v>
      </c>
      <c r="NX60" s="151" t="s">
        <v>496</v>
      </c>
      <c r="NY60" s="151" t="s">
        <v>817</v>
      </c>
      <c r="NZ60" s="151" t="s">
        <v>766</v>
      </c>
      <c r="OA60" s="151" t="s">
        <v>662</v>
      </c>
      <c r="OC60" s="151" t="s">
        <v>767</v>
      </c>
      <c r="OF60" s="151" t="s">
        <v>768</v>
      </c>
      <c r="OI60" s="151" t="s">
        <v>772</v>
      </c>
      <c r="OK60" s="150" t="s">
        <v>476</v>
      </c>
      <c r="OL60" s="150" t="s">
        <v>660</v>
      </c>
      <c r="OM60" s="151" t="s">
        <v>765</v>
      </c>
      <c r="ON60" s="151" t="s">
        <v>496</v>
      </c>
      <c r="OO60" s="151" t="s">
        <v>817</v>
      </c>
      <c r="OP60" s="151" t="s">
        <v>766</v>
      </c>
      <c r="OQ60" s="151" t="s">
        <v>662</v>
      </c>
      <c r="OS60" s="151" t="s">
        <v>767</v>
      </c>
      <c r="OV60" s="151" t="s">
        <v>768</v>
      </c>
      <c r="OY60" s="151" t="s">
        <v>772</v>
      </c>
      <c r="PA60" s="150" t="s">
        <v>476</v>
      </c>
      <c r="PB60" s="150" t="s">
        <v>660</v>
      </c>
      <c r="PC60" s="151" t="s">
        <v>765</v>
      </c>
      <c r="PD60" s="151" t="s">
        <v>496</v>
      </c>
      <c r="PE60" s="151" t="s">
        <v>817</v>
      </c>
      <c r="PF60" s="151" t="s">
        <v>766</v>
      </c>
      <c r="PG60" s="151" t="s">
        <v>662</v>
      </c>
      <c r="PI60" s="151" t="s">
        <v>767</v>
      </c>
      <c r="PL60" s="151" t="s">
        <v>768</v>
      </c>
      <c r="PO60" s="151" t="s">
        <v>772</v>
      </c>
      <c r="PQ60" s="150" t="s">
        <v>476</v>
      </c>
      <c r="PR60" s="150" t="s">
        <v>660</v>
      </c>
      <c r="PS60" s="151" t="s">
        <v>765</v>
      </c>
      <c r="PT60" s="151" t="s">
        <v>496</v>
      </c>
      <c r="PU60" s="151" t="s">
        <v>817</v>
      </c>
      <c r="PV60" s="151" t="s">
        <v>766</v>
      </c>
      <c r="PW60" s="151" t="s">
        <v>662</v>
      </c>
      <c r="PY60" s="151" t="s">
        <v>767</v>
      </c>
      <c r="QB60" s="151" t="s">
        <v>768</v>
      </c>
      <c r="QE60" s="151" t="s">
        <v>772</v>
      </c>
      <c r="QG60" s="150" t="s">
        <v>476</v>
      </c>
      <c r="QH60" s="150" t="s">
        <v>660</v>
      </c>
      <c r="QI60" s="151" t="s">
        <v>765</v>
      </c>
      <c r="QJ60" s="151" t="s">
        <v>496</v>
      </c>
      <c r="QK60" s="151" t="s">
        <v>817</v>
      </c>
      <c r="QL60" s="151" t="s">
        <v>766</v>
      </c>
      <c r="QM60" s="151" t="s">
        <v>662</v>
      </c>
      <c r="QO60" s="151" t="s">
        <v>767</v>
      </c>
      <c r="QR60" s="151" t="s">
        <v>768</v>
      </c>
      <c r="QU60" s="151" t="s">
        <v>772</v>
      </c>
      <c r="QW60" s="150" t="s">
        <v>476</v>
      </c>
      <c r="QX60" s="150" t="s">
        <v>660</v>
      </c>
      <c r="QY60" s="151" t="s">
        <v>765</v>
      </c>
      <c r="QZ60" s="151" t="s">
        <v>496</v>
      </c>
      <c r="RA60" s="151" t="s">
        <v>817</v>
      </c>
      <c r="RB60" s="151" t="s">
        <v>766</v>
      </c>
      <c r="RC60" s="151" t="s">
        <v>662</v>
      </c>
      <c r="RE60" s="151" t="s">
        <v>767</v>
      </c>
      <c r="RH60" s="151" t="s">
        <v>768</v>
      </c>
      <c r="RK60" s="151" t="s">
        <v>772</v>
      </c>
      <c r="RM60" s="150" t="s">
        <v>476</v>
      </c>
      <c r="RN60" s="150" t="s">
        <v>660</v>
      </c>
      <c r="RO60" s="151" t="s">
        <v>765</v>
      </c>
      <c r="RP60" s="151" t="s">
        <v>496</v>
      </c>
      <c r="RQ60" s="151" t="s">
        <v>817</v>
      </c>
      <c r="RR60" s="151" t="s">
        <v>766</v>
      </c>
      <c r="RS60" s="151" t="s">
        <v>662</v>
      </c>
      <c r="RU60" s="151" t="s">
        <v>767</v>
      </c>
      <c r="RX60" s="151" t="s">
        <v>768</v>
      </c>
      <c r="SA60" s="151" t="s">
        <v>772</v>
      </c>
      <c r="SC60" s="150" t="s">
        <v>476</v>
      </c>
      <c r="SD60" s="150" t="s">
        <v>660</v>
      </c>
      <c r="SE60" s="151" t="s">
        <v>765</v>
      </c>
      <c r="SF60" s="151" t="s">
        <v>496</v>
      </c>
      <c r="SG60" s="151" t="s">
        <v>817</v>
      </c>
      <c r="SH60" s="151" t="s">
        <v>766</v>
      </c>
      <c r="SI60" s="151" t="s">
        <v>662</v>
      </c>
      <c r="SK60" s="151" t="s">
        <v>767</v>
      </c>
      <c r="SN60" s="151" t="s">
        <v>768</v>
      </c>
      <c r="SQ60" s="151" t="s">
        <v>772</v>
      </c>
      <c r="SS60" s="150" t="s">
        <v>476</v>
      </c>
      <c r="ST60" s="150" t="s">
        <v>660</v>
      </c>
      <c r="SU60" s="151" t="s">
        <v>765</v>
      </c>
      <c r="SV60" s="151" t="s">
        <v>496</v>
      </c>
      <c r="SW60" s="151" t="s">
        <v>817</v>
      </c>
      <c r="SX60" s="151" t="s">
        <v>766</v>
      </c>
      <c r="SY60" s="151" t="s">
        <v>662</v>
      </c>
      <c r="TA60" s="151" t="s">
        <v>767</v>
      </c>
      <c r="TD60" s="151" t="s">
        <v>768</v>
      </c>
      <c r="TG60" s="151" t="s">
        <v>772</v>
      </c>
      <c r="TI60" s="150" t="s">
        <v>476</v>
      </c>
      <c r="TJ60" s="150" t="s">
        <v>660</v>
      </c>
      <c r="TK60" s="151" t="s">
        <v>765</v>
      </c>
      <c r="TL60" s="151" t="s">
        <v>496</v>
      </c>
      <c r="TM60" s="151" t="s">
        <v>817</v>
      </c>
      <c r="TN60" s="151" t="s">
        <v>766</v>
      </c>
      <c r="TO60" s="151" t="s">
        <v>662</v>
      </c>
      <c r="TQ60" s="151" t="s">
        <v>767</v>
      </c>
      <c r="TT60" s="151" t="s">
        <v>768</v>
      </c>
      <c r="TW60" s="151" t="s">
        <v>772</v>
      </c>
      <c r="TY60" s="150" t="s">
        <v>476</v>
      </c>
      <c r="TZ60" s="150" t="s">
        <v>660</v>
      </c>
      <c r="UA60" s="151" t="s">
        <v>765</v>
      </c>
      <c r="UB60" s="151" t="s">
        <v>496</v>
      </c>
      <c r="UC60" s="151" t="s">
        <v>817</v>
      </c>
      <c r="UD60" s="151" t="s">
        <v>766</v>
      </c>
      <c r="UE60" s="151" t="s">
        <v>662</v>
      </c>
      <c r="UG60" s="151" t="s">
        <v>767</v>
      </c>
      <c r="UJ60" s="151" t="s">
        <v>768</v>
      </c>
      <c r="UM60" s="151" t="s">
        <v>772</v>
      </c>
      <c r="UO60" s="150" t="s">
        <v>476</v>
      </c>
      <c r="UP60" s="150" t="s">
        <v>660</v>
      </c>
      <c r="UQ60" s="151" t="s">
        <v>765</v>
      </c>
      <c r="UR60" s="151" t="s">
        <v>496</v>
      </c>
      <c r="US60" s="151" t="s">
        <v>817</v>
      </c>
      <c r="UT60" s="151" t="s">
        <v>766</v>
      </c>
      <c r="UU60" s="151" t="s">
        <v>662</v>
      </c>
      <c r="UW60" s="151" t="s">
        <v>767</v>
      </c>
      <c r="UZ60" s="151" t="s">
        <v>768</v>
      </c>
      <c r="VC60" s="151" t="s">
        <v>772</v>
      </c>
      <c r="VE60" s="150" t="s">
        <v>476</v>
      </c>
      <c r="VF60" s="150" t="s">
        <v>660</v>
      </c>
      <c r="VG60" s="151" t="s">
        <v>765</v>
      </c>
      <c r="VH60" s="151" t="s">
        <v>496</v>
      </c>
      <c r="VI60" s="151" t="s">
        <v>817</v>
      </c>
      <c r="VJ60" s="151" t="s">
        <v>766</v>
      </c>
      <c r="VK60" s="151" t="s">
        <v>662</v>
      </c>
      <c r="VM60" s="151" t="s">
        <v>767</v>
      </c>
      <c r="VP60" s="151" t="s">
        <v>768</v>
      </c>
      <c r="VS60" s="151" t="s">
        <v>772</v>
      </c>
      <c r="VU60" s="150" t="s">
        <v>476</v>
      </c>
      <c r="VV60" s="150" t="s">
        <v>660</v>
      </c>
      <c r="VW60" s="151" t="s">
        <v>765</v>
      </c>
      <c r="VX60" s="151" t="s">
        <v>496</v>
      </c>
      <c r="VY60" s="151" t="s">
        <v>817</v>
      </c>
      <c r="VZ60" s="151" t="s">
        <v>766</v>
      </c>
      <c r="WA60" s="151" t="s">
        <v>662</v>
      </c>
      <c r="WC60" s="151" t="s">
        <v>767</v>
      </c>
      <c r="WF60" s="151" t="s">
        <v>768</v>
      </c>
      <c r="WI60" s="151" t="s">
        <v>772</v>
      </c>
      <c r="WK60" s="150" t="s">
        <v>476</v>
      </c>
      <c r="WL60" s="150" t="s">
        <v>660</v>
      </c>
      <c r="WM60" s="151" t="s">
        <v>765</v>
      </c>
      <c r="WN60" s="151" t="s">
        <v>496</v>
      </c>
      <c r="WO60" s="151" t="s">
        <v>817</v>
      </c>
      <c r="WP60" s="151" t="s">
        <v>766</v>
      </c>
      <c r="WQ60" s="151" t="s">
        <v>662</v>
      </c>
      <c r="WS60" s="151" t="s">
        <v>767</v>
      </c>
      <c r="WV60" s="151" t="s">
        <v>768</v>
      </c>
      <c r="WY60" s="151" t="s">
        <v>772</v>
      </c>
      <c r="XA60" s="150" t="s">
        <v>476</v>
      </c>
      <c r="XB60" s="150" t="s">
        <v>660</v>
      </c>
      <c r="XC60" s="151" t="s">
        <v>765</v>
      </c>
      <c r="XD60" s="151" t="s">
        <v>496</v>
      </c>
      <c r="XE60" s="151" t="s">
        <v>817</v>
      </c>
      <c r="XF60" s="151" t="s">
        <v>766</v>
      </c>
      <c r="XG60" s="151" t="s">
        <v>662</v>
      </c>
      <c r="XI60" s="151" t="s">
        <v>767</v>
      </c>
      <c r="XL60" s="151" t="s">
        <v>768</v>
      </c>
      <c r="XO60" s="151" t="s">
        <v>772</v>
      </c>
      <c r="XQ60" s="150" t="s">
        <v>476</v>
      </c>
      <c r="XR60" s="150" t="s">
        <v>660</v>
      </c>
      <c r="XS60" s="151" t="s">
        <v>765</v>
      </c>
      <c r="XT60" s="151" t="s">
        <v>496</v>
      </c>
      <c r="XU60" s="151" t="s">
        <v>817</v>
      </c>
      <c r="XV60" s="151" t="s">
        <v>766</v>
      </c>
      <c r="XW60" s="151" t="s">
        <v>662</v>
      </c>
      <c r="XY60" s="151" t="s">
        <v>767</v>
      </c>
      <c r="YB60" s="151" t="s">
        <v>768</v>
      </c>
      <c r="YE60" s="151" t="s">
        <v>772</v>
      </c>
      <c r="YG60" s="150" t="s">
        <v>476</v>
      </c>
      <c r="YH60" s="150" t="s">
        <v>660</v>
      </c>
      <c r="YI60" s="151" t="s">
        <v>765</v>
      </c>
      <c r="YJ60" s="151" t="s">
        <v>496</v>
      </c>
      <c r="YK60" s="151" t="s">
        <v>817</v>
      </c>
      <c r="YL60" s="151" t="s">
        <v>766</v>
      </c>
      <c r="YM60" s="151" t="s">
        <v>662</v>
      </c>
      <c r="YO60" s="151" t="s">
        <v>767</v>
      </c>
      <c r="YR60" s="151" t="s">
        <v>768</v>
      </c>
      <c r="YU60" s="151" t="s">
        <v>772</v>
      </c>
      <c r="YW60" s="150" t="s">
        <v>476</v>
      </c>
      <c r="YX60" s="150" t="s">
        <v>660</v>
      </c>
      <c r="YY60" s="151" t="s">
        <v>765</v>
      </c>
      <c r="YZ60" s="151" t="s">
        <v>496</v>
      </c>
      <c r="ZA60" s="151" t="s">
        <v>817</v>
      </c>
      <c r="ZB60" s="151" t="s">
        <v>766</v>
      </c>
      <c r="ZC60" s="151" t="s">
        <v>662</v>
      </c>
      <c r="ZE60" s="151" t="s">
        <v>767</v>
      </c>
      <c r="ZH60" s="151" t="s">
        <v>768</v>
      </c>
      <c r="ZK60" s="151" t="s">
        <v>772</v>
      </c>
      <c r="ZM60" s="150" t="s">
        <v>476</v>
      </c>
      <c r="ZN60" s="150" t="s">
        <v>660</v>
      </c>
      <c r="ZO60" s="151" t="s">
        <v>765</v>
      </c>
      <c r="ZP60" s="151" t="s">
        <v>496</v>
      </c>
      <c r="ZQ60" s="151" t="s">
        <v>817</v>
      </c>
      <c r="ZR60" s="151" t="s">
        <v>766</v>
      </c>
      <c r="ZS60" s="151" t="s">
        <v>662</v>
      </c>
      <c r="ZU60" s="151" t="s">
        <v>767</v>
      </c>
      <c r="ZX60" s="151" t="s">
        <v>768</v>
      </c>
      <c r="AAA60" s="151" t="s">
        <v>772</v>
      </c>
      <c r="AAC60" s="150" t="s">
        <v>476</v>
      </c>
      <c r="AAD60" s="150" t="s">
        <v>660</v>
      </c>
      <c r="AAE60" s="151" t="s">
        <v>765</v>
      </c>
      <c r="AAF60" s="151" t="s">
        <v>496</v>
      </c>
      <c r="AAG60" s="151" t="s">
        <v>817</v>
      </c>
      <c r="AAH60" s="151" t="s">
        <v>766</v>
      </c>
      <c r="AAI60" s="151" t="s">
        <v>662</v>
      </c>
      <c r="AAK60" s="151" t="s">
        <v>767</v>
      </c>
      <c r="AAN60" s="151" t="s">
        <v>768</v>
      </c>
      <c r="AAQ60" s="151" t="s">
        <v>772</v>
      </c>
      <c r="AAS60" s="150" t="s">
        <v>476</v>
      </c>
      <c r="AAT60" s="150" t="s">
        <v>660</v>
      </c>
      <c r="AAU60" s="151" t="s">
        <v>765</v>
      </c>
      <c r="AAV60" s="151" t="s">
        <v>496</v>
      </c>
      <c r="AAW60" s="151" t="s">
        <v>817</v>
      </c>
      <c r="AAX60" s="151" t="s">
        <v>766</v>
      </c>
      <c r="AAY60" s="151" t="s">
        <v>662</v>
      </c>
      <c r="ABA60" s="151" t="s">
        <v>767</v>
      </c>
      <c r="ABD60" s="151" t="s">
        <v>768</v>
      </c>
      <c r="ABG60" s="151" t="s">
        <v>772</v>
      </c>
      <c r="ABI60" s="150" t="s">
        <v>476</v>
      </c>
      <c r="ABJ60" s="150" t="s">
        <v>660</v>
      </c>
      <c r="ABK60" s="151" t="s">
        <v>765</v>
      </c>
      <c r="ABL60" s="151" t="s">
        <v>496</v>
      </c>
      <c r="ABM60" s="151" t="s">
        <v>817</v>
      </c>
      <c r="ABN60" s="151" t="s">
        <v>766</v>
      </c>
      <c r="ABO60" s="151" t="s">
        <v>662</v>
      </c>
      <c r="ABQ60" s="151" t="s">
        <v>767</v>
      </c>
      <c r="ABT60" s="151" t="s">
        <v>768</v>
      </c>
      <c r="ABW60" s="151" t="s">
        <v>772</v>
      </c>
      <c r="ABY60" s="150" t="s">
        <v>476</v>
      </c>
      <c r="ABZ60" s="150" t="s">
        <v>660</v>
      </c>
      <c r="ACA60" s="151" t="s">
        <v>765</v>
      </c>
      <c r="ACB60" s="151" t="s">
        <v>496</v>
      </c>
      <c r="ACC60" s="151" t="s">
        <v>817</v>
      </c>
      <c r="ACD60" s="151" t="s">
        <v>766</v>
      </c>
      <c r="ACE60" s="151" t="s">
        <v>662</v>
      </c>
      <c r="ACG60" s="151" t="s">
        <v>767</v>
      </c>
      <c r="ACJ60" s="151" t="s">
        <v>768</v>
      </c>
      <c r="ACM60" s="151" t="s">
        <v>772</v>
      </c>
      <c r="ACO60" s="150" t="s">
        <v>476</v>
      </c>
      <c r="ACP60" s="150" t="s">
        <v>660</v>
      </c>
      <c r="ACQ60" s="151" t="s">
        <v>765</v>
      </c>
      <c r="ACR60" s="151" t="s">
        <v>496</v>
      </c>
      <c r="ACS60" s="151" t="s">
        <v>817</v>
      </c>
      <c r="ACT60" s="151" t="s">
        <v>766</v>
      </c>
      <c r="ACU60" s="151" t="s">
        <v>662</v>
      </c>
      <c r="ACW60" s="151" t="s">
        <v>767</v>
      </c>
      <c r="ACZ60" s="151" t="s">
        <v>768</v>
      </c>
      <c r="ADC60" s="151" t="s">
        <v>772</v>
      </c>
      <c r="ADE60" s="150" t="s">
        <v>476</v>
      </c>
      <c r="ADF60" s="150" t="s">
        <v>660</v>
      </c>
      <c r="ADG60" s="151" t="s">
        <v>765</v>
      </c>
      <c r="ADH60" s="151" t="s">
        <v>496</v>
      </c>
      <c r="ADI60" s="151" t="s">
        <v>817</v>
      </c>
      <c r="ADJ60" s="151" t="s">
        <v>766</v>
      </c>
      <c r="ADK60" s="151" t="s">
        <v>662</v>
      </c>
      <c r="ADM60" s="151" t="s">
        <v>767</v>
      </c>
      <c r="ADP60" s="151" t="s">
        <v>768</v>
      </c>
      <c r="ADS60" s="151" t="s">
        <v>772</v>
      </c>
      <c r="ADU60" s="150" t="s">
        <v>476</v>
      </c>
      <c r="ADV60" s="150" t="s">
        <v>660</v>
      </c>
      <c r="ADW60" s="151" t="s">
        <v>765</v>
      </c>
      <c r="ADX60" s="151" t="s">
        <v>496</v>
      </c>
      <c r="ADY60" s="151" t="s">
        <v>817</v>
      </c>
      <c r="ADZ60" s="151" t="s">
        <v>766</v>
      </c>
      <c r="AEA60" s="151" t="s">
        <v>662</v>
      </c>
      <c r="AEC60" s="151" t="s">
        <v>767</v>
      </c>
      <c r="AEF60" s="151" t="s">
        <v>768</v>
      </c>
      <c r="AEI60" s="151" t="s">
        <v>772</v>
      </c>
      <c r="AEK60" s="150" t="s">
        <v>476</v>
      </c>
      <c r="AEL60" s="150" t="s">
        <v>660</v>
      </c>
      <c r="AEM60" s="151" t="s">
        <v>765</v>
      </c>
      <c r="AEN60" s="151" t="s">
        <v>496</v>
      </c>
      <c r="AEO60" s="151" t="s">
        <v>817</v>
      </c>
      <c r="AEP60" s="151" t="s">
        <v>766</v>
      </c>
      <c r="AEQ60" s="151" t="s">
        <v>662</v>
      </c>
      <c r="AES60" s="151" t="s">
        <v>767</v>
      </c>
      <c r="AEV60" s="151" t="s">
        <v>768</v>
      </c>
      <c r="AEY60" s="151" t="s">
        <v>772</v>
      </c>
      <c r="AFA60" s="150" t="s">
        <v>476</v>
      </c>
      <c r="AFB60" s="150" t="s">
        <v>660</v>
      </c>
      <c r="AFC60" s="151" t="s">
        <v>765</v>
      </c>
      <c r="AFD60" s="151" t="s">
        <v>496</v>
      </c>
      <c r="AFE60" s="151" t="s">
        <v>817</v>
      </c>
      <c r="AFF60" s="151" t="s">
        <v>766</v>
      </c>
      <c r="AFG60" s="151" t="s">
        <v>662</v>
      </c>
      <c r="AFI60" s="151" t="s">
        <v>767</v>
      </c>
      <c r="AFL60" s="151" t="s">
        <v>768</v>
      </c>
      <c r="AFO60" s="151" t="s">
        <v>772</v>
      </c>
      <c r="AFQ60" s="150" t="s">
        <v>476</v>
      </c>
      <c r="AFR60" s="150" t="s">
        <v>660</v>
      </c>
      <c r="AFS60" s="151" t="s">
        <v>765</v>
      </c>
      <c r="AFT60" s="151" t="s">
        <v>496</v>
      </c>
      <c r="AFU60" s="151" t="s">
        <v>817</v>
      </c>
      <c r="AFV60" s="151" t="s">
        <v>766</v>
      </c>
      <c r="AFW60" s="151" t="s">
        <v>662</v>
      </c>
      <c r="AFY60" s="151" t="s">
        <v>767</v>
      </c>
      <c r="AGB60" s="151" t="s">
        <v>768</v>
      </c>
      <c r="AGE60" s="151" t="s">
        <v>772</v>
      </c>
      <c r="AGG60" s="150" t="s">
        <v>476</v>
      </c>
      <c r="AGH60" s="150" t="s">
        <v>660</v>
      </c>
      <c r="AGI60" s="151" t="s">
        <v>765</v>
      </c>
      <c r="AGJ60" s="151" t="s">
        <v>496</v>
      </c>
      <c r="AGK60" s="151" t="s">
        <v>817</v>
      </c>
      <c r="AGL60" s="151" t="s">
        <v>766</v>
      </c>
      <c r="AGM60" s="151" t="s">
        <v>662</v>
      </c>
      <c r="AGO60" s="151" t="s">
        <v>767</v>
      </c>
      <c r="AGR60" s="151" t="s">
        <v>768</v>
      </c>
      <c r="AGU60" s="151" t="s">
        <v>772</v>
      </c>
      <c r="AGW60" s="150" t="s">
        <v>476</v>
      </c>
      <c r="AGX60" s="150" t="s">
        <v>660</v>
      </c>
      <c r="AGY60" s="151" t="s">
        <v>765</v>
      </c>
      <c r="AGZ60" s="151" t="s">
        <v>496</v>
      </c>
      <c r="AHA60" s="151" t="s">
        <v>817</v>
      </c>
      <c r="AHB60" s="151" t="s">
        <v>766</v>
      </c>
      <c r="AHC60" s="151" t="s">
        <v>662</v>
      </c>
      <c r="AHE60" s="151" t="s">
        <v>767</v>
      </c>
      <c r="AHH60" s="151" t="s">
        <v>768</v>
      </c>
      <c r="AHK60" s="151" t="s">
        <v>772</v>
      </c>
      <c r="AHM60" s="150" t="s">
        <v>476</v>
      </c>
      <c r="AHN60" s="150" t="s">
        <v>660</v>
      </c>
      <c r="AHO60" s="151" t="s">
        <v>765</v>
      </c>
      <c r="AHP60" s="151" t="s">
        <v>496</v>
      </c>
      <c r="AHQ60" s="151" t="s">
        <v>817</v>
      </c>
      <c r="AHR60" s="151" t="s">
        <v>766</v>
      </c>
      <c r="AHS60" s="151" t="s">
        <v>662</v>
      </c>
      <c r="AHU60" s="151" t="s">
        <v>767</v>
      </c>
      <c r="AHX60" s="151" t="s">
        <v>768</v>
      </c>
      <c r="AIA60" s="151" t="s">
        <v>772</v>
      </c>
      <c r="AIC60" s="150" t="s">
        <v>476</v>
      </c>
      <c r="AID60" s="150" t="s">
        <v>660</v>
      </c>
      <c r="AIE60" s="151" t="s">
        <v>765</v>
      </c>
      <c r="AIF60" s="151" t="s">
        <v>496</v>
      </c>
      <c r="AIG60" s="151" t="s">
        <v>817</v>
      </c>
      <c r="AIH60" s="151" t="s">
        <v>766</v>
      </c>
      <c r="AII60" s="151" t="s">
        <v>662</v>
      </c>
      <c r="AIK60" s="151" t="s">
        <v>767</v>
      </c>
      <c r="AIN60" s="151" t="s">
        <v>768</v>
      </c>
      <c r="AIQ60" s="151" t="s">
        <v>772</v>
      </c>
      <c r="AIS60" s="150" t="s">
        <v>476</v>
      </c>
      <c r="AIT60" s="150" t="s">
        <v>660</v>
      </c>
      <c r="AIU60" s="151" t="s">
        <v>765</v>
      </c>
      <c r="AIV60" s="151" t="s">
        <v>496</v>
      </c>
      <c r="AIW60" s="151" t="s">
        <v>817</v>
      </c>
      <c r="AIX60" s="151" t="s">
        <v>766</v>
      </c>
      <c r="AIY60" s="151" t="s">
        <v>662</v>
      </c>
      <c r="AJA60" s="151" t="s">
        <v>767</v>
      </c>
      <c r="AJD60" s="151" t="s">
        <v>768</v>
      </c>
      <c r="AJG60" s="151" t="s">
        <v>772</v>
      </c>
      <c r="AJI60" s="150" t="s">
        <v>476</v>
      </c>
      <c r="AJJ60" s="150" t="s">
        <v>660</v>
      </c>
      <c r="AJK60" s="151" t="s">
        <v>765</v>
      </c>
      <c r="AJL60" s="151" t="s">
        <v>496</v>
      </c>
      <c r="AJM60" s="151" t="s">
        <v>817</v>
      </c>
      <c r="AJN60" s="151" t="s">
        <v>766</v>
      </c>
      <c r="AJO60" s="151" t="s">
        <v>662</v>
      </c>
      <c r="AJQ60" s="151" t="s">
        <v>767</v>
      </c>
      <c r="AJT60" s="151" t="s">
        <v>768</v>
      </c>
      <c r="AJW60" s="151" t="s">
        <v>772</v>
      </c>
      <c r="AJY60" s="150" t="s">
        <v>476</v>
      </c>
      <c r="AJZ60" s="150" t="s">
        <v>660</v>
      </c>
      <c r="AKA60" s="151" t="s">
        <v>765</v>
      </c>
      <c r="AKB60" s="151" t="s">
        <v>496</v>
      </c>
      <c r="AKC60" s="151" t="s">
        <v>817</v>
      </c>
      <c r="AKD60" s="151" t="s">
        <v>766</v>
      </c>
      <c r="AKE60" s="151" t="s">
        <v>662</v>
      </c>
      <c r="AKG60" s="151" t="s">
        <v>767</v>
      </c>
      <c r="AKJ60" s="151" t="s">
        <v>768</v>
      </c>
      <c r="AKM60" s="151" t="s">
        <v>772</v>
      </c>
      <c r="AKO60" s="150" t="s">
        <v>476</v>
      </c>
      <c r="AKP60" s="150" t="s">
        <v>660</v>
      </c>
      <c r="AKQ60" s="151" t="s">
        <v>765</v>
      </c>
      <c r="AKR60" s="151" t="s">
        <v>496</v>
      </c>
      <c r="AKS60" s="151" t="s">
        <v>817</v>
      </c>
      <c r="AKT60" s="151" t="s">
        <v>766</v>
      </c>
      <c r="AKU60" s="151" t="s">
        <v>662</v>
      </c>
      <c r="AKW60" s="151" t="s">
        <v>767</v>
      </c>
      <c r="AKZ60" s="151" t="s">
        <v>768</v>
      </c>
      <c r="ALC60" s="151" t="s">
        <v>772</v>
      </c>
      <c r="ALE60" s="150" t="s">
        <v>476</v>
      </c>
      <c r="ALF60" s="150" t="s">
        <v>660</v>
      </c>
      <c r="ALG60" s="151" t="s">
        <v>765</v>
      </c>
      <c r="ALH60" s="151" t="s">
        <v>496</v>
      </c>
      <c r="ALI60" s="151" t="s">
        <v>817</v>
      </c>
      <c r="ALJ60" s="151" t="s">
        <v>766</v>
      </c>
      <c r="ALK60" s="151" t="s">
        <v>662</v>
      </c>
      <c r="ALM60" s="151" t="s">
        <v>767</v>
      </c>
      <c r="ALP60" s="151" t="s">
        <v>768</v>
      </c>
      <c r="ALS60" s="151" t="s">
        <v>772</v>
      </c>
      <c r="ALU60" s="150" t="s">
        <v>476</v>
      </c>
      <c r="ALV60" s="150" t="s">
        <v>660</v>
      </c>
      <c r="ALW60" s="151" t="s">
        <v>765</v>
      </c>
      <c r="ALX60" s="151" t="s">
        <v>496</v>
      </c>
      <c r="ALY60" s="151" t="s">
        <v>817</v>
      </c>
      <c r="ALZ60" s="151" t="s">
        <v>766</v>
      </c>
      <c r="AMA60" s="151" t="s">
        <v>662</v>
      </c>
      <c r="AMC60" s="151" t="s">
        <v>767</v>
      </c>
      <c r="AMF60" s="151" t="s">
        <v>768</v>
      </c>
      <c r="AMI60" s="151" t="s">
        <v>772</v>
      </c>
      <c r="AMK60" s="150" t="s">
        <v>476</v>
      </c>
      <c r="AML60" s="150" t="s">
        <v>660</v>
      </c>
      <c r="AMM60" s="151" t="s">
        <v>765</v>
      </c>
      <c r="AMN60" s="151" t="s">
        <v>496</v>
      </c>
      <c r="AMO60" s="151" t="s">
        <v>817</v>
      </c>
      <c r="AMP60" s="151" t="s">
        <v>766</v>
      </c>
      <c r="AMQ60" s="151" t="s">
        <v>662</v>
      </c>
      <c r="AMS60" s="151" t="s">
        <v>767</v>
      </c>
      <c r="AMV60" s="151" t="s">
        <v>768</v>
      </c>
      <c r="AMY60" s="151" t="s">
        <v>772</v>
      </c>
      <c r="ANA60" s="150" t="s">
        <v>476</v>
      </c>
      <c r="ANB60" s="150" t="s">
        <v>660</v>
      </c>
      <c r="ANC60" s="151" t="s">
        <v>765</v>
      </c>
      <c r="AND60" s="151" t="s">
        <v>496</v>
      </c>
      <c r="ANE60" s="151" t="s">
        <v>817</v>
      </c>
      <c r="ANF60" s="151" t="s">
        <v>766</v>
      </c>
      <c r="ANG60" s="151" t="s">
        <v>662</v>
      </c>
      <c r="ANI60" s="151" t="s">
        <v>767</v>
      </c>
      <c r="ANL60" s="151" t="s">
        <v>768</v>
      </c>
      <c r="ANO60" s="151" t="s">
        <v>772</v>
      </c>
      <c r="ANQ60" s="150" t="s">
        <v>476</v>
      </c>
      <c r="ANR60" s="150" t="s">
        <v>660</v>
      </c>
      <c r="ANS60" s="151" t="s">
        <v>765</v>
      </c>
      <c r="ANT60" s="151" t="s">
        <v>496</v>
      </c>
      <c r="ANU60" s="151" t="s">
        <v>817</v>
      </c>
      <c r="ANV60" s="151" t="s">
        <v>766</v>
      </c>
      <c r="ANW60" s="151" t="s">
        <v>662</v>
      </c>
      <c r="ANY60" s="151" t="s">
        <v>767</v>
      </c>
      <c r="AOB60" s="151" t="s">
        <v>768</v>
      </c>
      <c r="AOE60" s="151" t="s">
        <v>772</v>
      </c>
      <c r="AOG60" s="150" t="s">
        <v>476</v>
      </c>
      <c r="AOH60" s="150" t="s">
        <v>660</v>
      </c>
      <c r="AOI60" s="151" t="s">
        <v>765</v>
      </c>
      <c r="AOJ60" s="151" t="s">
        <v>496</v>
      </c>
      <c r="AOK60" s="151" t="s">
        <v>817</v>
      </c>
      <c r="AOL60" s="151" t="s">
        <v>766</v>
      </c>
      <c r="AOM60" s="151" t="s">
        <v>662</v>
      </c>
      <c r="AOO60" s="151" t="s">
        <v>767</v>
      </c>
      <c r="AOR60" s="151" t="s">
        <v>768</v>
      </c>
      <c r="AOU60" s="151" t="s">
        <v>772</v>
      </c>
      <c r="AOW60" s="150" t="s">
        <v>476</v>
      </c>
      <c r="AOX60" s="150" t="s">
        <v>660</v>
      </c>
      <c r="AOY60" s="151" t="s">
        <v>765</v>
      </c>
      <c r="AOZ60" s="151" t="s">
        <v>496</v>
      </c>
      <c r="APA60" s="151" t="s">
        <v>817</v>
      </c>
      <c r="APB60" s="151" t="s">
        <v>766</v>
      </c>
      <c r="APC60" s="151" t="s">
        <v>662</v>
      </c>
      <c r="APE60" s="151" t="s">
        <v>767</v>
      </c>
      <c r="APH60" s="151" t="s">
        <v>768</v>
      </c>
      <c r="APK60" s="151" t="s">
        <v>772</v>
      </c>
      <c r="APM60" s="150" t="s">
        <v>476</v>
      </c>
      <c r="APN60" s="150" t="s">
        <v>660</v>
      </c>
      <c r="APO60" s="151" t="s">
        <v>765</v>
      </c>
      <c r="APP60" s="151" t="s">
        <v>496</v>
      </c>
      <c r="APQ60" s="151" t="s">
        <v>817</v>
      </c>
      <c r="APR60" s="151" t="s">
        <v>766</v>
      </c>
      <c r="APS60" s="151" t="s">
        <v>662</v>
      </c>
      <c r="APU60" s="151" t="s">
        <v>767</v>
      </c>
      <c r="APX60" s="151" t="s">
        <v>768</v>
      </c>
      <c r="AQA60" s="151" t="s">
        <v>772</v>
      </c>
      <c r="AQC60" s="150" t="s">
        <v>476</v>
      </c>
      <c r="AQD60" s="150" t="s">
        <v>660</v>
      </c>
      <c r="AQE60" s="151" t="s">
        <v>765</v>
      </c>
      <c r="AQF60" s="151" t="s">
        <v>496</v>
      </c>
      <c r="AQG60" s="151" t="s">
        <v>817</v>
      </c>
      <c r="AQH60" s="151" t="s">
        <v>766</v>
      </c>
      <c r="AQI60" s="151" t="s">
        <v>662</v>
      </c>
      <c r="AQK60" s="151" t="s">
        <v>767</v>
      </c>
      <c r="AQN60" s="151" t="s">
        <v>768</v>
      </c>
      <c r="AQQ60" s="151" t="s">
        <v>772</v>
      </c>
      <c r="AQS60" s="150" t="s">
        <v>476</v>
      </c>
      <c r="AQT60" s="150" t="s">
        <v>660</v>
      </c>
      <c r="AQU60" s="151" t="s">
        <v>765</v>
      </c>
      <c r="AQV60" s="151" t="s">
        <v>496</v>
      </c>
      <c r="AQW60" s="151" t="s">
        <v>817</v>
      </c>
      <c r="AQX60" s="151" t="s">
        <v>766</v>
      </c>
      <c r="AQY60" s="151" t="s">
        <v>662</v>
      </c>
      <c r="ARA60" s="151" t="s">
        <v>767</v>
      </c>
      <c r="ARD60" s="151" t="s">
        <v>768</v>
      </c>
      <c r="ARG60" s="151" t="s">
        <v>772</v>
      </c>
      <c r="ARI60" s="150" t="s">
        <v>476</v>
      </c>
      <c r="ARJ60" s="150" t="s">
        <v>660</v>
      </c>
      <c r="ARK60" s="151" t="s">
        <v>765</v>
      </c>
      <c r="ARL60" s="151" t="s">
        <v>496</v>
      </c>
      <c r="ARM60" s="151" t="s">
        <v>817</v>
      </c>
      <c r="ARN60" s="151" t="s">
        <v>766</v>
      </c>
      <c r="ARO60" s="151" t="s">
        <v>662</v>
      </c>
      <c r="ARQ60" s="151" t="s">
        <v>767</v>
      </c>
      <c r="ART60" s="151" t="s">
        <v>768</v>
      </c>
      <c r="ARW60" s="151" t="s">
        <v>772</v>
      </c>
      <c r="ARY60" s="150" t="s">
        <v>476</v>
      </c>
      <c r="ARZ60" s="150" t="s">
        <v>660</v>
      </c>
      <c r="ASA60" s="151" t="s">
        <v>765</v>
      </c>
      <c r="ASB60" s="151" t="s">
        <v>496</v>
      </c>
      <c r="ASC60" s="151" t="s">
        <v>817</v>
      </c>
      <c r="ASD60" s="151" t="s">
        <v>766</v>
      </c>
      <c r="ASE60" s="151" t="s">
        <v>662</v>
      </c>
      <c r="ASG60" s="151" t="s">
        <v>767</v>
      </c>
      <c r="ASJ60" s="151" t="s">
        <v>768</v>
      </c>
      <c r="ASM60" s="151" t="s">
        <v>772</v>
      </c>
      <c r="ASO60" s="150" t="s">
        <v>476</v>
      </c>
      <c r="ASP60" s="150" t="s">
        <v>660</v>
      </c>
      <c r="ASQ60" s="151" t="s">
        <v>765</v>
      </c>
      <c r="ASR60" s="151" t="s">
        <v>496</v>
      </c>
      <c r="ASS60" s="151" t="s">
        <v>817</v>
      </c>
      <c r="AST60" s="151" t="s">
        <v>766</v>
      </c>
      <c r="ASU60" s="151" t="s">
        <v>662</v>
      </c>
      <c r="ASW60" s="151" t="s">
        <v>767</v>
      </c>
      <c r="ASZ60" s="151" t="s">
        <v>768</v>
      </c>
      <c r="ATC60" s="151" t="s">
        <v>772</v>
      </c>
      <c r="ATE60" s="150" t="s">
        <v>476</v>
      </c>
      <c r="ATF60" s="150" t="s">
        <v>660</v>
      </c>
      <c r="ATG60" s="151" t="s">
        <v>765</v>
      </c>
      <c r="ATH60" s="151" t="s">
        <v>496</v>
      </c>
      <c r="ATI60" s="151" t="s">
        <v>817</v>
      </c>
      <c r="ATJ60" s="151" t="s">
        <v>766</v>
      </c>
      <c r="ATK60" s="151" t="s">
        <v>662</v>
      </c>
      <c r="ATM60" s="151" t="s">
        <v>767</v>
      </c>
      <c r="ATP60" s="151" t="s">
        <v>768</v>
      </c>
      <c r="ATS60" s="151" t="s">
        <v>772</v>
      </c>
      <c r="ATU60" s="150" t="s">
        <v>476</v>
      </c>
      <c r="ATV60" s="150" t="s">
        <v>660</v>
      </c>
      <c r="ATW60" s="151" t="s">
        <v>765</v>
      </c>
      <c r="ATX60" s="151" t="s">
        <v>496</v>
      </c>
      <c r="ATY60" s="151" t="s">
        <v>817</v>
      </c>
      <c r="ATZ60" s="151" t="s">
        <v>766</v>
      </c>
      <c r="AUA60" s="151" t="s">
        <v>662</v>
      </c>
      <c r="AUC60" s="151" t="s">
        <v>767</v>
      </c>
      <c r="AUF60" s="151" t="s">
        <v>768</v>
      </c>
      <c r="AUI60" s="151" t="s">
        <v>772</v>
      </c>
      <c r="AUK60" s="150" t="s">
        <v>476</v>
      </c>
      <c r="AUL60" s="150" t="s">
        <v>660</v>
      </c>
      <c r="AUM60" s="151" t="s">
        <v>765</v>
      </c>
      <c r="AUN60" s="151" t="s">
        <v>496</v>
      </c>
      <c r="AUO60" s="151" t="s">
        <v>817</v>
      </c>
      <c r="AUP60" s="151" t="s">
        <v>766</v>
      </c>
      <c r="AUQ60" s="151" t="s">
        <v>662</v>
      </c>
      <c r="AUS60" s="151" t="s">
        <v>767</v>
      </c>
      <c r="AUV60" s="151" t="s">
        <v>768</v>
      </c>
      <c r="AUY60" s="151" t="s">
        <v>772</v>
      </c>
      <c r="AVA60" s="150" t="s">
        <v>476</v>
      </c>
      <c r="AVB60" s="150" t="s">
        <v>660</v>
      </c>
      <c r="AVC60" s="151" t="s">
        <v>765</v>
      </c>
      <c r="AVD60" s="151" t="s">
        <v>496</v>
      </c>
      <c r="AVE60" s="151" t="s">
        <v>817</v>
      </c>
      <c r="AVF60" s="151" t="s">
        <v>766</v>
      </c>
      <c r="AVG60" s="151" t="s">
        <v>662</v>
      </c>
      <c r="AVI60" s="151" t="s">
        <v>767</v>
      </c>
      <c r="AVL60" s="151" t="s">
        <v>768</v>
      </c>
      <c r="AVO60" s="151" t="s">
        <v>772</v>
      </c>
      <c r="AVQ60" s="150" t="s">
        <v>476</v>
      </c>
      <c r="AVR60" s="150" t="s">
        <v>660</v>
      </c>
      <c r="AVS60" s="151" t="s">
        <v>765</v>
      </c>
      <c r="AVT60" s="151" t="s">
        <v>496</v>
      </c>
      <c r="AVU60" s="151" t="s">
        <v>817</v>
      </c>
      <c r="AVV60" s="151" t="s">
        <v>766</v>
      </c>
      <c r="AVW60" s="151" t="s">
        <v>662</v>
      </c>
      <c r="AVY60" s="151" t="s">
        <v>767</v>
      </c>
      <c r="AWB60" s="151" t="s">
        <v>768</v>
      </c>
      <c r="AWE60" s="151" t="s">
        <v>772</v>
      </c>
      <c r="AWG60" s="150" t="s">
        <v>476</v>
      </c>
      <c r="AWH60" s="150" t="s">
        <v>660</v>
      </c>
      <c r="AWI60" s="151" t="s">
        <v>765</v>
      </c>
      <c r="AWJ60" s="151" t="s">
        <v>496</v>
      </c>
      <c r="AWK60" s="151" t="s">
        <v>817</v>
      </c>
      <c r="AWL60" s="151" t="s">
        <v>766</v>
      </c>
      <c r="AWM60" s="151" t="s">
        <v>662</v>
      </c>
      <c r="AWO60" s="151" t="s">
        <v>767</v>
      </c>
      <c r="AWR60" s="151" t="s">
        <v>768</v>
      </c>
      <c r="AWU60" s="151" t="s">
        <v>772</v>
      </c>
      <c r="AWW60" s="150" t="s">
        <v>476</v>
      </c>
      <c r="AWX60" s="150" t="s">
        <v>660</v>
      </c>
      <c r="AWY60" s="151" t="s">
        <v>765</v>
      </c>
      <c r="AWZ60" s="151" t="s">
        <v>496</v>
      </c>
      <c r="AXA60" s="151" t="s">
        <v>817</v>
      </c>
      <c r="AXB60" s="151" t="s">
        <v>766</v>
      </c>
      <c r="AXC60" s="151" t="s">
        <v>662</v>
      </c>
      <c r="AXE60" s="151" t="s">
        <v>767</v>
      </c>
      <c r="AXH60" s="151" t="s">
        <v>768</v>
      </c>
      <c r="AXK60" s="151" t="s">
        <v>772</v>
      </c>
      <c r="AXM60" s="150" t="s">
        <v>476</v>
      </c>
      <c r="AXN60" s="150" t="s">
        <v>660</v>
      </c>
      <c r="AXO60" s="151" t="s">
        <v>765</v>
      </c>
      <c r="AXP60" s="151" t="s">
        <v>496</v>
      </c>
      <c r="AXQ60" s="151" t="s">
        <v>817</v>
      </c>
      <c r="AXR60" s="151" t="s">
        <v>766</v>
      </c>
      <c r="AXS60" s="151" t="s">
        <v>662</v>
      </c>
      <c r="AXU60" s="151" t="s">
        <v>767</v>
      </c>
      <c r="AXX60" s="151" t="s">
        <v>768</v>
      </c>
      <c r="AYA60" s="151" t="s">
        <v>772</v>
      </c>
      <c r="AYC60" s="150" t="s">
        <v>476</v>
      </c>
      <c r="AYD60" s="150" t="s">
        <v>660</v>
      </c>
      <c r="AYE60" s="151" t="s">
        <v>765</v>
      </c>
      <c r="AYF60" s="151" t="s">
        <v>496</v>
      </c>
      <c r="AYG60" s="151" t="s">
        <v>817</v>
      </c>
      <c r="AYH60" s="151" t="s">
        <v>766</v>
      </c>
      <c r="AYI60" s="151" t="s">
        <v>662</v>
      </c>
      <c r="AYK60" s="151" t="s">
        <v>767</v>
      </c>
      <c r="AYN60" s="151" t="s">
        <v>768</v>
      </c>
      <c r="AYQ60" s="151" t="s">
        <v>772</v>
      </c>
      <c r="AYS60" s="150" t="s">
        <v>476</v>
      </c>
      <c r="AYT60" s="150" t="s">
        <v>660</v>
      </c>
      <c r="AYU60" s="151" t="s">
        <v>765</v>
      </c>
      <c r="AYV60" s="151" t="s">
        <v>496</v>
      </c>
      <c r="AYW60" s="151" t="s">
        <v>817</v>
      </c>
      <c r="AYX60" s="151" t="s">
        <v>766</v>
      </c>
      <c r="AYY60" s="151" t="s">
        <v>662</v>
      </c>
      <c r="AZA60" s="151" t="s">
        <v>767</v>
      </c>
      <c r="AZD60" s="151" t="s">
        <v>768</v>
      </c>
      <c r="AZG60" s="151" t="s">
        <v>772</v>
      </c>
      <c r="AZI60" s="150" t="s">
        <v>476</v>
      </c>
      <c r="AZJ60" s="150" t="s">
        <v>660</v>
      </c>
      <c r="AZK60" s="151" t="s">
        <v>765</v>
      </c>
      <c r="AZL60" s="151" t="s">
        <v>496</v>
      </c>
      <c r="AZM60" s="151" t="s">
        <v>817</v>
      </c>
      <c r="AZN60" s="151" t="s">
        <v>766</v>
      </c>
      <c r="AZO60" s="151" t="s">
        <v>662</v>
      </c>
      <c r="AZQ60" s="151" t="s">
        <v>767</v>
      </c>
      <c r="AZT60" s="151" t="s">
        <v>768</v>
      </c>
      <c r="AZW60" s="151" t="s">
        <v>772</v>
      </c>
      <c r="AZY60" s="150" t="s">
        <v>476</v>
      </c>
      <c r="AZZ60" s="150" t="s">
        <v>660</v>
      </c>
      <c r="BAA60" s="151" t="s">
        <v>765</v>
      </c>
      <c r="BAB60" s="151" t="s">
        <v>496</v>
      </c>
      <c r="BAC60" s="151" t="s">
        <v>817</v>
      </c>
      <c r="BAD60" s="151" t="s">
        <v>766</v>
      </c>
      <c r="BAE60" s="151" t="s">
        <v>662</v>
      </c>
      <c r="BAG60" s="151" t="s">
        <v>767</v>
      </c>
      <c r="BAJ60" s="151" t="s">
        <v>768</v>
      </c>
      <c r="BAM60" s="151" t="s">
        <v>772</v>
      </c>
      <c r="BAO60" s="150" t="s">
        <v>476</v>
      </c>
      <c r="BAP60" s="150" t="s">
        <v>660</v>
      </c>
      <c r="BAQ60" s="151" t="s">
        <v>765</v>
      </c>
      <c r="BAR60" s="151" t="s">
        <v>496</v>
      </c>
      <c r="BAS60" s="151" t="s">
        <v>817</v>
      </c>
      <c r="BAT60" s="151" t="s">
        <v>766</v>
      </c>
      <c r="BAU60" s="151" t="s">
        <v>662</v>
      </c>
      <c r="BAW60" s="151" t="s">
        <v>767</v>
      </c>
      <c r="BAZ60" s="151" t="s">
        <v>768</v>
      </c>
      <c r="BBC60" s="151" t="s">
        <v>772</v>
      </c>
      <c r="BBE60" s="150" t="s">
        <v>476</v>
      </c>
      <c r="BBF60" s="150" t="s">
        <v>660</v>
      </c>
      <c r="BBG60" s="151" t="s">
        <v>765</v>
      </c>
      <c r="BBH60" s="151" t="s">
        <v>496</v>
      </c>
      <c r="BBI60" s="151" t="s">
        <v>817</v>
      </c>
      <c r="BBJ60" s="151" t="s">
        <v>766</v>
      </c>
      <c r="BBK60" s="151" t="s">
        <v>662</v>
      </c>
      <c r="BBM60" s="151" t="s">
        <v>767</v>
      </c>
      <c r="BBP60" s="151" t="s">
        <v>768</v>
      </c>
      <c r="BBS60" s="151" t="s">
        <v>772</v>
      </c>
      <c r="BBU60" s="150" t="s">
        <v>476</v>
      </c>
      <c r="BBV60" s="150" t="s">
        <v>660</v>
      </c>
      <c r="BBW60" s="151" t="s">
        <v>765</v>
      </c>
      <c r="BBX60" s="151" t="s">
        <v>496</v>
      </c>
      <c r="BBY60" s="151" t="s">
        <v>817</v>
      </c>
      <c r="BBZ60" s="151" t="s">
        <v>766</v>
      </c>
      <c r="BCA60" s="151" t="s">
        <v>662</v>
      </c>
      <c r="BCC60" s="151" t="s">
        <v>767</v>
      </c>
      <c r="BCF60" s="151" t="s">
        <v>768</v>
      </c>
      <c r="BCI60" s="151" t="s">
        <v>772</v>
      </c>
      <c r="BCK60" s="150" t="s">
        <v>476</v>
      </c>
      <c r="BCL60" s="150" t="s">
        <v>660</v>
      </c>
      <c r="BCM60" s="151" t="s">
        <v>765</v>
      </c>
      <c r="BCN60" s="151" t="s">
        <v>496</v>
      </c>
      <c r="BCO60" s="151" t="s">
        <v>817</v>
      </c>
      <c r="BCP60" s="151" t="s">
        <v>766</v>
      </c>
      <c r="BCQ60" s="151" t="s">
        <v>662</v>
      </c>
      <c r="BCS60" s="151" t="s">
        <v>767</v>
      </c>
      <c r="BCV60" s="151" t="s">
        <v>768</v>
      </c>
      <c r="BCY60" s="151" t="s">
        <v>772</v>
      </c>
      <c r="BDA60" s="150" t="s">
        <v>476</v>
      </c>
      <c r="BDB60" s="150" t="s">
        <v>660</v>
      </c>
      <c r="BDC60" s="151" t="s">
        <v>765</v>
      </c>
      <c r="BDD60" s="151" t="s">
        <v>496</v>
      </c>
      <c r="BDE60" s="151" t="s">
        <v>817</v>
      </c>
      <c r="BDF60" s="151" t="s">
        <v>766</v>
      </c>
      <c r="BDG60" s="151" t="s">
        <v>662</v>
      </c>
      <c r="BDI60" s="151" t="s">
        <v>767</v>
      </c>
      <c r="BDL60" s="151" t="s">
        <v>768</v>
      </c>
      <c r="BDO60" s="151" t="s">
        <v>772</v>
      </c>
      <c r="BDQ60" s="150" t="s">
        <v>476</v>
      </c>
      <c r="BDR60" s="150" t="s">
        <v>660</v>
      </c>
      <c r="BDS60" s="151" t="s">
        <v>765</v>
      </c>
      <c r="BDT60" s="151" t="s">
        <v>496</v>
      </c>
      <c r="BDU60" s="151" t="s">
        <v>817</v>
      </c>
      <c r="BDV60" s="151" t="s">
        <v>766</v>
      </c>
      <c r="BDW60" s="151" t="s">
        <v>662</v>
      </c>
      <c r="BDY60" s="151" t="s">
        <v>767</v>
      </c>
      <c r="BEB60" s="151" t="s">
        <v>768</v>
      </c>
      <c r="BEE60" s="151" t="s">
        <v>772</v>
      </c>
      <c r="BEG60" s="150" t="s">
        <v>476</v>
      </c>
      <c r="BEH60" s="150" t="s">
        <v>660</v>
      </c>
      <c r="BEI60" s="151" t="s">
        <v>765</v>
      </c>
      <c r="BEJ60" s="151" t="s">
        <v>496</v>
      </c>
      <c r="BEK60" s="151" t="s">
        <v>817</v>
      </c>
      <c r="BEL60" s="151" t="s">
        <v>766</v>
      </c>
      <c r="BEM60" s="151" t="s">
        <v>662</v>
      </c>
      <c r="BEO60" s="151" t="s">
        <v>767</v>
      </c>
      <c r="BER60" s="151" t="s">
        <v>768</v>
      </c>
      <c r="BEU60" s="151" t="s">
        <v>772</v>
      </c>
      <c r="BEW60" s="150" t="s">
        <v>476</v>
      </c>
      <c r="BEX60" s="150" t="s">
        <v>660</v>
      </c>
      <c r="BEY60" s="151" t="s">
        <v>765</v>
      </c>
      <c r="BEZ60" s="151" t="s">
        <v>496</v>
      </c>
      <c r="BFA60" s="151" t="s">
        <v>817</v>
      </c>
      <c r="BFB60" s="151" t="s">
        <v>766</v>
      </c>
      <c r="BFC60" s="151" t="s">
        <v>662</v>
      </c>
      <c r="BFE60" s="151" t="s">
        <v>767</v>
      </c>
      <c r="BFH60" s="151" t="s">
        <v>768</v>
      </c>
      <c r="BFK60" s="151" t="s">
        <v>772</v>
      </c>
      <c r="BFM60" s="150" t="s">
        <v>476</v>
      </c>
      <c r="BFN60" s="150" t="s">
        <v>660</v>
      </c>
      <c r="BFO60" s="151" t="s">
        <v>765</v>
      </c>
      <c r="BFP60" s="151" t="s">
        <v>496</v>
      </c>
      <c r="BFQ60" s="151" t="s">
        <v>817</v>
      </c>
      <c r="BFR60" s="151" t="s">
        <v>766</v>
      </c>
      <c r="BFS60" s="151" t="s">
        <v>662</v>
      </c>
      <c r="BFU60" s="151" t="s">
        <v>767</v>
      </c>
      <c r="BFX60" s="151" t="s">
        <v>768</v>
      </c>
      <c r="BGA60" s="151" t="s">
        <v>772</v>
      </c>
      <c r="BGC60" s="150" t="s">
        <v>476</v>
      </c>
      <c r="BGD60" s="150" t="s">
        <v>660</v>
      </c>
      <c r="BGE60" s="151" t="s">
        <v>765</v>
      </c>
      <c r="BGF60" s="151" t="s">
        <v>496</v>
      </c>
      <c r="BGG60" s="151" t="s">
        <v>817</v>
      </c>
      <c r="BGH60" s="151" t="s">
        <v>766</v>
      </c>
      <c r="BGI60" s="151" t="s">
        <v>662</v>
      </c>
      <c r="BGK60" s="151" t="s">
        <v>767</v>
      </c>
      <c r="BGN60" s="151" t="s">
        <v>768</v>
      </c>
      <c r="BGQ60" s="151" t="s">
        <v>772</v>
      </c>
      <c r="BGS60" s="150" t="s">
        <v>476</v>
      </c>
      <c r="BGT60" s="150" t="s">
        <v>660</v>
      </c>
      <c r="BGU60" s="151" t="s">
        <v>765</v>
      </c>
      <c r="BGV60" s="151" t="s">
        <v>496</v>
      </c>
      <c r="BGW60" s="151" t="s">
        <v>817</v>
      </c>
      <c r="BGX60" s="151" t="s">
        <v>766</v>
      </c>
      <c r="BGY60" s="151" t="s">
        <v>662</v>
      </c>
      <c r="BHA60" s="151" t="s">
        <v>767</v>
      </c>
      <c r="BHD60" s="151" t="s">
        <v>768</v>
      </c>
      <c r="BHG60" s="151" t="s">
        <v>772</v>
      </c>
      <c r="BHI60" s="150" t="s">
        <v>476</v>
      </c>
      <c r="BHJ60" s="150" t="s">
        <v>660</v>
      </c>
      <c r="BHK60" s="151" t="s">
        <v>765</v>
      </c>
      <c r="BHL60" s="151" t="s">
        <v>496</v>
      </c>
      <c r="BHM60" s="151" t="s">
        <v>817</v>
      </c>
      <c r="BHN60" s="151" t="s">
        <v>766</v>
      </c>
      <c r="BHO60" s="151" t="s">
        <v>662</v>
      </c>
      <c r="BHQ60" s="151" t="s">
        <v>767</v>
      </c>
      <c r="BHT60" s="151" t="s">
        <v>768</v>
      </c>
      <c r="BHW60" s="151" t="s">
        <v>772</v>
      </c>
      <c r="BHY60" s="150" t="s">
        <v>476</v>
      </c>
      <c r="BHZ60" s="150" t="s">
        <v>660</v>
      </c>
      <c r="BIA60" s="151" t="s">
        <v>765</v>
      </c>
      <c r="BIB60" s="151" t="s">
        <v>496</v>
      </c>
      <c r="BIC60" s="151" t="s">
        <v>817</v>
      </c>
      <c r="BID60" s="151" t="s">
        <v>766</v>
      </c>
      <c r="BIE60" s="151" t="s">
        <v>662</v>
      </c>
      <c r="BIG60" s="151" t="s">
        <v>767</v>
      </c>
      <c r="BIJ60" s="151" t="s">
        <v>768</v>
      </c>
      <c r="BIM60" s="151" t="s">
        <v>772</v>
      </c>
      <c r="BIO60" s="150" t="s">
        <v>476</v>
      </c>
      <c r="BIP60" s="150" t="s">
        <v>660</v>
      </c>
      <c r="BIQ60" s="151" t="s">
        <v>765</v>
      </c>
      <c r="BIR60" s="151" t="s">
        <v>496</v>
      </c>
      <c r="BIS60" s="151" t="s">
        <v>817</v>
      </c>
      <c r="BIT60" s="151" t="s">
        <v>766</v>
      </c>
      <c r="BIU60" s="151" t="s">
        <v>662</v>
      </c>
      <c r="BIW60" s="151" t="s">
        <v>767</v>
      </c>
      <c r="BIZ60" s="151" t="s">
        <v>768</v>
      </c>
      <c r="BJC60" s="151" t="s">
        <v>772</v>
      </c>
      <c r="BJE60" s="150" t="s">
        <v>476</v>
      </c>
      <c r="BJF60" s="150" t="s">
        <v>660</v>
      </c>
      <c r="BJG60" s="151" t="s">
        <v>765</v>
      </c>
      <c r="BJH60" s="151" t="s">
        <v>496</v>
      </c>
      <c r="BJI60" s="151" t="s">
        <v>817</v>
      </c>
      <c r="BJJ60" s="151" t="s">
        <v>766</v>
      </c>
      <c r="BJK60" s="151" t="s">
        <v>662</v>
      </c>
      <c r="BJM60" s="151" t="s">
        <v>767</v>
      </c>
      <c r="BJP60" s="151" t="s">
        <v>768</v>
      </c>
      <c r="BJS60" s="151" t="s">
        <v>772</v>
      </c>
      <c r="BJU60" s="150" t="s">
        <v>476</v>
      </c>
      <c r="BJV60" s="150" t="s">
        <v>660</v>
      </c>
      <c r="BJW60" s="151" t="s">
        <v>765</v>
      </c>
      <c r="BJX60" s="151" t="s">
        <v>496</v>
      </c>
      <c r="BJY60" s="151" t="s">
        <v>817</v>
      </c>
      <c r="BJZ60" s="151" t="s">
        <v>766</v>
      </c>
      <c r="BKA60" s="151" t="s">
        <v>662</v>
      </c>
      <c r="BKC60" s="151" t="s">
        <v>767</v>
      </c>
      <c r="BKF60" s="151" t="s">
        <v>768</v>
      </c>
      <c r="BKI60" s="151" t="s">
        <v>772</v>
      </c>
      <c r="BKK60" s="150" t="s">
        <v>476</v>
      </c>
      <c r="BKL60" s="150" t="s">
        <v>660</v>
      </c>
      <c r="BKM60" s="151" t="s">
        <v>765</v>
      </c>
      <c r="BKN60" s="151" t="s">
        <v>496</v>
      </c>
      <c r="BKO60" s="151" t="s">
        <v>817</v>
      </c>
      <c r="BKP60" s="151" t="s">
        <v>766</v>
      </c>
      <c r="BKQ60" s="151" t="s">
        <v>662</v>
      </c>
      <c r="BKS60" s="151" t="s">
        <v>767</v>
      </c>
      <c r="BKV60" s="151" t="s">
        <v>768</v>
      </c>
      <c r="BKY60" s="151" t="s">
        <v>772</v>
      </c>
      <c r="BLA60" s="150" t="s">
        <v>476</v>
      </c>
      <c r="BLB60" s="150" t="s">
        <v>660</v>
      </c>
      <c r="BLC60" s="151" t="s">
        <v>765</v>
      </c>
      <c r="BLD60" s="151" t="s">
        <v>496</v>
      </c>
      <c r="BLE60" s="151" t="s">
        <v>817</v>
      </c>
      <c r="BLF60" s="151" t="s">
        <v>766</v>
      </c>
      <c r="BLG60" s="151" t="s">
        <v>662</v>
      </c>
      <c r="BLI60" s="151" t="s">
        <v>767</v>
      </c>
      <c r="BLL60" s="151" t="s">
        <v>768</v>
      </c>
      <c r="BLO60" s="151" t="s">
        <v>772</v>
      </c>
      <c r="BLQ60" s="150" t="s">
        <v>476</v>
      </c>
      <c r="BLR60" s="150" t="s">
        <v>660</v>
      </c>
      <c r="BLS60" s="151" t="s">
        <v>765</v>
      </c>
      <c r="BLT60" s="151" t="s">
        <v>496</v>
      </c>
      <c r="BLU60" s="151" t="s">
        <v>817</v>
      </c>
      <c r="BLV60" s="151" t="s">
        <v>766</v>
      </c>
      <c r="BLW60" s="151" t="s">
        <v>662</v>
      </c>
      <c r="BLY60" s="151" t="s">
        <v>767</v>
      </c>
      <c r="BMB60" s="151" t="s">
        <v>768</v>
      </c>
      <c r="BME60" s="151" t="s">
        <v>772</v>
      </c>
      <c r="BMG60" s="150" t="s">
        <v>476</v>
      </c>
      <c r="BMH60" s="150" t="s">
        <v>660</v>
      </c>
      <c r="BMI60" s="151" t="s">
        <v>765</v>
      </c>
      <c r="BMJ60" s="151" t="s">
        <v>496</v>
      </c>
      <c r="BMK60" s="151" t="s">
        <v>817</v>
      </c>
      <c r="BML60" s="151" t="s">
        <v>766</v>
      </c>
      <c r="BMM60" s="151" t="s">
        <v>662</v>
      </c>
      <c r="BMO60" s="151" t="s">
        <v>767</v>
      </c>
      <c r="BMR60" s="151" t="s">
        <v>768</v>
      </c>
      <c r="BMU60" s="151" t="s">
        <v>772</v>
      </c>
      <c r="BMW60" s="150" t="s">
        <v>476</v>
      </c>
      <c r="BMX60" s="150" t="s">
        <v>660</v>
      </c>
      <c r="BMY60" s="151" t="s">
        <v>765</v>
      </c>
      <c r="BMZ60" s="151" t="s">
        <v>496</v>
      </c>
      <c r="BNA60" s="151" t="s">
        <v>817</v>
      </c>
      <c r="BNB60" s="151" t="s">
        <v>766</v>
      </c>
      <c r="BNC60" s="151" t="s">
        <v>662</v>
      </c>
      <c r="BNE60" s="151" t="s">
        <v>767</v>
      </c>
      <c r="BNH60" s="151" t="s">
        <v>768</v>
      </c>
      <c r="BNK60" s="151" t="s">
        <v>772</v>
      </c>
      <c r="BNM60" s="150" t="s">
        <v>476</v>
      </c>
      <c r="BNN60" s="150" t="s">
        <v>660</v>
      </c>
      <c r="BNO60" s="151" t="s">
        <v>765</v>
      </c>
      <c r="BNP60" s="151" t="s">
        <v>496</v>
      </c>
      <c r="BNQ60" s="151" t="s">
        <v>817</v>
      </c>
      <c r="BNR60" s="151" t="s">
        <v>766</v>
      </c>
      <c r="BNS60" s="151" t="s">
        <v>662</v>
      </c>
      <c r="BNU60" s="151" t="s">
        <v>767</v>
      </c>
      <c r="BNX60" s="151" t="s">
        <v>768</v>
      </c>
      <c r="BOA60" s="151" t="s">
        <v>772</v>
      </c>
      <c r="BOC60" s="150" t="s">
        <v>476</v>
      </c>
      <c r="BOD60" s="150" t="s">
        <v>660</v>
      </c>
      <c r="BOE60" s="151" t="s">
        <v>765</v>
      </c>
      <c r="BOF60" s="151" t="s">
        <v>496</v>
      </c>
      <c r="BOG60" s="151" t="s">
        <v>817</v>
      </c>
      <c r="BOH60" s="151" t="s">
        <v>766</v>
      </c>
      <c r="BOI60" s="151" t="s">
        <v>662</v>
      </c>
      <c r="BOK60" s="151" t="s">
        <v>767</v>
      </c>
      <c r="BON60" s="151" t="s">
        <v>768</v>
      </c>
      <c r="BOQ60" s="151" t="s">
        <v>772</v>
      </c>
      <c r="BOS60" s="150" t="s">
        <v>476</v>
      </c>
      <c r="BOT60" s="150" t="s">
        <v>660</v>
      </c>
      <c r="BOU60" s="151" t="s">
        <v>765</v>
      </c>
      <c r="BOV60" s="151" t="s">
        <v>496</v>
      </c>
      <c r="BOW60" s="151" t="s">
        <v>817</v>
      </c>
      <c r="BOX60" s="151" t="s">
        <v>766</v>
      </c>
      <c r="BOY60" s="151" t="s">
        <v>662</v>
      </c>
      <c r="BPA60" s="151" t="s">
        <v>767</v>
      </c>
      <c r="BPD60" s="151" t="s">
        <v>768</v>
      </c>
      <c r="BPG60" s="151" t="s">
        <v>772</v>
      </c>
      <c r="BPI60" s="150" t="s">
        <v>476</v>
      </c>
      <c r="BPJ60" s="150" t="s">
        <v>660</v>
      </c>
      <c r="BPK60" s="151" t="s">
        <v>765</v>
      </c>
      <c r="BPL60" s="151" t="s">
        <v>496</v>
      </c>
      <c r="BPM60" s="151" t="s">
        <v>817</v>
      </c>
      <c r="BPN60" s="151" t="s">
        <v>766</v>
      </c>
      <c r="BPO60" s="151" t="s">
        <v>662</v>
      </c>
      <c r="BPQ60" s="151" t="s">
        <v>767</v>
      </c>
      <c r="BPT60" s="151" t="s">
        <v>768</v>
      </c>
      <c r="BPW60" s="151" t="s">
        <v>772</v>
      </c>
      <c r="BPY60" s="150" t="s">
        <v>476</v>
      </c>
      <c r="BPZ60" s="150" t="s">
        <v>660</v>
      </c>
      <c r="BQA60" s="151" t="s">
        <v>765</v>
      </c>
      <c r="BQB60" s="151" t="s">
        <v>496</v>
      </c>
      <c r="BQC60" s="151" t="s">
        <v>817</v>
      </c>
      <c r="BQD60" s="151" t="s">
        <v>766</v>
      </c>
      <c r="BQE60" s="151" t="s">
        <v>662</v>
      </c>
      <c r="BQG60" s="151" t="s">
        <v>767</v>
      </c>
      <c r="BQJ60" s="151" t="s">
        <v>768</v>
      </c>
      <c r="BQM60" s="151" t="s">
        <v>772</v>
      </c>
      <c r="BQO60" s="150" t="s">
        <v>476</v>
      </c>
      <c r="BQP60" s="150" t="s">
        <v>660</v>
      </c>
      <c r="BQQ60" s="151" t="s">
        <v>765</v>
      </c>
      <c r="BQR60" s="151" t="s">
        <v>496</v>
      </c>
      <c r="BQS60" s="151" t="s">
        <v>817</v>
      </c>
      <c r="BQT60" s="151" t="s">
        <v>766</v>
      </c>
      <c r="BQU60" s="151" t="s">
        <v>662</v>
      </c>
      <c r="BQW60" s="151" t="s">
        <v>767</v>
      </c>
      <c r="BQZ60" s="151" t="s">
        <v>768</v>
      </c>
      <c r="BRC60" s="151" t="s">
        <v>772</v>
      </c>
      <c r="BRE60" s="150" t="s">
        <v>476</v>
      </c>
      <c r="BRF60" s="150" t="s">
        <v>660</v>
      </c>
      <c r="BRG60" s="151" t="s">
        <v>765</v>
      </c>
      <c r="BRH60" s="151" t="s">
        <v>496</v>
      </c>
      <c r="BRI60" s="151" t="s">
        <v>817</v>
      </c>
      <c r="BRJ60" s="151" t="s">
        <v>766</v>
      </c>
      <c r="BRK60" s="151" t="s">
        <v>662</v>
      </c>
      <c r="BRM60" s="151" t="s">
        <v>767</v>
      </c>
      <c r="BRP60" s="151" t="s">
        <v>768</v>
      </c>
      <c r="BRS60" s="151" t="s">
        <v>772</v>
      </c>
      <c r="BRU60" s="150" t="s">
        <v>476</v>
      </c>
      <c r="BRV60" s="150" t="s">
        <v>660</v>
      </c>
      <c r="BRW60" s="151" t="s">
        <v>765</v>
      </c>
      <c r="BRX60" s="151" t="s">
        <v>496</v>
      </c>
      <c r="BRY60" s="151" t="s">
        <v>817</v>
      </c>
      <c r="BRZ60" s="151" t="s">
        <v>766</v>
      </c>
      <c r="BSA60" s="151" t="s">
        <v>662</v>
      </c>
      <c r="BSC60" s="151" t="s">
        <v>767</v>
      </c>
      <c r="BSF60" s="151" t="s">
        <v>768</v>
      </c>
      <c r="BSI60" s="151" t="s">
        <v>772</v>
      </c>
      <c r="BSK60" s="150" t="s">
        <v>476</v>
      </c>
      <c r="BSL60" s="150" t="s">
        <v>660</v>
      </c>
      <c r="BSM60" s="151" t="s">
        <v>765</v>
      </c>
      <c r="BSN60" s="151" t="s">
        <v>496</v>
      </c>
      <c r="BSO60" s="151" t="s">
        <v>817</v>
      </c>
      <c r="BSP60" s="151" t="s">
        <v>766</v>
      </c>
      <c r="BSQ60" s="151" t="s">
        <v>662</v>
      </c>
      <c r="BSS60" s="151" t="s">
        <v>767</v>
      </c>
      <c r="BSV60" s="151" t="s">
        <v>768</v>
      </c>
      <c r="BSY60" s="151" t="s">
        <v>772</v>
      </c>
      <c r="BTA60" s="150" t="s">
        <v>476</v>
      </c>
      <c r="BTB60" s="150" t="s">
        <v>660</v>
      </c>
      <c r="BTC60" s="151" t="s">
        <v>765</v>
      </c>
      <c r="BTD60" s="151" t="s">
        <v>496</v>
      </c>
      <c r="BTE60" s="151" t="s">
        <v>817</v>
      </c>
      <c r="BTF60" s="151" t="s">
        <v>766</v>
      </c>
      <c r="BTG60" s="151" t="s">
        <v>662</v>
      </c>
      <c r="BTI60" s="151" t="s">
        <v>767</v>
      </c>
      <c r="BTL60" s="151" t="s">
        <v>768</v>
      </c>
      <c r="BTO60" s="151" t="s">
        <v>772</v>
      </c>
      <c r="BTQ60" s="150" t="s">
        <v>476</v>
      </c>
      <c r="BTR60" s="150" t="s">
        <v>660</v>
      </c>
      <c r="BTS60" s="151" t="s">
        <v>765</v>
      </c>
      <c r="BTT60" s="151" t="s">
        <v>496</v>
      </c>
      <c r="BTU60" s="151" t="s">
        <v>817</v>
      </c>
      <c r="BTV60" s="151" t="s">
        <v>766</v>
      </c>
      <c r="BTW60" s="151" t="s">
        <v>662</v>
      </c>
      <c r="BTY60" s="151" t="s">
        <v>767</v>
      </c>
      <c r="BUB60" s="151" t="s">
        <v>768</v>
      </c>
      <c r="BUE60" s="151" t="s">
        <v>772</v>
      </c>
      <c r="BUG60" s="150" t="s">
        <v>476</v>
      </c>
      <c r="BUH60" s="150" t="s">
        <v>660</v>
      </c>
      <c r="BUI60" s="151" t="s">
        <v>765</v>
      </c>
      <c r="BUJ60" s="151" t="s">
        <v>496</v>
      </c>
      <c r="BUK60" s="151" t="s">
        <v>817</v>
      </c>
      <c r="BUL60" s="151" t="s">
        <v>766</v>
      </c>
      <c r="BUM60" s="151" t="s">
        <v>662</v>
      </c>
      <c r="BUO60" s="151" t="s">
        <v>767</v>
      </c>
      <c r="BUR60" s="151" t="s">
        <v>768</v>
      </c>
      <c r="BUU60" s="151" t="s">
        <v>772</v>
      </c>
      <c r="BUW60" s="150" t="s">
        <v>476</v>
      </c>
      <c r="BUX60" s="150" t="s">
        <v>660</v>
      </c>
      <c r="BUY60" s="151" t="s">
        <v>765</v>
      </c>
      <c r="BUZ60" s="151" t="s">
        <v>496</v>
      </c>
      <c r="BVA60" s="151" t="s">
        <v>817</v>
      </c>
      <c r="BVB60" s="151" t="s">
        <v>766</v>
      </c>
      <c r="BVC60" s="151" t="s">
        <v>662</v>
      </c>
      <c r="BVE60" s="151" t="s">
        <v>767</v>
      </c>
      <c r="BVH60" s="151" t="s">
        <v>768</v>
      </c>
      <c r="BVK60" s="151" t="s">
        <v>772</v>
      </c>
      <c r="BVM60" s="150" t="s">
        <v>476</v>
      </c>
      <c r="BVN60" s="150" t="s">
        <v>660</v>
      </c>
      <c r="BVO60" s="151" t="s">
        <v>765</v>
      </c>
      <c r="BVP60" s="151" t="s">
        <v>496</v>
      </c>
      <c r="BVQ60" s="151" t="s">
        <v>817</v>
      </c>
      <c r="BVR60" s="151" t="s">
        <v>766</v>
      </c>
      <c r="BVS60" s="151" t="s">
        <v>662</v>
      </c>
      <c r="BVU60" s="151" t="s">
        <v>767</v>
      </c>
      <c r="BVX60" s="151" t="s">
        <v>768</v>
      </c>
      <c r="BWA60" s="151" t="s">
        <v>772</v>
      </c>
      <c r="BWC60" s="150" t="s">
        <v>476</v>
      </c>
      <c r="BWD60" s="150" t="s">
        <v>660</v>
      </c>
      <c r="BWE60" s="151" t="s">
        <v>765</v>
      </c>
      <c r="BWF60" s="151" t="s">
        <v>496</v>
      </c>
      <c r="BWG60" s="151" t="s">
        <v>817</v>
      </c>
      <c r="BWH60" s="151" t="s">
        <v>766</v>
      </c>
      <c r="BWI60" s="151" t="s">
        <v>662</v>
      </c>
      <c r="BWK60" s="151" t="s">
        <v>767</v>
      </c>
      <c r="BWN60" s="151" t="s">
        <v>768</v>
      </c>
      <c r="BWQ60" s="151" t="s">
        <v>772</v>
      </c>
      <c r="BWS60" s="150" t="s">
        <v>476</v>
      </c>
      <c r="BWT60" s="150" t="s">
        <v>660</v>
      </c>
      <c r="BWU60" s="151" t="s">
        <v>765</v>
      </c>
      <c r="BWV60" s="151" t="s">
        <v>496</v>
      </c>
      <c r="BWW60" s="151" t="s">
        <v>817</v>
      </c>
      <c r="BWX60" s="151" t="s">
        <v>766</v>
      </c>
      <c r="BWY60" s="151" t="s">
        <v>662</v>
      </c>
      <c r="BXA60" s="151" t="s">
        <v>767</v>
      </c>
      <c r="BXD60" s="151" t="s">
        <v>768</v>
      </c>
      <c r="BXG60" s="151" t="s">
        <v>772</v>
      </c>
      <c r="BXI60" s="150" t="s">
        <v>476</v>
      </c>
      <c r="BXJ60" s="150" t="s">
        <v>660</v>
      </c>
      <c r="BXK60" s="151" t="s">
        <v>765</v>
      </c>
      <c r="BXL60" s="151" t="s">
        <v>496</v>
      </c>
      <c r="BXM60" s="151" t="s">
        <v>817</v>
      </c>
      <c r="BXN60" s="151" t="s">
        <v>766</v>
      </c>
      <c r="BXO60" s="151" t="s">
        <v>662</v>
      </c>
      <c r="BXQ60" s="151" t="s">
        <v>767</v>
      </c>
      <c r="BXT60" s="151" t="s">
        <v>768</v>
      </c>
      <c r="BXW60" s="151" t="s">
        <v>772</v>
      </c>
      <c r="BXY60" s="150" t="s">
        <v>476</v>
      </c>
      <c r="BXZ60" s="150" t="s">
        <v>660</v>
      </c>
      <c r="BYA60" s="151" t="s">
        <v>765</v>
      </c>
      <c r="BYB60" s="151" t="s">
        <v>496</v>
      </c>
      <c r="BYC60" s="151" t="s">
        <v>817</v>
      </c>
      <c r="BYD60" s="151" t="s">
        <v>766</v>
      </c>
      <c r="BYE60" s="151" t="s">
        <v>662</v>
      </c>
      <c r="BYG60" s="151" t="s">
        <v>767</v>
      </c>
      <c r="BYJ60" s="151" t="s">
        <v>768</v>
      </c>
      <c r="BYM60" s="151" t="s">
        <v>772</v>
      </c>
      <c r="BYO60" s="150" t="s">
        <v>476</v>
      </c>
      <c r="BYP60" s="150" t="s">
        <v>660</v>
      </c>
      <c r="BYQ60" s="151" t="s">
        <v>765</v>
      </c>
      <c r="BYR60" s="151" t="s">
        <v>496</v>
      </c>
      <c r="BYS60" s="151" t="s">
        <v>817</v>
      </c>
      <c r="BYT60" s="151" t="s">
        <v>766</v>
      </c>
      <c r="BYU60" s="151" t="s">
        <v>662</v>
      </c>
      <c r="BYW60" s="151" t="s">
        <v>767</v>
      </c>
      <c r="BYZ60" s="151" t="s">
        <v>768</v>
      </c>
      <c r="BZC60" s="151" t="s">
        <v>772</v>
      </c>
      <c r="BZE60" s="150" t="s">
        <v>476</v>
      </c>
      <c r="BZF60" s="150" t="s">
        <v>660</v>
      </c>
      <c r="BZG60" s="151" t="s">
        <v>765</v>
      </c>
      <c r="BZH60" s="151" t="s">
        <v>496</v>
      </c>
      <c r="BZI60" s="151" t="s">
        <v>817</v>
      </c>
      <c r="BZJ60" s="151" t="s">
        <v>766</v>
      </c>
      <c r="BZK60" s="151" t="s">
        <v>662</v>
      </c>
      <c r="BZM60" s="151" t="s">
        <v>767</v>
      </c>
      <c r="BZP60" s="151" t="s">
        <v>768</v>
      </c>
      <c r="BZS60" s="151" t="s">
        <v>772</v>
      </c>
      <c r="BZU60" s="150" t="s">
        <v>476</v>
      </c>
      <c r="BZV60" s="150" t="s">
        <v>660</v>
      </c>
      <c r="BZW60" s="151" t="s">
        <v>765</v>
      </c>
      <c r="BZX60" s="151" t="s">
        <v>496</v>
      </c>
      <c r="BZY60" s="151" t="s">
        <v>817</v>
      </c>
      <c r="BZZ60" s="151" t="s">
        <v>766</v>
      </c>
      <c r="CAA60" s="151" t="s">
        <v>662</v>
      </c>
      <c r="CAC60" s="151" t="s">
        <v>767</v>
      </c>
      <c r="CAF60" s="151" t="s">
        <v>768</v>
      </c>
      <c r="CAI60" s="151" t="s">
        <v>772</v>
      </c>
      <c r="CAK60" s="150" t="s">
        <v>476</v>
      </c>
      <c r="CAL60" s="150" t="s">
        <v>660</v>
      </c>
      <c r="CAM60" s="151" t="s">
        <v>765</v>
      </c>
      <c r="CAN60" s="151" t="s">
        <v>496</v>
      </c>
      <c r="CAO60" s="151" t="s">
        <v>817</v>
      </c>
      <c r="CAP60" s="151" t="s">
        <v>766</v>
      </c>
      <c r="CAQ60" s="151" t="s">
        <v>662</v>
      </c>
      <c r="CAS60" s="151" t="s">
        <v>767</v>
      </c>
      <c r="CAV60" s="151" t="s">
        <v>768</v>
      </c>
      <c r="CAY60" s="151" t="s">
        <v>772</v>
      </c>
      <c r="CBA60" s="150" t="s">
        <v>476</v>
      </c>
      <c r="CBB60" s="150" t="s">
        <v>660</v>
      </c>
      <c r="CBC60" s="151" t="s">
        <v>765</v>
      </c>
      <c r="CBD60" s="151" t="s">
        <v>496</v>
      </c>
      <c r="CBE60" s="151" t="s">
        <v>817</v>
      </c>
      <c r="CBF60" s="151" t="s">
        <v>766</v>
      </c>
      <c r="CBG60" s="151" t="s">
        <v>662</v>
      </c>
      <c r="CBI60" s="151" t="s">
        <v>767</v>
      </c>
      <c r="CBL60" s="151" t="s">
        <v>768</v>
      </c>
      <c r="CBO60" s="151" t="s">
        <v>772</v>
      </c>
      <c r="CBQ60" s="150" t="s">
        <v>476</v>
      </c>
      <c r="CBR60" s="150" t="s">
        <v>660</v>
      </c>
      <c r="CBS60" s="151" t="s">
        <v>765</v>
      </c>
      <c r="CBT60" s="151" t="s">
        <v>496</v>
      </c>
      <c r="CBU60" s="151" t="s">
        <v>817</v>
      </c>
      <c r="CBV60" s="151" t="s">
        <v>766</v>
      </c>
      <c r="CBW60" s="151" t="s">
        <v>662</v>
      </c>
      <c r="CBY60" s="151" t="s">
        <v>767</v>
      </c>
      <c r="CCB60" s="151" t="s">
        <v>768</v>
      </c>
      <c r="CCE60" s="151" t="s">
        <v>772</v>
      </c>
      <c r="CCG60" s="150" t="s">
        <v>476</v>
      </c>
      <c r="CCH60" s="150" t="s">
        <v>660</v>
      </c>
      <c r="CCI60" s="151" t="s">
        <v>765</v>
      </c>
      <c r="CCJ60" s="151" t="s">
        <v>496</v>
      </c>
      <c r="CCK60" s="151" t="s">
        <v>817</v>
      </c>
      <c r="CCL60" s="151" t="s">
        <v>766</v>
      </c>
      <c r="CCM60" s="151" t="s">
        <v>662</v>
      </c>
      <c r="CCO60" s="151" t="s">
        <v>767</v>
      </c>
      <c r="CCR60" s="151" t="s">
        <v>768</v>
      </c>
      <c r="CCU60" s="151" t="s">
        <v>772</v>
      </c>
      <c r="CCW60" s="150" t="s">
        <v>476</v>
      </c>
      <c r="CCX60" s="150" t="s">
        <v>660</v>
      </c>
      <c r="CCY60" s="151" t="s">
        <v>765</v>
      </c>
      <c r="CCZ60" s="151" t="s">
        <v>496</v>
      </c>
      <c r="CDA60" s="151" t="s">
        <v>817</v>
      </c>
      <c r="CDB60" s="151" t="s">
        <v>766</v>
      </c>
      <c r="CDC60" s="151" t="s">
        <v>662</v>
      </c>
      <c r="CDE60" s="151" t="s">
        <v>767</v>
      </c>
      <c r="CDH60" s="151" t="s">
        <v>768</v>
      </c>
      <c r="CDK60" s="151" t="s">
        <v>772</v>
      </c>
      <c r="CDM60" s="150" t="s">
        <v>476</v>
      </c>
      <c r="CDN60" s="150" t="s">
        <v>660</v>
      </c>
      <c r="CDO60" s="151" t="s">
        <v>765</v>
      </c>
      <c r="CDP60" s="151" t="s">
        <v>496</v>
      </c>
      <c r="CDQ60" s="151" t="s">
        <v>817</v>
      </c>
      <c r="CDR60" s="151" t="s">
        <v>766</v>
      </c>
      <c r="CDS60" s="151" t="s">
        <v>662</v>
      </c>
      <c r="CDU60" s="151" t="s">
        <v>767</v>
      </c>
      <c r="CDX60" s="151" t="s">
        <v>768</v>
      </c>
      <c r="CEA60" s="151" t="s">
        <v>772</v>
      </c>
      <c r="CEC60" s="150" t="s">
        <v>476</v>
      </c>
      <c r="CED60" s="150" t="s">
        <v>660</v>
      </c>
      <c r="CEE60" s="151" t="s">
        <v>765</v>
      </c>
      <c r="CEF60" s="151" t="s">
        <v>496</v>
      </c>
      <c r="CEG60" s="151" t="s">
        <v>817</v>
      </c>
      <c r="CEH60" s="151" t="s">
        <v>766</v>
      </c>
      <c r="CEI60" s="151" t="s">
        <v>662</v>
      </c>
      <c r="CEK60" s="151" t="s">
        <v>767</v>
      </c>
      <c r="CEN60" s="151" t="s">
        <v>768</v>
      </c>
      <c r="CEQ60" s="151" t="s">
        <v>772</v>
      </c>
      <c r="CES60" s="150" t="s">
        <v>476</v>
      </c>
      <c r="CET60" s="150" t="s">
        <v>660</v>
      </c>
      <c r="CEU60" s="151" t="s">
        <v>765</v>
      </c>
      <c r="CEV60" s="151" t="s">
        <v>496</v>
      </c>
      <c r="CEW60" s="151" t="s">
        <v>817</v>
      </c>
      <c r="CEX60" s="151" t="s">
        <v>766</v>
      </c>
      <c r="CEY60" s="151" t="s">
        <v>662</v>
      </c>
      <c r="CFA60" s="151" t="s">
        <v>767</v>
      </c>
      <c r="CFD60" s="151" t="s">
        <v>768</v>
      </c>
      <c r="CFG60" s="151" t="s">
        <v>772</v>
      </c>
      <c r="CFI60" s="150" t="s">
        <v>476</v>
      </c>
      <c r="CFJ60" s="150" t="s">
        <v>660</v>
      </c>
      <c r="CFK60" s="151" t="s">
        <v>765</v>
      </c>
      <c r="CFL60" s="151" t="s">
        <v>496</v>
      </c>
      <c r="CFM60" s="151" t="s">
        <v>817</v>
      </c>
      <c r="CFN60" s="151" t="s">
        <v>766</v>
      </c>
      <c r="CFO60" s="151" t="s">
        <v>662</v>
      </c>
      <c r="CFQ60" s="151" t="s">
        <v>767</v>
      </c>
      <c r="CFT60" s="151" t="s">
        <v>768</v>
      </c>
      <c r="CFW60" s="151" t="s">
        <v>772</v>
      </c>
      <c r="CFY60" s="150" t="s">
        <v>476</v>
      </c>
      <c r="CFZ60" s="150" t="s">
        <v>660</v>
      </c>
      <c r="CGA60" s="151" t="s">
        <v>765</v>
      </c>
      <c r="CGB60" s="151" t="s">
        <v>496</v>
      </c>
      <c r="CGC60" s="151" t="s">
        <v>817</v>
      </c>
      <c r="CGD60" s="151" t="s">
        <v>766</v>
      </c>
      <c r="CGE60" s="151" t="s">
        <v>662</v>
      </c>
      <c r="CGG60" s="151" t="s">
        <v>767</v>
      </c>
      <c r="CGJ60" s="151" t="s">
        <v>768</v>
      </c>
      <c r="CGM60" s="151" t="s">
        <v>772</v>
      </c>
      <c r="CGO60" s="150" t="s">
        <v>476</v>
      </c>
      <c r="CGP60" s="150" t="s">
        <v>660</v>
      </c>
      <c r="CGQ60" s="151" t="s">
        <v>765</v>
      </c>
      <c r="CGR60" s="151" t="s">
        <v>496</v>
      </c>
      <c r="CGS60" s="151" t="s">
        <v>817</v>
      </c>
      <c r="CGT60" s="151" t="s">
        <v>766</v>
      </c>
      <c r="CGU60" s="151" t="s">
        <v>662</v>
      </c>
      <c r="CGW60" s="151" t="s">
        <v>767</v>
      </c>
      <c r="CGZ60" s="151" t="s">
        <v>768</v>
      </c>
      <c r="CHC60" s="151" t="s">
        <v>772</v>
      </c>
      <c r="CHE60" s="150" t="s">
        <v>476</v>
      </c>
      <c r="CHF60" s="150" t="s">
        <v>660</v>
      </c>
      <c r="CHG60" s="151" t="s">
        <v>765</v>
      </c>
      <c r="CHH60" s="151" t="s">
        <v>496</v>
      </c>
      <c r="CHI60" s="151" t="s">
        <v>817</v>
      </c>
      <c r="CHJ60" s="151" t="s">
        <v>766</v>
      </c>
      <c r="CHK60" s="151" t="s">
        <v>662</v>
      </c>
      <c r="CHM60" s="151" t="s">
        <v>767</v>
      </c>
      <c r="CHP60" s="151" t="s">
        <v>768</v>
      </c>
      <c r="CHS60" s="151" t="s">
        <v>772</v>
      </c>
      <c r="CHU60" s="150" t="s">
        <v>476</v>
      </c>
      <c r="CHV60" s="150" t="s">
        <v>660</v>
      </c>
      <c r="CHW60" s="151" t="s">
        <v>765</v>
      </c>
      <c r="CHX60" s="151" t="s">
        <v>496</v>
      </c>
      <c r="CHY60" s="151" t="s">
        <v>817</v>
      </c>
      <c r="CHZ60" s="151" t="s">
        <v>766</v>
      </c>
      <c r="CIA60" s="151" t="s">
        <v>662</v>
      </c>
      <c r="CIC60" s="151" t="s">
        <v>767</v>
      </c>
      <c r="CIF60" s="151" t="s">
        <v>768</v>
      </c>
      <c r="CII60" s="151" t="s">
        <v>772</v>
      </c>
      <c r="CIK60" s="150" t="s">
        <v>476</v>
      </c>
      <c r="CIL60" s="150" t="s">
        <v>660</v>
      </c>
      <c r="CIM60" s="151" t="s">
        <v>765</v>
      </c>
      <c r="CIN60" s="151" t="s">
        <v>496</v>
      </c>
      <c r="CIO60" s="151" t="s">
        <v>817</v>
      </c>
      <c r="CIP60" s="151" t="s">
        <v>766</v>
      </c>
      <c r="CIQ60" s="151" t="s">
        <v>662</v>
      </c>
      <c r="CIS60" s="151" t="s">
        <v>767</v>
      </c>
      <c r="CIV60" s="151" t="s">
        <v>768</v>
      </c>
      <c r="CIY60" s="151" t="s">
        <v>772</v>
      </c>
      <c r="CJA60" s="150" t="s">
        <v>476</v>
      </c>
      <c r="CJB60" s="150" t="s">
        <v>660</v>
      </c>
      <c r="CJC60" s="151" t="s">
        <v>765</v>
      </c>
      <c r="CJD60" s="151" t="s">
        <v>496</v>
      </c>
      <c r="CJE60" s="151" t="s">
        <v>817</v>
      </c>
      <c r="CJF60" s="151" t="s">
        <v>766</v>
      </c>
      <c r="CJG60" s="151" t="s">
        <v>662</v>
      </c>
      <c r="CJI60" s="151" t="s">
        <v>767</v>
      </c>
      <c r="CJL60" s="151" t="s">
        <v>768</v>
      </c>
      <c r="CJO60" s="151" t="s">
        <v>772</v>
      </c>
      <c r="CJQ60" s="150" t="s">
        <v>476</v>
      </c>
      <c r="CJR60" s="150" t="s">
        <v>660</v>
      </c>
      <c r="CJS60" s="151" t="s">
        <v>765</v>
      </c>
      <c r="CJT60" s="151" t="s">
        <v>496</v>
      </c>
      <c r="CJU60" s="151" t="s">
        <v>817</v>
      </c>
      <c r="CJV60" s="151" t="s">
        <v>766</v>
      </c>
      <c r="CJW60" s="151" t="s">
        <v>662</v>
      </c>
      <c r="CJY60" s="151" t="s">
        <v>767</v>
      </c>
      <c r="CKB60" s="151" t="s">
        <v>768</v>
      </c>
      <c r="CKE60" s="151" t="s">
        <v>772</v>
      </c>
      <c r="CKG60" s="150" t="s">
        <v>476</v>
      </c>
      <c r="CKH60" s="150" t="s">
        <v>660</v>
      </c>
      <c r="CKI60" s="151" t="s">
        <v>765</v>
      </c>
      <c r="CKJ60" s="151" t="s">
        <v>496</v>
      </c>
      <c r="CKK60" s="151" t="s">
        <v>817</v>
      </c>
      <c r="CKL60" s="151" t="s">
        <v>766</v>
      </c>
      <c r="CKM60" s="151" t="s">
        <v>662</v>
      </c>
      <c r="CKO60" s="151" t="s">
        <v>767</v>
      </c>
      <c r="CKR60" s="151" t="s">
        <v>768</v>
      </c>
      <c r="CKU60" s="151" t="s">
        <v>772</v>
      </c>
      <c r="CKW60" s="150" t="s">
        <v>476</v>
      </c>
      <c r="CKX60" s="150" t="s">
        <v>660</v>
      </c>
      <c r="CKY60" s="151" t="s">
        <v>765</v>
      </c>
      <c r="CKZ60" s="151" t="s">
        <v>496</v>
      </c>
      <c r="CLA60" s="151" t="s">
        <v>817</v>
      </c>
      <c r="CLB60" s="151" t="s">
        <v>766</v>
      </c>
      <c r="CLC60" s="151" t="s">
        <v>662</v>
      </c>
      <c r="CLE60" s="151" t="s">
        <v>767</v>
      </c>
      <c r="CLH60" s="151" t="s">
        <v>768</v>
      </c>
      <c r="CLK60" s="151" t="s">
        <v>772</v>
      </c>
      <c r="CLM60" s="150" t="s">
        <v>476</v>
      </c>
      <c r="CLN60" s="150" t="s">
        <v>660</v>
      </c>
      <c r="CLO60" s="151" t="s">
        <v>765</v>
      </c>
      <c r="CLP60" s="151" t="s">
        <v>496</v>
      </c>
      <c r="CLQ60" s="151" t="s">
        <v>817</v>
      </c>
      <c r="CLR60" s="151" t="s">
        <v>766</v>
      </c>
      <c r="CLS60" s="151" t="s">
        <v>662</v>
      </c>
      <c r="CLU60" s="151" t="s">
        <v>767</v>
      </c>
      <c r="CLX60" s="151" t="s">
        <v>768</v>
      </c>
      <c r="CMA60" s="151" t="s">
        <v>772</v>
      </c>
      <c r="CMC60" s="150" t="s">
        <v>476</v>
      </c>
      <c r="CMD60" s="150" t="s">
        <v>660</v>
      </c>
      <c r="CME60" s="151" t="s">
        <v>765</v>
      </c>
      <c r="CMF60" s="151" t="s">
        <v>496</v>
      </c>
      <c r="CMG60" s="151" t="s">
        <v>817</v>
      </c>
      <c r="CMH60" s="151" t="s">
        <v>766</v>
      </c>
      <c r="CMI60" s="151" t="s">
        <v>662</v>
      </c>
      <c r="CMK60" s="151" t="s">
        <v>767</v>
      </c>
      <c r="CMN60" s="151" t="s">
        <v>768</v>
      </c>
      <c r="CMQ60" s="151" t="s">
        <v>772</v>
      </c>
      <c r="CMS60" s="150" t="s">
        <v>476</v>
      </c>
      <c r="CMT60" s="150" t="s">
        <v>660</v>
      </c>
      <c r="CMU60" s="151" t="s">
        <v>765</v>
      </c>
      <c r="CMV60" s="151" t="s">
        <v>496</v>
      </c>
      <c r="CMW60" s="151" t="s">
        <v>817</v>
      </c>
      <c r="CMX60" s="151" t="s">
        <v>766</v>
      </c>
      <c r="CMY60" s="151" t="s">
        <v>662</v>
      </c>
      <c r="CNA60" s="151" t="s">
        <v>767</v>
      </c>
      <c r="CND60" s="151" t="s">
        <v>768</v>
      </c>
      <c r="CNG60" s="151" t="s">
        <v>772</v>
      </c>
      <c r="CNI60" s="150" t="s">
        <v>476</v>
      </c>
      <c r="CNJ60" s="150" t="s">
        <v>660</v>
      </c>
      <c r="CNK60" s="151" t="s">
        <v>765</v>
      </c>
      <c r="CNL60" s="151" t="s">
        <v>496</v>
      </c>
      <c r="CNM60" s="151" t="s">
        <v>817</v>
      </c>
      <c r="CNN60" s="151" t="s">
        <v>766</v>
      </c>
      <c r="CNO60" s="151" t="s">
        <v>662</v>
      </c>
      <c r="CNQ60" s="151" t="s">
        <v>767</v>
      </c>
      <c r="CNT60" s="151" t="s">
        <v>768</v>
      </c>
      <c r="CNW60" s="151" t="s">
        <v>772</v>
      </c>
      <c r="CNY60" s="150" t="s">
        <v>476</v>
      </c>
      <c r="CNZ60" s="150" t="s">
        <v>660</v>
      </c>
      <c r="COA60" s="151" t="s">
        <v>765</v>
      </c>
      <c r="COB60" s="151" t="s">
        <v>496</v>
      </c>
      <c r="COC60" s="151" t="s">
        <v>817</v>
      </c>
      <c r="COD60" s="151" t="s">
        <v>766</v>
      </c>
      <c r="COE60" s="151" t="s">
        <v>662</v>
      </c>
      <c r="COG60" s="151" t="s">
        <v>767</v>
      </c>
      <c r="COJ60" s="151" t="s">
        <v>768</v>
      </c>
      <c r="COM60" s="151" t="s">
        <v>772</v>
      </c>
      <c r="COO60" s="150" t="s">
        <v>476</v>
      </c>
      <c r="COP60" s="150" t="s">
        <v>660</v>
      </c>
      <c r="COQ60" s="151" t="s">
        <v>765</v>
      </c>
      <c r="COR60" s="151" t="s">
        <v>496</v>
      </c>
      <c r="COS60" s="151" t="s">
        <v>817</v>
      </c>
      <c r="COT60" s="151" t="s">
        <v>766</v>
      </c>
      <c r="COU60" s="151" t="s">
        <v>662</v>
      </c>
      <c r="COW60" s="151" t="s">
        <v>767</v>
      </c>
      <c r="COZ60" s="151" t="s">
        <v>768</v>
      </c>
      <c r="CPC60" s="151" t="s">
        <v>772</v>
      </c>
      <c r="CPE60" s="150" t="s">
        <v>476</v>
      </c>
      <c r="CPF60" s="150" t="s">
        <v>660</v>
      </c>
      <c r="CPG60" s="151" t="s">
        <v>765</v>
      </c>
      <c r="CPH60" s="151" t="s">
        <v>496</v>
      </c>
      <c r="CPI60" s="151" t="s">
        <v>817</v>
      </c>
      <c r="CPJ60" s="151" t="s">
        <v>766</v>
      </c>
      <c r="CPK60" s="151" t="s">
        <v>662</v>
      </c>
      <c r="CPM60" s="151" t="s">
        <v>767</v>
      </c>
      <c r="CPP60" s="151" t="s">
        <v>768</v>
      </c>
      <c r="CPS60" s="151" t="s">
        <v>772</v>
      </c>
      <c r="CPU60" s="150" t="s">
        <v>476</v>
      </c>
      <c r="CPV60" s="150" t="s">
        <v>660</v>
      </c>
      <c r="CPW60" s="151" t="s">
        <v>765</v>
      </c>
      <c r="CPX60" s="151" t="s">
        <v>496</v>
      </c>
      <c r="CPY60" s="151" t="s">
        <v>817</v>
      </c>
      <c r="CPZ60" s="151" t="s">
        <v>766</v>
      </c>
      <c r="CQA60" s="151" t="s">
        <v>662</v>
      </c>
      <c r="CQC60" s="151" t="s">
        <v>767</v>
      </c>
      <c r="CQF60" s="151" t="s">
        <v>768</v>
      </c>
      <c r="CQI60" s="151" t="s">
        <v>772</v>
      </c>
      <c r="CQK60" s="150" t="s">
        <v>476</v>
      </c>
      <c r="CQL60" s="150" t="s">
        <v>660</v>
      </c>
      <c r="CQM60" s="151" t="s">
        <v>765</v>
      </c>
      <c r="CQN60" s="151" t="s">
        <v>496</v>
      </c>
      <c r="CQO60" s="151" t="s">
        <v>817</v>
      </c>
      <c r="CQP60" s="151" t="s">
        <v>766</v>
      </c>
      <c r="CQQ60" s="151" t="s">
        <v>662</v>
      </c>
      <c r="CQS60" s="151" t="s">
        <v>767</v>
      </c>
      <c r="CQV60" s="151" t="s">
        <v>768</v>
      </c>
      <c r="CQY60" s="151" t="s">
        <v>772</v>
      </c>
      <c r="CRA60" s="150" t="s">
        <v>476</v>
      </c>
      <c r="CRB60" s="150" t="s">
        <v>660</v>
      </c>
      <c r="CRC60" s="151" t="s">
        <v>765</v>
      </c>
      <c r="CRD60" s="151" t="s">
        <v>496</v>
      </c>
      <c r="CRE60" s="151" t="s">
        <v>817</v>
      </c>
      <c r="CRF60" s="151" t="s">
        <v>766</v>
      </c>
      <c r="CRG60" s="151" t="s">
        <v>662</v>
      </c>
      <c r="CRI60" s="151" t="s">
        <v>767</v>
      </c>
      <c r="CRL60" s="151" t="s">
        <v>768</v>
      </c>
      <c r="CRO60" s="151" t="s">
        <v>772</v>
      </c>
      <c r="CRQ60" s="150" t="s">
        <v>476</v>
      </c>
      <c r="CRR60" s="150" t="s">
        <v>660</v>
      </c>
      <c r="CRS60" s="151" t="s">
        <v>765</v>
      </c>
      <c r="CRT60" s="151" t="s">
        <v>496</v>
      </c>
      <c r="CRU60" s="151" t="s">
        <v>817</v>
      </c>
      <c r="CRV60" s="151" t="s">
        <v>766</v>
      </c>
      <c r="CRW60" s="151" t="s">
        <v>662</v>
      </c>
      <c r="CRY60" s="151" t="s">
        <v>767</v>
      </c>
      <c r="CSB60" s="151" t="s">
        <v>768</v>
      </c>
      <c r="CSE60" s="151" t="s">
        <v>772</v>
      </c>
      <c r="CSG60" s="150" t="s">
        <v>476</v>
      </c>
      <c r="CSH60" s="150" t="s">
        <v>660</v>
      </c>
      <c r="CSI60" s="151" t="s">
        <v>765</v>
      </c>
      <c r="CSJ60" s="151" t="s">
        <v>496</v>
      </c>
      <c r="CSK60" s="151" t="s">
        <v>817</v>
      </c>
      <c r="CSL60" s="151" t="s">
        <v>766</v>
      </c>
      <c r="CSM60" s="151" t="s">
        <v>662</v>
      </c>
      <c r="CSO60" s="151" t="s">
        <v>767</v>
      </c>
      <c r="CSR60" s="151" t="s">
        <v>768</v>
      </c>
      <c r="CSU60" s="151" t="s">
        <v>772</v>
      </c>
      <c r="CSW60" s="150" t="s">
        <v>476</v>
      </c>
      <c r="CSX60" s="150" t="s">
        <v>660</v>
      </c>
      <c r="CSY60" s="151" t="s">
        <v>765</v>
      </c>
      <c r="CSZ60" s="151" t="s">
        <v>496</v>
      </c>
      <c r="CTA60" s="151" t="s">
        <v>817</v>
      </c>
      <c r="CTB60" s="151" t="s">
        <v>766</v>
      </c>
      <c r="CTC60" s="151" t="s">
        <v>662</v>
      </c>
      <c r="CTE60" s="151" t="s">
        <v>767</v>
      </c>
      <c r="CTH60" s="151" t="s">
        <v>768</v>
      </c>
      <c r="CTK60" s="151" t="s">
        <v>772</v>
      </c>
      <c r="CTM60" s="150" t="s">
        <v>476</v>
      </c>
      <c r="CTN60" s="150" t="s">
        <v>660</v>
      </c>
      <c r="CTO60" s="151" t="s">
        <v>765</v>
      </c>
      <c r="CTP60" s="151" t="s">
        <v>496</v>
      </c>
      <c r="CTQ60" s="151" t="s">
        <v>817</v>
      </c>
      <c r="CTR60" s="151" t="s">
        <v>766</v>
      </c>
      <c r="CTS60" s="151" t="s">
        <v>662</v>
      </c>
      <c r="CTU60" s="151" t="s">
        <v>767</v>
      </c>
      <c r="CTX60" s="151" t="s">
        <v>768</v>
      </c>
      <c r="CUA60" s="151" t="s">
        <v>772</v>
      </c>
      <c r="CUC60" s="150" t="s">
        <v>476</v>
      </c>
      <c r="CUD60" s="150" t="s">
        <v>660</v>
      </c>
      <c r="CUE60" s="151" t="s">
        <v>765</v>
      </c>
      <c r="CUF60" s="151" t="s">
        <v>496</v>
      </c>
      <c r="CUG60" s="151" t="s">
        <v>817</v>
      </c>
      <c r="CUH60" s="151" t="s">
        <v>766</v>
      </c>
      <c r="CUI60" s="151" t="s">
        <v>662</v>
      </c>
      <c r="CUK60" s="151" t="s">
        <v>767</v>
      </c>
      <c r="CUN60" s="151" t="s">
        <v>768</v>
      </c>
      <c r="CUQ60" s="151" t="s">
        <v>772</v>
      </c>
      <c r="CUS60" s="150" t="s">
        <v>476</v>
      </c>
      <c r="CUT60" s="150" t="s">
        <v>660</v>
      </c>
      <c r="CUU60" s="151" t="s">
        <v>765</v>
      </c>
      <c r="CUV60" s="151" t="s">
        <v>496</v>
      </c>
      <c r="CUW60" s="151" t="s">
        <v>817</v>
      </c>
      <c r="CUX60" s="151" t="s">
        <v>766</v>
      </c>
      <c r="CUY60" s="151" t="s">
        <v>662</v>
      </c>
      <c r="CVA60" s="151" t="s">
        <v>767</v>
      </c>
      <c r="CVD60" s="151" t="s">
        <v>768</v>
      </c>
      <c r="CVG60" s="151" t="s">
        <v>772</v>
      </c>
      <c r="CVI60" s="150" t="s">
        <v>476</v>
      </c>
      <c r="CVJ60" s="150" t="s">
        <v>660</v>
      </c>
      <c r="CVK60" s="151" t="s">
        <v>765</v>
      </c>
      <c r="CVL60" s="151" t="s">
        <v>496</v>
      </c>
      <c r="CVM60" s="151" t="s">
        <v>817</v>
      </c>
      <c r="CVN60" s="151" t="s">
        <v>766</v>
      </c>
      <c r="CVO60" s="151" t="s">
        <v>662</v>
      </c>
      <c r="CVQ60" s="151" t="s">
        <v>767</v>
      </c>
      <c r="CVT60" s="151" t="s">
        <v>768</v>
      </c>
      <c r="CVW60" s="151" t="s">
        <v>772</v>
      </c>
      <c r="CVY60" s="150" t="s">
        <v>476</v>
      </c>
      <c r="CVZ60" s="150" t="s">
        <v>660</v>
      </c>
      <c r="CWA60" s="151" t="s">
        <v>765</v>
      </c>
      <c r="CWB60" s="151" t="s">
        <v>496</v>
      </c>
      <c r="CWC60" s="151" t="s">
        <v>817</v>
      </c>
      <c r="CWD60" s="151" t="s">
        <v>766</v>
      </c>
      <c r="CWE60" s="151" t="s">
        <v>662</v>
      </c>
      <c r="CWG60" s="151" t="s">
        <v>767</v>
      </c>
      <c r="CWJ60" s="151" t="s">
        <v>768</v>
      </c>
      <c r="CWM60" s="151" t="s">
        <v>772</v>
      </c>
      <c r="CWO60" s="150" t="s">
        <v>476</v>
      </c>
      <c r="CWP60" s="150" t="s">
        <v>660</v>
      </c>
      <c r="CWQ60" s="151" t="s">
        <v>765</v>
      </c>
      <c r="CWR60" s="151" t="s">
        <v>496</v>
      </c>
      <c r="CWS60" s="151" t="s">
        <v>817</v>
      </c>
      <c r="CWT60" s="151" t="s">
        <v>766</v>
      </c>
      <c r="CWU60" s="151" t="s">
        <v>662</v>
      </c>
      <c r="CWW60" s="151" t="s">
        <v>767</v>
      </c>
      <c r="CWZ60" s="151" t="s">
        <v>768</v>
      </c>
      <c r="CXC60" s="151" t="s">
        <v>772</v>
      </c>
      <c r="CXE60" s="150" t="s">
        <v>476</v>
      </c>
      <c r="CXF60" s="150" t="s">
        <v>660</v>
      </c>
      <c r="CXG60" s="151" t="s">
        <v>765</v>
      </c>
      <c r="CXH60" s="151" t="s">
        <v>496</v>
      </c>
      <c r="CXI60" s="151" t="s">
        <v>817</v>
      </c>
      <c r="CXJ60" s="151" t="s">
        <v>766</v>
      </c>
      <c r="CXK60" s="151" t="s">
        <v>662</v>
      </c>
      <c r="CXM60" s="151" t="s">
        <v>767</v>
      </c>
      <c r="CXP60" s="151" t="s">
        <v>768</v>
      </c>
      <c r="CXS60" s="151" t="s">
        <v>772</v>
      </c>
      <c r="CXU60" s="150" t="s">
        <v>476</v>
      </c>
      <c r="CXV60" s="150" t="s">
        <v>660</v>
      </c>
      <c r="CXW60" s="151" t="s">
        <v>765</v>
      </c>
      <c r="CXX60" s="151" t="s">
        <v>496</v>
      </c>
      <c r="CXY60" s="151" t="s">
        <v>817</v>
      </c>
      <c r="CXZ60" s="151" t="s">
        <v>766</v>
      </c>
      <c r="CYA60" s="151" t="s">
        <v>662</v>
      </c>
      <c r="CYC60" s="151" t="s">
        <v>767</v>
      </c>
      <c r="CYF60" s="151" t="s">
        <v>768</v>
      </c>
      <c r="CYI60" s="151" t="s">
        <v>772</v>
      </c>
      <c r="CYK60" s="150" t="s">
        <v>476</v>
      </c>
      <c r="CYL60" s="150" t="s">
        <v>660</v>
      </c>
      <c r="CYM60" s="151" t="s">
        <v>765</v>
      </c>
      <c r="CYN60" s="151" t="s">
        <v>496</v>
      </c>
      <c r="CYO60" s="151" t="s">
        <v>817</v>
      </c>
      <c r="CYP60" s="151" t="s">
        <v>766</v>
      </c>
      <c r="CYQ60" s="151" t="s">
        <v>662</v>
      </c>
      <c r="CYS60" s="151" t="s">
        <v>767</v>
      </c>
      <c r="CYV60" s="151" t="s">
        <v>768</v>
      </c>
      <c r="CYY60" s="151" t="s">
        <v>772</v>
      </c>
      <c r="CZA60" s="150" t="s">
        <v>476</v>
      </c>
      <c r="CZB60" s="150" t="s">
        <v>660</v>
      </c>
      <c r="CZC60" s="151" t="s">
        <v>765</v>
      </c>
      <c r="CZD60" s="151" t="s">
        <v>496</v>
      </c>
      <c r="CZE60" s="151" t="s">
        <v>817</v>
      </c>
      <c r="CZF60" s="151" t="s">
        <v>766</v>
      </c>
      <c r="CZG60" s="151" t="s">
        <v>662</v>
      </c>
      <c r="CZI60" s="151" t="s">
        <v>767</v>
      </c>
      <c r="CZL60" s="151" t="s">
        <v>768</v>
      </c>
      <c r="CZO60" s="151" t="s">
        <v>772</v>
      </c>
      <c r="CZQ60" s="150" t="s">
        <v>476</v>
      </c>
      <c r="CZR60" s="150" t="s">
        <v>660</v>
      </c>
      <c r="CZS60" s="151" t="s">
        <v>765</v>
      </c>
      <c r="CZT60" s="151" t="s">
        <v>496</v>
      </c>
      <c r="CZU60" s="151" t="s">
        <v>817</v>
      </c>
      <c r="CZV60" s="151" t="s">
        <v>766</v>
      </c>
      <c r="CZW60" s="151" t="s">
        <v>662</v>
      </c>
      <c r="CZY60" s="151" t="s">
        <v>767</v>
      </c>
      <c r="DAB60" s="151" t="s">
        <v>768</v>
      </c>
      <c r="DAE60" s="151" t="s">
        <v>772</v>
      </c>
      <c r="DAG60" s="150" t="s">
        <v>476</v>
      </c>
      <c r="DAH60" s="150" t="s">
        <v>660</v>
      </c>
      <c r="DAI60" s="151" t="s">
        <v>765</v>
      </c>
      <c r="DAJ60" s="151" t="s">
        <v>496</v>
      </c>
      <c r="DAK60" s="151" t="s">
        <v>817</v>
      </c>
      <c r="DAL60" s="151" t="s">
        <v>766</v>
      </c>
      <c r="DAM60" s="151" t="s">
        <v>662</v>
      </c>
      <c r="DAO60" s="151" t="s">
        <v>767</v>
      </c>
      <c r="DAR60" s="151" t="s">
        <v>768</v>
      </c>
      <c r="DAU60" s="151" t="s">
        <v>772</v>
      </c>
      <c r="DAW60" s="150" t="s">
        <v>476</v>
      </c>
      <c r="DAX60" s="150" t="s">
        <v>660</v>
      </c>
      <c r="DAY60" s="151" t="s">
        <v>765</v>
      </c>
      <c r="DAZ60" s="151" t="s">
        <v>496</v>
      </c>
      <c r="DBA60" s="151" t="s">
        <v>817</v>
      </c>
      <c r="DBB60" s="151" t="s">
        <v>766</v>
      </c>
      <c r="DBC60" s="151" t="s">
        <v>662</v>
      </c>
      <c r="DBE60" s="151" t="s">
        <v>767</v>
      </c>
      <c r="DBH60" s="151" t="s">
        <v>768</v>
      </c>
      <c r="DBK60" s="151" t="s">
        <v>772</v>
      </c>
      <c r="DBM60" s="150" t="s">
        <v>476</v>
      </c>
      <c r="DBN60" s="150" t="s">
        <v>660</v>
      </c>
      <c r="DBO60" s="151" t="s">
        <v>765</v>
      </c>
      <c r="DBP60" s="151" t="s">
        <v>496</v>
      </c>
      <c r="DBQ60" s="151" t="s">
        <v>817</v>
      </c>
      <c r="DBR60" s="151" t="s">
        <v>766</v>
      </c>
      <c r="DBS60" s="151" t="s">
        <v>662</v>
      </c>
      <c r="DBU60" s="151" t="s">
        <v>767</v>
      </c>
      <c r="DBX60" s="151" t="s">
        <v>768</v>
      </c>
      <c r="DCA60" s="151" t="s">
        <v>772</v>
      </c>
      <c r="DCC60" s="150" t="s">
        <v>476</v>
      </c>
      <c r="DCD60" s="150" t="s">
        <v>660</v>
      </c>
      <c r="DCE60" s="151" t="s">
        <v>765</v>
      </c>
      <c r="DCF60" s="151" t="s">
        <v>496</v>
      </c>
      <c r="DCG60" s="151" t="s">
        <v>817</v>
      </c>
      <c r="DCH60" s="151" t="s">
        <v>766</v>
      </c>
      <c r="DCI60" s="151" t="s">
        <v>662</v>
      </c>
      <c r="DCK60" s="151" t="s">
        <v>767</v>
      </c>
      <c r="DCN60" s="151" t="s">
        <v>768</v>
      </c>
      <c r="DCQ60" s="151" t="s">
        <v>772</v>
      </c>
      <c r="DCS60" s="150" t="s">
        <v>476</v>
      </c>
      <c r="DCT60" s="150" t="s">
        <v>660</v>
      </c>
      <c r="DCU60" s="151" t="s">
        <v>765</v>
      </c>
      <c r="DCV60" s="151" t="s">
        <v>496</v>
      </c>
      <c r="DCW60" s="151" t="s">
        <v>817</v>
      </c>
      <c r="DCX60" s="151" t="s">
        <v>766</v>
      </c>
      <c r="DCY60" s="151" t="s">
        <v>662</v>
      </c>
      <c r="DDA60" s="151" t="s">
        <v>767</v>
      </c>
      <c r="DDD60" s="151" t="s">
        <v>768</v>
      </c>
      <c r="DDG60" s="151" t="s">
        <v>772</v>
      </c>
      <c r="DDI60" s="150" t="s">
        <v>476</v>
      </c>
      <c r="DDJ60" s="150" t="s">
        <v>660</v>
      </c>
      <c r="DDK60" s="151" t="s">
        <v>765</v>
      </c>
      <c r="DDL60" s="151" t="s">
        <v>496</v>
      </c>
      <c r="DDM60" s="151" t="s">
        <v>817</v>
      </c>
      <c r="DDN60" s="151" t="s">
        <v>766</v>
      </c>
      <c r="DDO60" s="151" t="s">
        <v>662</v>
      </c>
      <c r="DDQ60" s="151" t="s">
        <v>767</v>
      </c>
      <c r="DDT60" s="151" t="s">
        <v>768</v>
      </c>
      <c r="DDW60" s="151" t="s">
        <v>772</v>
      </c>
      <c r="DDY60" s="150" t="s">
        <v>476</v>
      </c>
      <c r="DDZ60" s="150" t="s">
        <v>660</v>
      </c>
      <c r="DEA60" s="151" t="s">
        <v>765</v>
      </c>
      <c r="DEB60" s="151" t="s">
        <v>496</v>
      </c>
      <c r="DEC60" s="151" t="s">
        <v>817</v>
      </c>
      <c r="DED60" s="151" t="s">
        <v>766</v>
      </c>
      <c r="DEE60" s="151" t="s">
        <v>662</v>
      </c>
      <c r="DEG60" s="151" t="s">
        <v>767</v>
      </c>
      <c r="DEJ60" s="151" t="s">
        <v>768</v>
      </c>
      <c r="DEM60" s="151" t="s">
        <v>772</v>
      </c>
      <c r="DEO60" s="150" t="s">
        <v>476</v>
      </c>
      <c r="DEP60" s="150" t="s">
        <v>660</v>
      </c>
      <c r="DEQ60" s="151" t="s">
        <v>765</v>
      </c>
      <c r="DER60" s="151" t="s">
        <v>496</v>
      </c>
      <c r="DES60" s="151" t="s">
        <v>817</v>
      </c>
      <c r="DET60" s="151" t="s">
        <v>766</v>
      </c>
      <c r="DEU60" s="151" t="s">
        <v>662</v>
      </c>
      <c r="DEW60" s="151" t="s">
        <v>767</v>
      </c>
      <c r="DEZ60" s="151" t="s">
        <v>768</v>
      </c>
      <c r="DFC60" s="151" t="s">
        <v>772</v>
      </c>
      <c r="DFE60" s="150" t="s">
        <v>476</v>
      </c>
      <c r="DFF60" s="150" t="s">
        <v>660</v>
      </c>
      <c r="DFG60" s="151" t="s">
        <v>765</v>
      </c>
      <c r="DFH60" s="151" t="s">
        <v>496</v>
      </c>
      <c r="DFI60" s="151" t="s">
        <v>817</v>
      </c>
      <c r="DFJ60" s="151" t="s">
        <v>766</v>
      </c>
      <c r="DFK60" s="151" t="s">
        <v>662</v>
      </c>
      <c r="DFM60" s="151" t="s">
        <v>767</v>
      </c>
      <c r="DFP60" s="151" t="s">
        <v>768</v>
      </c>
      <c r="DFS60" s="151" t="s">
        <v>772</v>
      </c>
      <c r="DFU60" s="150" t="s">
        <v>476</v>
      </c>
      <c r="DFV60" s="150" t="s">
        <v>660</v>
      </c>
      <c r="DFW60" s="151" t="s">
        <v>765</v>
      </c>
      <c r="DFX60" s="151" t="s">
        <v>496</v>
      </c>
      <c r="DFY60" s="151" t="s">
        <v>817</v>
      </c>
      <c r="DFZ60" s="151" t="s">
        <v>766</v>
      </c>
      <c r="DGA60" s="151" t="s">
        <v>662</v>
      </c>
      <c r="DGC60" s="151" t="s">
        <v>767</v>
      </c>
      <c r="DGF60" s="151" t="s">
        <v>768</v>
      </c>
      <c r="DGI60" s="151" t="s">
        <v>772</v>
      </c>
      <c r="DGK60" s="150" t="s">
        <v>476</v>
      </c>
      <c r="DGL60" s="150" t="s">
        <v>660</v>
      </c>
      <c r="DGM60" s="151" t="s">
        <v>765</v>
      </c>
      <c r="DGN60" s="151" t="s">
        <v>496</v>
      </c>
      <c r="DGO60" s="151" t="s">
        <v>817</v>
      </c>
      <c r="DGP60" s="151" t="s">
        <v>766</v>
      </c>
      <c r="DGQ60" s="151" t="s">
        <v>662</v>
      </c>
      <c r="DGS60" s="151" t="s">
        <v>767</v>
      </c>
      <c r="DGV60" s="151" t="s">
        <v>768</v>
      </c>
      <c r="DGY60" s="151" t="s">
        <v>772</v>
      </c>
      <c r="DHA60" s="150" t="s">
        <v>476</v>
      </c>
      <c r="DHB60" s="150" t="s">
        <v>660</v>
      </c>
      <c r="DHC60" s="151" t="s">
        <v>765</v>
      </c>
      <c r="DHD60" s="151" t="s">
        <v>496</v>
      </c>
      <c r="DHE60" s="151" t="s">
        <v>817</v>
      </c>
      <c r="DHF60" s="151" t="s">
        <v>766</v>
      </c>
      <c r="DHG60" s="151" t="s">
        <v>662</v>
      </c>
      <c r="DHI60" s="151" t="s">
        <v>767</v>
      </c>
      <c r="DHL60" s="151" t="s">
        <v>768</v>
      </c>
      <c r="DHO60" s="151" t="s">
        <v>772</v>
      </c>
      <c r="DHQ60" s="150" t="s">
        <v>476</v>
      </c>
      <c r="DHR60" s="150" t="s">
        <v>660</v>
      </c>
      <c r="DHS60" s="151" t="s">
        <v>765</v>
      </c>
      <c r="DHT60" s="151" t="s">
        <v>496</v>
      </c>
      <c r="DHU60" s="151" t="s">
        <v>817</v>
      </c>
      <c r="DHV60" s="151" t="s">
        <v>766</v>
      </c>
      <c r="DHW60" s="151" t="s">
        <v>662</v>
      </c>
      <c r="DHY60" s="151" t="s">
        <v>767</v>
      </c>
      <c r="DIB60" s="151" t="s">
        <v>768</v>
      </c>
      <c r="DIE60" s="151" t="s">
        <v>772</v>
      </c>
      <c r="DIG60" s="150" t="s">
        <v>476</v>
      </c>
      <c r="DIH60" s="150" t="s">
        <v>660</v>
      </c>
      <c r="DII60" s="151" t="s">
        <v>765</v>
      </c>
      <c r="DIJ60" s="151" t="s">
        <v>496</v>
      </c>
      <c r="DIK60" s="151" t="s">
        <v>817</v>
      </c>
      <c r="DIL60" s="151" t="s">
        <v>766</v>
      </c>
      <c r="DIM60" s="151" t="s">
        <v>662</v>
      </c>
      <c r="DIO60" s="151" t="s">
        <v>767</v>
      </c>
      <c r="DIR60" s="151" t="s">
        <v>768</v>
      </c>
      <c r="DIU60" s="151" t="s">
        <v>772</v>
      </c>
      <c r="DIW60" s="150" t="s">
        <v>476</v>
      </c>
      <c r="DIX60" s="150" t="s">
        <v>660</v>
      </c>
      <c r="DIY60" s="151" t="s">
        <v>765</v>
      </c>
      <c r="DIZ60" s="151" t="s">
        <v>496</v>
      </c>
      <c r="DJA60" s="151" t="s">
        <v>817</v>
      </c>
      <c r="DJB60" s="151" t="s">
        <v>766</v>
      </c>
      <c r="DJC60" s="151" t="s">
        <v>662</v>
      </c>
      <c r="DJE60" s="151" t="s">
        <v>767</v>
      </c>
      <c r="DJH60" s="151" t="s">
        <v>768</v>
      </c>
      <c r="DJK60" s="151" t="s">
        <v>772</v>
      </c>
      <c r="DJM60" s="150" t="s">
        <v>476</v>
      </c>
      <c r="DJN60" s="150" t="s">
        <v>660</v>
      </c>
      <c r="DJO60" s="151" t="s">
        <v>765</v>
      </c>
      <c r="DJP60" s="151" t="s">
        <v>496</v>
      </c>
      <c r="DJQ60" s="151" t="s">
        <v>817</v>
      </c>
      <c r="DJR60" s="151" t="s">
        <v>766</v>
      </c>
      <c r="DJS60" s="151" t="s">
        <v>662</v>
      </c>
      <c r="DJU60" s="151" t="s">
        <v>767</v>
      </c>
      <c r="DJX60" s="151" t="s">
        <v>768</v>
      </c>
      <c r="DKA60" s="151" t="s">
        <v>772</v>
      </c>
      <c r="DKC60" s="150" t="s">
        <v>476</v>
      </c>
      <c r="DKD60" s="150" t="s">
        <v>660</v>
      </c>
      <c r="DKE60" s="151" t="s">
        <v>765</v>
      </c>
      <c r="DKF60" s="151" t="s">
        <v>496</v>
      </c>
      <c r="DKG60" s="151" t="s">
        <v>817</v>
      </c>
      <c r="DKH60" s="151" t="s">
        <v>766</v>
      </c>
      <c r="DKI60" s="151" t="s">
        <v>662</v>
      </c>
      <c r="DKK60" s="151" t="s">
        <v>767</v>
      </c>
      <c r="DKN60" s="151" t="s">
        <v>768</v>
      </c>
      <c r="DKQ60" s="151" t="s">
        <v>772</v>
      </c>
      <c r="DKS60" s="150" t="s">
        <v>476</v>
      </c>
      <c r="DKT60" s="150" t="s">
        <v>660</v>
      </c>
      <c r="DKU60" s="151" t="s">
        <v>765</v>
      </c>
      <c r="DKV60" s="151" t="s">
        <v>496</v>
      </c>
      <c r="DKW60" s="151" t="s">
        <v>817</v>
      </c>
      <c r="DKX60" s="151" t="s">
        <v>766</v>
      </c>
      <c r="DKY60" s="151" t="s">
        <v>662</v>
      </c>
      <c r="DLA60" s="151" t="s">
        <v>767</v>
      </c>
      <c r="DLD60" s="151" t="s">
        <v>768</v>
      </c>
      <c r="DLG60" s="151" t="s">
        <v>772</v>
      </c>
      <c r="DLI60" s="150" t="s">
        <v>476</v>
      </c>
      <c r="DLJ60" s="150" t="s">
        <v>660</v>
      </c>
      <c r="DLK60" s="151" t="s">
        <v>765</v>
      </c>
      <c r="DLL60" s="151" t="s">
        <v>496</v>
      </c>
      <c r="DLM60" s="151" t="s">
        <v>817</v>
      </c>
      <c r="DLN60" s="151" t="s">
        <v>766</v>
      </c>
      <c r="DLO60" s="151" t="s">
        <v>662</v>
      </c>
      <c r="DLQ60" s="151" t="s">
        <v>767</v>
      </c>
      <c r="DLT60" s="151" t="s">
        <v>768</v>
      </c>
      <c r="DLW60" s="151" t="s">
        <v>772</v>
      </c>
      <c r="DLY60" s="150" t="s">
        <v>476</v>
      </c>
      <c r="DLZ60" s="150" t="s">
        <v>660</v>
      </c>
      <c r="DMA60" s="151" t="s">
        <v>765</v>
      </c>
      <c r="DMB60" s="151" t="s">
        <v>496</v>
      </c>
      <c r="DMC60" s="151" t="s">
        <v>817</v>
      </c>
      <c r="DMD60" s="151" t="s">
        <v>766</v>
      </c>
      <c r="DME60" s="151" t="s">
        <v>662</v>
      </c>
      <c r="DMG60" s="151" t="s">
        <v>767</v>
      </c>
      <c r="DMJ60" s="151" t="s">
        <v>768</v>
      </c>
      <c r="DMM60" s="151" t="s">
        <v>772</v>
      </c>
      <c r="DMO60" s="150" t="s">
        <v>476</v>
      </c>
      <c r="DMP60" s="150" t="s">
        <v>660</v>
      </c>
      <c r="DMQ60" s="151" t="s">
        <v>765</v>
      </c>
      <c r="DMR60" s="151" t="s">
        <v>496</v>
      </c>
      <c r="DMS60" s="151" t="s">
        <v>817</v>
      </c>
      <c r="DMT60" s="151" t="s">
        <v>766</v>
      </c>
      <c r="DMU60" s="151" t="s">
        <v>662</v>
      </c>
      <c r="DMW60" s="151" t="s">
        <v>767</v>
      </c>
      <c r="DMZ60" s="151" t="s">
        <v>768</v>
      </c>
      <c r="DNC60" s="151" t="s">
        <v>772</v>
      </c>
      <c r="DNE60" s="150" t="s">
        <v>476</v>
      </c>
      <c r="DNF60" s="150" t="s">
        <v>660</v>
      </c>
      <c r="DNG60" s="151" t="s">
        <v>765</v>
      </c>
      <c r="DNH60" s="151" t="s">
        <v>496</v>
      </c>
      <c r="DNI60" s="151" t="s">
        <v>817</v>
      </c>
      <c r="DNJ60" s="151" t="s">
        <v>766</v>
      </c>
      <c r="DNK60" s="151" t="s">
        <v>662</v>
      </c>
      <c r="DNM60" s="151" t="s">
        <v>767</v>
      </c>
      <c r="DNP60" s="151" t="s">
        <v>768</v>
      </c>
      <c r="DNS60" s="151" t="s">
        <v>772</v>
      </c>
      <c r="DNU60" s="150" t="s">
        <v>476</v>
      </c>
      <c r="DNV60" s="150" t="s">
        <v>660</v>
      </c>
      <c r="DNW60" s="151" t="s">
        <v>765</v>
      </c>
      <c r="DNX60" s="151" t="s">
        <v>496</v>
      </c>
      <c r="DNY60" s="151" t="s">
        <v>817</v>
      </c>
      <c r="DNZ60" s="151" t="s">
        <v>766</v>
      </c>
      <c r="DOA60" s="151" t="s">
        <v>662</v>
      </c>
      <c r="DOC60" s="151" t="s">
        <v>767</v>
      </c>
      <c r="DOF60" s="151" t="s">
        <v>768</v>
      </c>
      <c r="DOI60" s="151" t="s">
        <v>772</v>
      </c>
      <c r="DOK60" s="150" t="s">
        <v>476</v>
      </c>
      <c r="DOL60" s="150" t="s">
        <v>660</v>
      </c>
      <c r="DOM60" s="151" t="s">
        <v>765</v>
      </c>
      <c r="DON60" s="151" t="s">
        <v>496</v>
      </c>
      <c r="DOO60" s="151" t="s">
        <v>817</v>
      </c>
      <c r="DOP60" s="151" t="s">
        <v>766</v>
      </c>
      <c r="DOQ60" s="151" t="s">
        <v>662</v>
      </c>
      <c r="DOS60" s="151" t="s">
        <v>767</v>
      </c>
      <c r="DOV60" s="151" t="s">
        <v>768</v>
      </c>
      <c r="DOY60" s="151" t="s">
        <v>772</v>
      </c>
      <c r="DPA60" s="150" t="s">
        <v>476</v>
      </c>
      <c r="DPB60" s="150" t="s">
        <v>660</v>
      </c>
      <c r="DPC60" s="151" t="s">
        <v>765</v>
      </c>
      <c r="DPD60" s="151" t="s">
        <v>496</v>
      </c>
      <c r="DPE60" s="151" t="s">
        <v>817</v>
      </c>
      <c r="DPF60" s="151" t="s">
        <v>766</v>
      </c>
      <c r="DPG60" s="151" t="s">
        <v>662</v>
      </c>
      <c r="DPI60" s="151" t="s">
        <v>767</v>
      </c>
      <c r="DPL60" s="151" t="s">
        <v>768</v>
      </c>
      <c r="DPO60" s="151" t="s">
        <v>772</v>
      </c>
      <c r="DPQ60" s="150" t="s">
        <v>476</v>
      </c>
      <c r="DPR60" s="150" t="s">
        <v>660</v>
      </c>
      <c r="DPS60" s="151" t="s">
        <v>765</v>
      </c>
      <c r="DPT60" s="151" t="s">
        <v>496</v>
      </c>
      <c r="DPU60" s="151" t="s">
        <v>817</v>
      </c>
      <c r="DPV60" s="151" t="s">
        <v>766</v>
      </c>
      <c r="DPW60" s="151" t="s">
        <v>662</v>
      </c>
      <c r="DPY60" s="151" t="s">
        <v>767</v>
      </c>
      <c r="DQB60" s="151" t="s">
        <v>768</v>
      </c>
      <c r="DQE60" s="151" t="s">
        <v>772</v>
      </c>
      <c r="DQG60" s="150" t="s">
        <v>476</v>
      </c>
      <c r="DQH60" s="150" t="s">
        <v>660</v>
      </c>
      <c r="DQI60" s="151" t="s">
        <v>765</v>
      </c>
      <c r="DQJ60" s="151" t="s">
        <v>496</v>
      </c>
      <c r="DQK60" s="151" t="s">
        <v>817</v>
      </c>
      <c r="DQL60" s="151" t="s">
        <v>766</v>
      </c>
      <c r="DQM60" s="151" t="s">
        <v>662</v>
      </c>
      <c r="DQO60" s="151" t="s">
        <v>767</v>
      </c>
      <c r="DQR60" s="151" t="s">
        <v>768</v>
      </c>
      <c r="DQU60" s="151" t="s">
        <v>772</v>
      </c>
      <c r="DQW60" s="150" t="s">
        <v>476</v>
      </c>
      <c r="DQX60" s="150" t="s">
        <v>660</v>
      </c>
      <c r="DQY60" s="151" t="s">
        <v>765</v>
      </c>
      <c r="DQZ60" s="151" t="s">
        <v>496</v>
      </c>
      <c r="DRA60" s="151" t="s">
        <v>817</v>
      </c>
      <c r="DRB60" s="151" t="s">
        <v>766</v>
      </c>
      <c r="DRC60" s="151" t="s">
        <v>662</v>
      </c>
      <c r="DRE60" s="151" t="s">
        <v>767</v>
      </c>
      <c r="DRH60" s="151" t="s">
        <v>768</v>
      </c>
      <c r="DRK60" s="151" t="s">
        <v>772</v>
      </c>
      <c r="DRM60" s="150" t="s">
        <v>476</v>
      </c>
      <c r="DRN60" s="150" t="s">
        <v>660</v>
      </c>
      <c r="DRO60" s="151" t="s">
        <v>765</v>
      </c>
      <c r="DRP60" s="151" t="s">
        <v>496</v>
      </c>
      <c r="DRQ60" s="151" t="s">
        <v>817</v>
      </c>
      <c r="DRR60" s="151" t="s">
        <v>766</v>
      </c>
      <c r="DRS60" s="151" t="s">
        <v>662</v>
      </c>
      <c r="DRU60" s="151" t="s">
        <v>767</v>
      </c>
      <c r="DRX60" s="151" t="s">
        <v>768</v>
      </c>
      <c r="DSA60" s="151" t="s">
        <v>772</v>
      </c>
      <c r="DSC60" s="150" t="s">
        <v>476</v>
      </c>
      <c r="DSD60" s="150" t="s">
        <v>660</v>
      </c>
      <c r="DSE60" s="151" t="s">
        <v>765</v>
      </c>
      <c r="DSF60" s="151" t="s">
        <v>496</v>
      </c>
      <c r="DSG60" s="151" t="s">
        <v>817</v>
      </c>
      <c r="DSH60" s="151" t="s">
        <v>766</v>
      </c>
      <c r="DSI60" s="151" t="s">
        <v>662</v>
      </c>
      <c r="DSK60" s="151" t="s">
        <v>767</v>
      </c>
      <c r="DSN60" s="151" t="s">
        <v>768</v>
      </c>
      <c r="DSQ60" s="151" t="s">
        <v>772</v>
      </c>
      <c r="DSS60" s="150" t="s">
        <v>476</v>
      </c>
      <c r="DST60" s="150" t="s">
        <v>660</v>
      </c>
      <c r="DSU60" s="151" t="s">
        <v>765</v>
      </c>
      <c r="DSV60" s="151" t="s">
        <v>496</v>
      </c>
      <c r="DSW60" s="151" t="s">
        <v>817</v>
      </c>
      <c r="DSX60" s="151" t="s">
        <v>766</v>
      </c>
      <c r="DSY60" s="151" t="s">
        <v>662</v>
      </c>
      <c r="DTA60" s="151" t="s">
        <v>767</v>
      </c>
      <c r="DTD60" s="151" t="s">
        <v>768</v>
      </c>
      <c r="DTG60" s="151" t="s">
        <v>772</v>
      </c>
      <c r="DTI60" s="150" t="s">
        <v>476</v>
      </c>
      <c r="DTJ60" s="150" t="s">
        <v>660</v>
      </c>
      <c r="DTK60" s="151" t="s">
        <v>765</v>
      </c>
      <c r="DTL60" s="151" t="s">
        <v>496</v>
      </c>
      <c r="DTM60" s="151" t="s">
        <v>817</v>
      </c>
      <c r="DTN60" s="151" t="s">
        <v>766</v>
      </c>
      <c r="DTO60" s="151" t="s">
        <v>662</v>
      </c>
      <c r="DTQ60" s="151" t="s">
        <v>767</v>
      </c>
      <c r="DTT60" s="151" t="s">
        <v>768</v>
      </c>
      <c r="DTW60" s="151" t="s">
        <v>772</v>
      </c>
      <c r="DTY60" s="150" t="s">
        <v>476</v>
      </c>
      <c r="DTZ60" s="150" t="s">
        <v>660</v>
      </c>
      <c r="DUA60" s="151" t="s">
        <v>765</v>
      </c>
      <c r="DUB60" s="151" t="s">
        <v>496</v>
      </c>
      <c r="DUC60" s="151" t="s">
        <v>817</v>
      </c>
      <c r="DUD60" s="151" t="s">
        <v>766</v>
      </c>
      <c r="DUE60" s="151" t="s">
        <v>662</v>
      </c>
      <c r="DUG60" s="151" t="s">
        <v>767</v>
      </c>
      <c r="DUJ60" s="151" t="s">
        <v>768</v>
      </c>
      <c r="DUM60" s="151" t="s">
        <v>772</v>
      </c>
      <c r="DUO60" s="150" t="s">
        <v>476</v>
      </c>
      <c r="DUP60" s="150" t="s">
        <v>660</v>
      </c>
      <c r="DUQ60" s="151" t="s">
        <v>765</v>
      </c>
      <c r="DUR60" s="151" t="s">
        <v>496</v>
      </c>
      <c r="DUS60" s="151" t="s">
        <v>817</v>
      </c>
      <c r="DUT60" s="151" t="s">
        <v>766</v>
      </c>
      <c r="DUU60" s="151" t="s">
        <v>662</v>
      </c>
      <c r="DUW60" s="151" t="s">
        <v>767</v>
      </c>
      <c r="DUZ60" s="151" t="s">
        <v>768</v>
      </c>
      <c r="DVC60" s="151" t="s">
        <v>772</v>
      </c>
      <c r="DVE60" s="150" t="s">
        <v>476</v>
      </c>
      <c r="DVF60" s="150" t="s">
        <v>660</v>
      </c>
      <c r="DVG60" s="151" t="s">
        <v>765</v>
      </c>
      <c r="DVH60" s="151" t="s">
        <v>496</v>
      </c>
      <c r="DVI60" s="151" t="s">
        <v>817</v>
      </c>
      <c r="DVJ60" s="151" t="s">
        <v>766</v>
      </c>
      <c r="DVK60" s="151" t="s">
        <v>662</v>
      </c>
      <c r="DVM60" s="151" t="s">
        <v>767</v>
      </c>
      <c r="DVP60" s="151" t="s">
        <v>768</v>
      </c>
      <c r="DVS60" s="151" t="s">
        <v>772</v>
      </c>
      <c r="DVU60" s="150" t="s">
        <v>476</v>
      </c>
      <c r="DVV60" s="150" t="s">
        <v>660</v>
      </c>
      <c r="DVW60" s="151" t="s">
        <v>765</v>
      </c>
      <c r="DVX60" s="151" t="s">
        <v>496</v>
      </c>
      <c r="DVY60" s="151" t="s">
        <v>817</v>
      </c>
      <c r="DVZ60" s="151" t="s">
        <v>766</v>
      </c>
      <c r="DWA60" s="151" t="s">
        <v>662</v>
      </c>
      <c r="DWC60" s="151" t="s">
        <v>767</v>
      </c>
      <c r="DWF60" s="151" t="s">
        <v>768</v>
      </c>
      <c r="DWI60" s="151" t="s">
        <v>772</v>
      </c>
      <c r="DWK60" s="150" t="s">
        <v>476</v>
      </c>
      <c r="DWL60" s="150" t="s">
        <v>660</v>
      </c>
      <c r="DWM60" s="151" t="s">
        <v>765</v>
      </c>
      <c r="DWN60" s="151" t="s">
        <v>496</v>
      </c>
      <c r="DWO60" s="151" t="s">
        <v>817</v>
      </c>
      <c r="DWP60" s="151" t="s">
        <v>766</v>
      </c>
      <c r="DWQ60" s="151" t="s">
        <v>662</v>
      </c>
      <c r="DWS60" s="151" t="s">
        <v>767</v>
      </c>
      <c r="DWV60" s="151" t="s">
        <v>768</v>
      </c>
      <c r="DWY60" s="151" t="s">
        <v>772</v>
      </c>
      <c r="DXA60" s="150" t="s">
        <v>476</v>
      </c>
      <c r="DXB60" s="150" t="s">
        <v>660</v>
      </c>
      <c r="DXC60" s="151" t="s">
        <v>765</v>
      </c>
      <c r="DXD60" s="151" t="s">
        <v>496</v>
      </c>
      <c r="DXE60" s="151" t="s">
        <v>817</v>
      </c>
      <c r="DXF60" s="151" t="s">
        <v>766</v>
      </c>
      <c r="DXG60" s="151" t="s">
        <v>662</v>
      </c>
      <c r="DXI60" s="151" t="s">
        <v>767</v>
      </c>
      <c r="DXL60" s="151" t="s">
        <v>768</v>
      </c>
      <c r="DXO60" s="151" t="s">
        <v>772</v>
      </c>
      <c r="DXQ60" s="150" t="s">
        <v>476</v>
      </c>
      <c r="DXR60" s="150" t="s">
        <v>660</v>
      </c>
      <c r="DXS60" s="151" t="s">
        <v>765</v>
      </c>
      <c r="DXT60" s="151" t="s">
        <v>496</v>
      </c>
      <c r="DXU60" s="151" t="s">
        <v>817</v>
      </c>
      <c r="DXV60" s="151" t="s">
        <v>766</v>
      </c>
      <c r="DXW60" s="151" t="s">
        <v>662</v>
      </c>
      <c r="DXY60" s="151" t="s">
        <v>767</v>
      </c>
      <c r="DYB60" s="151" t="s">
        <v>768</v>
      </c>
      <c r="DYE60" s="151" t="s">
        <v>772</v>
      </c>
      <c r="DYG60" s="150" t="s">
        <v>476</v>
      </c>
      <c r="DYH60" s="150" t="s">
        <v>660</v>
      </c>
      <c r="DYI60" s="151" t="s">
        <v>765</v>
      </c>
      <c r="DYJ60" s="151" t="s">
        <v>496</v>
      </c>
      <c r="DYK60" s="151" t="s">
        <v>817</v>
      </c>
      <c r="DYL60" s="151" t="s">
        <v>766</v>
      </c>
      <c r="DYM60" s="151" t="s">
        <v>662</v>
      </c>
      <c r="DYO60" s="151" t="s">
        <v>767</v>
      </c>
      <c r="DYR60" s="151" t="s">
        <v>768</v>
      </c>
      <c r="DYU60" s="151" t="s">
        <v>772</v>
      </c>
      <c r="DYW60" s="150" t="s">
        <v>476</v>
      </c>
      <c r="DYX60" s="150" t="s">
        <v>660</v>
      </c>
      <c r="DYY60" s="151" t="s">
        <v>765</v>
      </c>
      <c r="DYZ60" s="151" t="s">
        <v>496</v>
      </c>
      <c r="DZA60" s="151" t="s">
        <v>817</v>
      </c>
      <c r="DZB60" s="151" t="s">
        <v>766</v>
      </c>
      <c r="DZC60" s="151" t="s">
        <v>662</v>
      </c>
      <c r="DZE60" s="151" t="s">
        <v>767</v>
      </c>
      <c r="DZH60" s="151" t="s">
        <v>768</v>
      </c>
      <c r="DZK60" s="151" t="s">
        <v>772</v>
      </c>
      <c r="DZM60" s="150" t="s">
        <v>476</v>
      </c>
      <c r="DZN60" s="150" t="s">
        <v>660</v>
      </c>
      <c r="DZO60" s="151" t="s">
        <v>765</v>
      </c>
      <c r="DZP60" s="151" t="s">
        <v>496</v>
      </c>
      <c r="DZQ60" s="151" t="s">
        <v>817</v>
      </c>
      <c r="DZR60" s="151" t="s">
        <v>766</v>
      </c>
      <c r="DZS60" s="151" t="s">
        <v>662</v>
      </c>
      <c r="DZU60" s="151" t="s">
        <v>767</v>
      </c>
      <c r="DZX60" s="151" t="s">
        <v>768</v>
      </c>
      <c r="EAA60" s="151" t="s">
        <v>772</v>
      </c>
      <c r="EAC60" s="150" t="s">
        <v>476</v>
      </c>
      <c r="EAD60" s="150" t="s">
        <v>660</v>
      </c>
      <c r="EAE60" s="151" t="s">
        <v>765</v>
      </c>
      <c r="EAF60" s="151" t="s">
        <v>496</v>
      </c>
      <c r="EAG60" s="151" t="s">
        <v>817</v>
      </c>
      <c r="EAH60" s="151" t="s">
        <v>766</v>
      </c>
      <c r="EAI60" s="151" t="s">
        <v>662</v>
      </c>
      <c r="EAK60" s="151" t="s">
        <v>767</v>
      </c>
      <c r="EAN60" s="151" t="s">
        <v>768</v>
      </c>
      <c r="EAQ60" s="151" t="s">
        <v>772</v>
      </c>
      <c r="EAS60" s="150" t="s">
        <v>476</v>
      </c>
      <c r="EAT60" s="150" t="s">
        <v>660</v>
      </c>
      <c r="EAU60" s="151" t="s">
        <v>765</v>
      </c>
      <c r="EAV60" s="151" t="s">
        <v>496</v>
      </c>
      <c r="EAW60" s="151" t="s">
        <v>817</v>
      </c>
      <c r="EAX60" s="151" t="s">
        <v>766</v>
      </c>
      <c r="EAY60" s="151" t="s">
        <v>662</v>
      </c>
      <c r="EBA60" s="151" t="s">
        <v>767</v>
      </c>
      <c r="EBD60" s="151" t="s">
        <v>768</v>
      </c>
      <c r="EBG60" s="151" t="s">
        <v>772</v>
      </c>
      <c r="EBI60" s="150" t="s">
        <v>476</v>
      </c>
      <c r="EBJ60" s="150" t="s">
        <v>660</v>
      </c>
      <c r="EBK60" s="151" t="s">
        <v>765</v>
      </c>
      <c r="EBL60" s="151" t="s">
        <v>496</v>
      </c>
      <c r="EBM60" s="151" t="s">
        <v>817</v>
      </c>
      <c r="EBN60" s="151" t="s">
        <v>766</v>
      </c>
      <c r="EBO60" s="151" t="s">
        <v>662</v>
      </c>
      <c r="EBQ60" s="151" t="s">
        <v>767</v>
      </c>
      <c r="EBT60" s="151" t="s">
        <v>768</v>
      </c>
      <c r="EBW60" s="151" t="s">
        <v>772</v>
      </c>
      <c r="EBY60" s="150" t="s">
        <v>476</v>
      </c>
      <c r="EBZ60" s="150" t="s">
        <v>660</v>
      </c>
      <c r="ECA60" s="151" t="s">
        <v>765</v>
      </c>
      <c r="ECB60" s="151" t="s">
        <v>496</v>
      </c>
      <c r="ECC60" s="151" t="s">
        <v>817</v>
      </c>
      <c r="ECD60" s="151" t="s">
        <v>766</v>
      </c>
      <c r="ECE60" s="151" t="s">
        <v>662</v>
      </c>
      <c r="ECG60" s="151" t="s">
        <v>767</v>
      </c>
      <c r="ECJ60" s="151" t="s">
        <v>768</v>
      </c>
      <c r="ECM60" s="151" t="s">
        <v>772</v>
      </c>
      <c r="ECO60" s="150" t="s">
        <v>476</v>
      </c>
      <c r="ECP60" s="150" t="s">
        <v>660</v>
      </c>
      <c r="ECQ60" s="151" t="s">
        <v>765</v>
      </c>
      <c r="ECR60" s="151" t="s">
        <v>496</v>
      </c>
      <c r="ECS60" s="151" t="s">
        <v>817</v>
      </c>
      <c r="ECT60" s="151" t="s">
        <v>766</v>
      </c>
      <c r="ECU60" s="151" t="s">
        <v>662</v>
      </c>
      <c r="ECW60" s="151" t="s">
        <v>767</v>
      </c>
      <c r="ECZ60" s="151" t="s">
        <v>768</v>
      </c>
      <c r="EDC60" s="151" t="s">
        <v>772</v>
      </c>
      <c r="EDE60" s="150" t="s">
        <v>476</v>
      </c>
      <c r="EDF60" s="150" t="s">
        <v>660</v>
      </c>
      <c r="EDG60" s="151" t="s">
        <v>765</v>
      </c>
      <c r="EDH60" s="151" t="s">
        <v>496</v>
      </c>
      <c r="EDI60" s="151" t="s">
        <v>817</v>
      </c>
      <c r="EDJ60" s="151" t="s">
        <v>766</v>
      </c>
      <c r="EDK60" s="151" t="s">
        <v>662</v>
      </c>
      <c r="EDM60" s="151" t="s">
        <v>767</v>
      </c>
      <c r="EDP60" s="151" t="s">
        <v>768</v>
      </c>
      <c r="EDS60" s="151" t="s">
        <v>772</v>
      </c>
      <c r="EDU60" s="150" t="s">
        <v>476</v>
      </c>
      <c r="EDV60" s="150" t="s">
        <v>660</v>
      </c>
      <c r="EDW60" s="151" t="s">
        <v>765</v>
      </c>
      <c r="EDX60" s="151" t="s">
        <v>496</v>
      </c>
      <c r="EDY60" s="151" t="s">
        <v>817</v>
      </c>
      <c r="EDZ60" s="151" t="s">
        <v>766</v>
      </c>
      <c r="EEA60" s="151" t="s">
        <v>662</v>
      </c>
      <c r="EEC60" s="151" t="s">
        <v>767</v>
      </c>
      <c r="EEF60" s="151" t="s">
        <v>768</v>
      </c>
      <c r="EEI60" s="151" t="s">
        <v>772</v>
      </c>
      <c r="EEK60" s="150" t="s">
        <v>476</v>
      </c>
      <c r="EEL60" s="150" t="s">
        <v>660</v>
      </c>
      <c r="EEM60" s="151" t="s">
        <v>765</v>
      </c>
      <c r="EEN60" s="151" t="s">
        <v>496</v>
      </c>
      <c r="EEO60" s="151" t="s">
        <v>817</v>
      </c>
      <c r="EEP60" s="151" t="s">
        <v>766</v>
      </c>
      <c r="EEQ60" s="151" t="s">
        <v>662</v>
      </c>
      <c r="EES60" s="151" t="s">
        <v>767</v>
      </c>
      <c r="EEV60" s="151" t="s">
        <v>768</v>
      </c>
      <c r="EEY60" s="151" t="s">
        <v>772</v>
      </c>
      <c r="EFA60" s="150" t="s">
        <v>476</v>
      </c>
      <c r="EFB60" s="150" t="s">
        <v>660</v>
      </c>
      <c r="EFC60" s="151" t="s">
        <v>765</v>
      </c>
      <c r="EFD60" s="151" t="s">
        <v>496</v>
      </c>
      <c r="EFE60" s="151" t="s">
        <v>817</v>
      </c>
      <c r="EFF60" s="151" t="s">
        <v>766</v>
      </c>
      <c r="EFG60" s="151" t="s">
        <v>662</v>
      </c>
      <c r="EFI60" s="151" t="s">
        <v>767</v>
      </c>
      <c r="EFL60" s="151" t="s">
        <v>768</v>
      </c>
      <c r="EFO60" s="151" t="s">
        <v>772</v>
      </c>
      <c r="EFQ60" s="150" t="s">
        <v>476</v>
      </c>
      <c r="EFR60" s="150" t="s">
        <v>660</v>
      </c>
      <c r="EFS60" s="151" t="s">
        <v>765</v>
      </c>
      <c r="EFT60" s="151" t="s">
        <v>496</v>
      </c>
      <c r="EFU60" s="151" t="s">
        <v>817</v>
      </c>
      <c r="EFV60" s="151" t="s">
        <v>766</v>
      </c>
      <c r="EFW60" s="151" t="s">
        <v>662</v>
      </c>
      <c r="EFY60" s="151" t="s">
        <v>767</v>
      </c>
      <c r="EGB60" s="151" t="s">
        <v>768</v>
      </c>
      <c r="EGE60" s="151" t="s">
        <v>772</v>
      </c>
      <c r="EGG60" s="150" t="s">
        <v>476</v>
      </c>
      <c r="EGH60" s="150" t="s">
        <v>660</v>
      </c>
      <c r="EGI60" s="151" t="s">
        <v>765</v>
      </c>
      <c r="EGJ60" s="151" t="s">
        <v>496</v>
      </c>
      <c r="EGK60" s="151" t="s">
        <v>817</v>
      </c>
      <c r="EGL60" s="151" t="s">
        <v>766</v>
      </c>
      <c r="EGM60" s="151" t="s">
        <v>662</v>
      </c>
      <c r="EGO60" s="151" t="s">
        <v>767</v>
      </c>
      <c r="EGR60" s="151" t="s">
        <v>768</v>
      </c>
      <c r="EGU60" s="151" t="s">
        <v>772</v>
      </c>
      <c r="EGW60" s="150" t="s">
        <v>476</v>
      </c>
      <c r="EGX60" s="150" t="s">
        <v>660</v>
      </c>
      <c r="EGY60" s="151" t="s">
        <v>765</v>
      </c>
      <c r="EGZ60" s="151" t="s">
        <v>496</v>
      </c>
      <c r="EHA60" s="151" t="s">
        <v>817</v>
      </c>
      <c r="EHB60" s="151" t="s">
        <v>766</v>
      </c>
      <c r="EHC60" s="151" t="s">
        <v>662</v>
      </c>
      <c r="EHE60" s="151" t="s">
        <v>767</v>
      </c>
      <c r="EHH60" s="151" t="s">
        <v>768</v>
      </c>
      <c r="EHK60" s="151" t="s">
        <v>772</v>
      </c>
      <c r="EHM60" s="150" t="s">
        <v>476</v>
      </c>
      <c r="EHN60" s="150" t="s">
        <v>660</v>
      </c>
      <c r="EHO60" s="151" t="s">
        <v>765</v>
      </c>
      <c r="EHP60" s="151" t="s">
        <v>496</v>
      </c>
      <c r="EHQ60" s="151" t="s">
        <v>817</v>
      </c>
      <c r="EHR60" s="151" t="s">
        <v>766</v>
      </c>
      <c r="EHS60" s="151" t="s">
        <v>662</v>
      </c>
      <c r="EHU60" s="151" t="s">
        <v>767</v>
      </c>
      <c r="EHX60" s="151" t="s">
        <v>768</v>
      </c>
      <c r="EIA60" s="151" t="s">
        <v>772</v>
      </c>
      <c r="EIC60" s="150" t="s">
        <v>476</v>
      </c>
      <c r="EID60" s="150" t="s">
        <v>660</v>
      </c>
      <c r="EIE60" s="151" t="s">
        <v>765</v>
      </c>
      <c r="EIF60" s="151" t="s">
        <v>496</v>
      </c>
      <c r="EIG60" s="151" t="s">
        <v>817</v>
      </c>
      <c r="EIH60" s="151" t="s">
        <v>766</v>
      </c>
      <c r="EII60" s="151" t="s">
        <v>662</v>
      </c>
      <c r="EIK60" s="151" t="s">
        <v>767</v>
      </c>
      <c r="EIN60" s="151" t="s">
        <v>768</v>
      </c>
      <c r="EIQ60" s="151" t="s">
        <v>772</v>
      </c>
      <c r="EIS60" s="150" t="s">
        <v>476</v>
      </c>
      <c r="EIT60" s="150" t="s">
        <v>660</v>
      </c>
      <c r="EIU60" s="151" t="s">
        <v>765</v>
      </c>
      <c r="EIV60" s="151" t="s">
        <v>496</v>
      </c>
      <c r="EIW60" s="151" t="s">
        <v>817</v>
      </c>
      <c r="EIX60" s="151" t="s">
        <v>766</v>
      </c>
      <c r="EIY60" s="151" t="s">
        <v>662</v>
      </c>
      <c r="EJA60" s="151" t="s">
        <v>767</v>
      </c>
      <c r="EJD60" s="151" t="s">
        <v>768</v>
      </c>
      <c r="EJG60" s="151" t="s">
        <v>772</v>
      </c>
      <c r="EJI60" s="150" t="s">
        <v>476</v>
      </c>
      <c r="EJJ60" s="150" t="s">
        <v>660</v>
      </c>
      <c r="EJK60" s="151" t="s">
        <v>765</v>
      </c>
      <c r="EJL60" s="151" t="s">
        <v>496</v>
      </c>
      <c r="EJM60" s="151" t="s">
        <v>817</v>
      </c>
      <c r="EJN60" s="151" t="s">
        <v>766</v>
      </c>
      <c r="EJO60" s="151" t="s">
        <v>662</v>
      </c>
      <c r="EJQ60" s="151" t="s">
        <v>767</v>
      </c>
      <c r="EJT60" s="151" t="s">
        <v>768</v>
      </c>
      <c r="EJW60" s="151" t="s">
        <v>772</v>
      </c>
      <c r="EJY60" s="150" t="s">
        <v>476</v>
      </c>
      <c r="EJZ60" s="150" t="s">
        <v>660</v>
      </c>
      <c r="EKA60" s="151" t="s">
        <v>765</v>
      </c>
      <c r="EKB60" s="151" t="s">
        <v>496</v>
      </c>
      <c r="EKC60" s="151" t="s">
        <v>817</v>
      </c>
      <c r="EKD60" s="151" t="s">
        <v>766</v>
      </c>
      <c r="EKE60" s="151" t="s">
        <v>662</v>
      </c>
      <c r="EKG60" s="151" t="s">
        <v>767</v>
      </c>
      <c r="EKJ60" s="151" t="s">
        <v>768</v>
      </c>
      <c r="EKM60" s="151" t="s">
        <v>772</v>
      </c>
      <c r="EKO60" s="150" t="s">
        <v>476</v>
      </c>
      <c r="EKP60" s="150" t="s">
        <v>660</v>
      </c>
      <c r="EKQ60" s="151" t="s">
        <v>765</v>
      </c>
      <c r="EKR60" s="151" t="s">
        <v>496</v>
      </c>
      <c r="EKS60" s="151" t="s">
        <v>817</v>
      </c>
      <c r="EKT60" s="151" t="s">
        <v>766</v>
      </c>
      <c r="EKU60" s="151" t="s">
        <v>662</v>
      </c>
      <c r="EKW60" s="151" t="s">
        <v>767</v>
      </c>
      <c r="EKZ60" s="151" t="s">
        <v>768</v>
      </c>
      <c r="ELC60" s="151" t="s">
        <v>772</v>
      </c>
      <c r="ELE60" s="150" t="s">
        <v>476</v>
      </c>
      <c r="ELF60" s="150" t="s">
        <v>660</v>
      </c>
      <c r="ELG60" s="151" t="s">
        <v>765</v>
      </c>
      <c r="ELH60" s="151" t="s">
        <v>496</v>
      </c>
      <c r="ELI60" s="151" t="s">
        <v>817</v>
      </c>
      <c r="ELJ60" s="151" t="s">
        <v>766</v>
      </c>
      <c r="ELK60" s="151" t="s">
        <v>662</v>
      </c>
      <c r="ELM60" s="151" t="s">
        <v>767</v>
      </c>
      <c r="ELP60" s="151" t="s">
        <v>768</v>
      </c>
      <c r="ELS60" s="151" t="s">
        <v>772</v>
      </c>
      <c r="ELU60" s="150" t="s">
        <v>476</v>
      </c>
      <c r="ELV60" s="150" t="s">
        <v>660</v>
      </c>
      <c r="ELW60" s="151" t="s">
        <v>765</v>
      </c>
      <c r="ELX60" s="151" t="s">
        <v>496</v>
      </c>
      <c r="ELY60" s="151" t="s">
        <v>817</v>
      </c>
      <c r="ELZ60" s="151" t="s">
        <v>766</v>
      </c>
      <c r="EMA60" s="151" t="s">
        <v>662</v>
      </c>
      <c r="EMC60" s="151" t="s">
        <v>767</v>
      </c>
      <c r="EMF60" s="151" t="s">
        <v>768</v>
      </c>
      <c r="EMI60" s="151" t="s">
        <v>772</v>
      </c>
      <c r="EMK60" s="150" t="s">
        <v>476</v>
      </c>
      <c r="EML60" s="150" t="s">
        <v>660</v>
      </c>
      <c r="EMM60" s="151" t="s">
        <v>765</v>
      </c>
      <c r="EMN60" s="151" t="s">
        <v>496</v>
      </c>
      <c r="EMO60" s="151" t="s">
        <v>817</v>
      </c>
      <c r="EMP60" s="151" t="s">
        <v>766</v>
      </c>
      <c r="EMQ60" s="151" t="s">
        <v>662</v>
      </c>
      <c r="EMS60" s="151" t="s">
        <v>767</v>
      </c>
      <c r="EMV60" s="151" t="s">
        <v>768</v>
      </c>
      <c r="EMY60" s="151" t="s">
        <v>772</v>
      </c>
      <c r="ENA60" s="150" t="s">
        <v>476</v>
      </c>
      <c r="ENB60" s="150" t="s">
        <v>660</v>
      </c>
      <c r="ENC60" s="151" t="s">
        <v>765</v>
      </c>
      <c r="END60" s="151" t="s">
        <v>496</v>
      </c>
      <c r="ENE60" s="151" t="s">
        <v>817</v>
      </c>
      <c r="ENF60" s="151" t="s">
        <v>766</v>
      </c>
      <c r="ENG60" s="151" t="s">
        <v>662</v>
      </c>
      <c r="ENI60" s="151" t="s">
        <v>767</v>
      </c>
      <c r="ENL60" s="151" t="s">
        <v>768</v>
      </c>
      <c r="ENO60" s="151" t="s">
        <v>772</v>
      </c>
      <c r="ENQ60" s="150" t="s">
        <v>476</v>
      </c>
      <c r="ENR60" s="150" t="s">
        <v>660</v>
      </c>
      <c r="ENS60" s="151" t="s">
        <v>765</v>
      </c>
      <c r="ENT60" s="151" t="s">
        <v>496</v>
      </c>
      <c r="ENU60" s="151" t="s">
        <v>817</v>
      </c>
      <c r="ENV60" s="151" t="s">
        <v>766</v>
      </c>
      <c r="ENW60" s="151" t="s">
        <v>662</v>
      </c>
      <c r="ENY60" s="151" t="s">
        <v>767</v>
      </c>
      <c r="EOB60" s="151" t="s">
        <v>768</v>
      </c>
      <c r="EOE60" s="151" t="s">
        <v>772</v>
      </c>
      <c r="EOG60" s="150" t="s">
        <v>476</v>
      </c>
      <c r="EOH60" s="150" t="s">
        <v>660</v>
      </c>
      <c r="EOI60" s="151" t="s">
        <v>765</v>
      </c>
      <c r="EOJ60" s="151" t="s">
        <v>496</v>
      </c>
      <c r="EOK60" s="151" t="s">
        <v>817</v>
      </c>
      <c r="EOL60" s="151" t="s">
        <v>766</v>
      </c>
      <c r="EOM60" s="151" t="s">
        <v>662</v>
      </c>
      <c r="EOO60" s="151" t="s">
        <v>767</v>
      </c>
      <c r="EOR60" s="151" t="s">
        <v>768</v>
      </c>
      <c r="EOU60" s="151" t="s">
        <v>772</v>
      </c>
      <c r="EOW60" s="150" t="s">
        <v>476</v>
      </c>
      <c r="EOX60" s="150" t="s">
        <v>660</v>
      </c>
      <c r="EOY60" s="151" t="s">
        <v>765</v>
      </c>
      <c r="EOZ60" s="151" t="s">
        <v>496</v>
      </c>
      <c r="EPA60" s="151" t="s">
        <v>817</v>
      </c>
      <c r="EPB60" s="151" t="s">
        <v>766</v>
      </c>
      <c r="EPC60" s="151" t="s">
        <v>662</v>
      </c>
      <c r="EPE60" s="151" t="s">
        <v>767</v>
      </c>
      <c r="EPH60" s="151" t="s">
        <v>768</v>
      </c>
      <c r="EPK60" s="151" t="s">
        <v>772</v>
      </c>
      <c r="EPM60" s="150" t="s">
        <v>476</v>
      </c>
      <c r="EPN60" s="150" t="s">
        <v>660</v>
      </c>
      <c r="EPO60" s="151" t="s">
        <v>765</v>
      </c>
      <c r="EPP60" s="151" t="s">
        <v>496</v>
      </c>
      <c r="EPQ60" s="151" t="s">
        <v>817</v>
      </c>
      <c r="EPR60" s="151" t="s">
        <v>766</v>
      </c>
      <c r="EPS60" s="151" t="s">
        <v>662</v>
      </c>
      <c r="EPU60" s="151" t="s">
        <v>767</v>
      </c>
      <c r="EPX60" s="151" t="s">
        <v>768</v>
      </c>
      <c r="EQA60" s="151" t="s">
        <v>772</v>
      </c>
      <c r="EQC60" s="150" t="s">
        <v>476</v>
      </c>
      <c r="EQD60" s="150" t="s">
        <v>660</v>
      </c>
      <c r="EQE60" s="151" t="s">
        <v>765</v>
      </c>
      <c r="EQF60" s="151" t="s">
        <v>496</v>
      </c>
      <c r="EQG60" s="151" t="s">
        <v>817</v>
      </c>
      <c r="EQH60" s="151" t="s">
        <v>766</v>
      </c>
      <c r="EQI60" s="151" t="s">
        <v>662</v>
      </c>
      <c r="EQK60" s="151" t="s">
        <v>767</v>
      </c>
      <c r="EQN60" s="151" t="s">
        <v>768</v>
      </c>
      <c r="EQQ60" s="151" t="s">
        <v>772</v>
      </c>
      <c r="EQS60" s="150" t="s">
        <v>476</v>
      </c>
      <c r="EQT60" s="150" t="s">
        <v>660</v>
      </c>
      <c r="EQU60" s="151" t="s">
        <v>765</v>
      </c>
      <c r="EQV60" s="151" t="s">
        <v>496</v>
      </c>
      <c r="EQW60" s="151" t="s">
        <v>817</v>
      </c>
      <c r="EQX60" s="151" t="s">
        <v>766</v>
      </c>
      <c r="EQY60" s="151" t="s">
        <v>662</v>
      </c>
      <c r="ERA60" s="151" t="s">
        <v>767</v>
      </c>
      <c r="ERD60" s="151" t="s">
        <v>768</v>
      </c>
      <c r="ERG60" s="151" t="s">
        <v>772</v>
      </c>
      <c r="ERI60" s="150" t="s">
        <v>476</v>
      </c>
      <c r="ERJ60" s="150" t="s">
        <v>660</v>
      </c>
      <c r="ERK60" s="151" t="s">
        <v>765</v>
      </c>
      <c r="ERL60" s="151" t="s">
        <v>496</v>
      </c>
      <c r="ERM60" s="151" t="s">
        <v>817</v>
      </c>
      <c r="ERN60" s="151" t="s">
        <v>766</v>
      </c>
      <c r="ERO60" s="151" t="s">
        <v>662</v>
      </c>
      <c r="ERQ60" s="151" t="s">
        <v>767</v>
      </c>
      <c r="ERT60" s="151" t="s">
        <v>768</v>
      </c>
      <c r="ERW60" s="151" t="s">
        <v>772</v>
      </c>
      <c r="ERY60" s="150" t="s">
        <v>476</v>
      </c>
      <c r="ERZ60" s="150" t="s">
        <v>660</v>
      </c>
      <c r="ESA60" s="151" t="s">
        <v>765</v>
      </c>
      <c r="ESB60" s="151" t="s">
        <v>496</v>
      </c>
      <c r="ESC60" s="151" t="s">
        <v>817</v>
      </c>
      <c r="ESD60" s="151" t="s">
        <v>766</v>
      </c>
      <c r="ESE60" s="151" t="s">
        <v>662</v>
      </c>
      <c r="ESG60" s="151" t="s">
        <v>767</v>
      </c>
      <c r="ESJ60" s="151" t="s">
        <v>768</v>
      </c>
      <c r="ESM60" s="151" t="s">
        <v>772</v>
      </c>
      <c r="ESO60" s="150" t="s">
        <v>476</v>
      </c>
      <c r="ESP60" s="150" t="s">
        <v>660</v>
      </c>
      <c r="ESQ60" s="151" t="s">
        <v>765</v>
      </c>
      <c r="ESR60" s="151" t="s">
        <v>496</v>
      </c>
      <c r="ESS60" s="151" t="s">
        <v>817</v>
      </c>
      <c r="EST60" s="151" t="s">
        <v>766</v>
      </c>
      <c r="ESU60" s="151" t="s">
        <v>662</v>
      </c>
      <c r="ESW60" s="151" t="s">
        <v>767</v>
      </c>
      <c r="ESZ60" s="151" t="s">
        <v>768</v>
      </c>
      <c r="ETC60" s="151" t="s">
        <v>772</v>
      </c>
      <c r="ETE60" s="150" t="s">
        <v>476</v>
      </c>
      <c r="ETF60" s="150" t="s">
        <v>660</v>
      </c>
      <c r="ETG60" s="151" t="s">
        <v>765</v>
      </c>
      <c r="ETH60" s="151" t="s">
        <v>496</v>
      </c>
      <c r="ETI60" s="151" t="s">
        <v>817</v>
      </c>
      <c r="ETJ60" s="151" t="s">
        <v>766</v>
      </c>
      <c r="ETK60" s="151" t="s">
        <v>662</v>
      </c>
      <c r="ETM60" s="151" t="s">
        <v>767</v>
      </c>
      <c r="ETP60" s="151" t="s">
        <v>768</v>
      </c>
      <c r="ETS60" s="151" t="s">
        <v>772</v>
      </c>
      <c r="ETU60" s="150" t="s">
        <v>476</v>
      </c>
      <c r="ETV60" s="150" t="s">
        <v>660</v>
      </c>
      <c r="ETW60" s="151" t="s">
        <v>765</v>
      </c>
      <c r="ETX60" s="151" t="s">
        <v>496</v>
      </c>
      <c r="ETY60" s="151" t="s">
        <v>817</v>
      </c>
      <c r="ETZ60" s="151" t="s">
        <v>766</v>
      </c>
      <c r="EUA60" s="151" t="s">
        <v>662</v>
      </c>
      <c r="EUC60" s="151" t="s">
        <v>767</v>
      </c>
      <c r="EUF60" s="151" t="s">
        <v>768</v>
      </c>
      <c r="EUI60" s="151" t="s">
        <v>772</v>
      </c>
      <c r="EUK60" s="150" t="s">
        <v>476</v>
      </c>
      <c r="EUL60" s="150" t="s">
        <v>660</v>
      </c>
      <c r="EUM60" s="151" t="s">
        <v>765</v>
      </c>
      <c r="EUN60" s="151" t="s">
        <v>496</v>
      </c>
      <c r="EUO60" s="151" t="s">
        <v>817</v>
      </c>
      <c r="EUP60" s="151" t="s">
        <v>766</v>
      </c>
      <c r="EUQ60" s="151" t="s">
        <v>662</v>
      </c>
      <c r="EUS60" s="151" t="s">
        <v>767</v>
      </c>
      <c r="EUV60" s="151" t="s">
        <v>768</v>
      </c>
      <c r="EUY60" s="151" t="s">
        <v>772</v>
      </c>
      <c r="EVA60" s="150" t="s">
        <v>476</v>
      </c>
      <c r="EVB60" s="150" t="s">
        <v>660</v>
      </c>
      <c r="EVC60" s="151" t="s">
        <v>765</v>
      </c>
      <c r="EVD60" s="151" t="s">
        <v>496</v>
      </c>
      <c r="EVE60" s="151" t="s">
        <v>817</v>
      </c>
      <c r="EVF60" s="151" t="s">
        <v>766</v>
      </c>
      <c r="EVG60" s="151" t="s">
        <v>662</v>
      </c>
      <c r="EVI60" s="151" t="s">
        <v>767</v>
      </c>
      <c r="EVL60" s="151" t="s">
        <v>768</v>
      </c>
      <c r="EVO60" s="151" t="s">
        <v>772</v>
      </c>
      <c r="EVQ60" s="150" t="s">
        <v>476</v>
      </c>
      <c r="EVR60" s="150" t="s">
        <v>660</v>
      </c>
      <c r="EVS60" s="151" t="s">
        <v>765</v>
      </c>
      <c r="EVT60" s="151" t="s">
        <v>496</v>
      </c>
      <c r="EVU60" s="151" t="s">
        <v>817</v>
      </c>
      <c r="EVV60" s="151" t="s">
        <v>766</v>
      </c>
      <c r="EVW60" s="151" t="s">
        <v>662</v>
      </c>
      <c r="EVY60" s="151" t="s">
        <v>767</v>
      </c>
      <c r="EWB60" s="151" t="s">
        <v>768</v>
      </c>
      <c r="EWE60" s="151" t="s">
        <v>772</v>
      </c>
      <c r="EWG60" s="150" t="s">
        <v>476</v>
      </c>
      <c r="EWH60" s="150" t="s">
        <v>660</v>
      </c>
      <c r="EWI60" s="151" t="s">
        <v>765</v>
      </c>
      <c r="EWJ60" s="151" t="s">
        <v>496</v>
      </c>
      <c r="EWK60" s="151" t="s">
        <v>817</v>
      </c>
      <c r="EWL60" s="151" t="s">
        <v>766</v>
      </c>
      <c r="EWM60" s="151" t="s">
        <v>662</v>
      </c>
      <c r="EWO60" s="151" t="s">
        <v>767</v>
      </c>
      <c r="EWR60" s="151" t="s">
        <v>768</v>
      </c>
      <c r="EWU60" s="151" t="s">
        <v>772</v>
      </c>
      <c r="EWW60" s="150" t="s">
        <v>476</v>
      </c>
      <c r="EWX60" s="150" t="s">
        <v>660</v>
      </c>
      <c r="EWY60" s="151" t="s">
        <v>765</v>
      </c>
      <c r="EWZ60" s="151" t="s">
        <v>496</v>
      </c>
      <c r="EXA60" s="151" t="s">
        <v>817</v>
      </c>
      <c r="EXB60" s="151" t="s">
        <v>766</v>
      </c>
      <c r="EXC60" s="151" t="s">
        <v>662</v>
      </c>
      <c r="EXE60" s="151" t="s">
        <v>767</v>
      </c>
      <c r="EXH60" s="151" t="s">
        <v>768</v>
      </c>
      <c r="EXK60" s="151" t="s">
        <v>772</v>
      </c>
      <c r="EXM60" s="150" t="s">
        <v>476</v>
      </c>
      <c r="EXN60" s="150" t="s">
        <v>660</v>
      </c>
      <c r="EXO60" s="151" t="s">
        <v>765</v>
      </c>
      <c r="EXP60" s="151" t="s">
        <v>496</v>
      </c>
      <c r="EXQ60" s="151" t="s">
        <v>817</v>
      </c>
      <c r="EXR60" s="151" t="s">
        <v>766</v>
      </c>
      <c r="EXS60" s="151" t="s">
        <v>662</v>
      </c>
      <c r="EXU60" s="151" t="s">
        <v>767</v>
      </c>
      <c r="EXX60" s="151" t="s">
        <v>768</v>
      </c>
      <c r="EYA60" s="151" t="s">
        <v>772</v>
      </c>
      <c r="EYC60" s="150" t="s">
        <v>476</v>
      </c>
      <c r="EYD60" s="150" t="s">
        <v>660</v>
      </c>
      <c r="EYE60" s="151" t="s">
        <v>765</v>
      </c>
      <c r="EYF60" s="151" t="s">
        <v>496</v>
      </c>
      <c r="EYG60" s="151" t="s">
        <v>817</v>
      </c>
      <c r="EYH60" s="151" t="s">
        <v>766</v>
      </c>
      <c r="EYI60" s="151" t="s">
        <v>662</v>
      </c>
      <c r="EYK60" s="151" t="s">
        <v>767</v>
      </c>
      <c r="EYN60" s="151" t="s">
        <v>768</v>
      </c>
      <c r="EYQ60" s="151" t="s">
        <v>772</v>
      </c>
      <c r="EYS60" s="150" t="s">
        <v>476</v>
      </c>
      <c r="EYT60" s="150" t="s">
        <v>660</v>
      </c>
      <c r="EYU60" s="151" t="s">
        <v>765</v>
      </c>
      <c r="EYV60" s="151" t="s">
        <v>496</v>
      </c>
      <c r="EYW60" s="151" t="s">
        <v>817</v>
      </c>
      <c r="EYX60" s="151" t="s">
        <v>766</v>
      </c>
      <c r="EYY60" s="151" t="s">
        <v>662</v>
      </c>
      <c r="EZA60" s="151" t="s">
        <v>767</v>
      </c>
      <c r="EZD60" s="151" t="s">
        <v>768</v>
      </c>
      <c r="EZG60" s="151" t="s">
        <v>772</v>
      </c>
      <c r="EZI60" s="150" t="s">
        <v>476</v>
      </c>
      <c r="EZJ60" s="150" t="s">
        <v>660</v>
      </c>
      <c r="EZK60" s="151" t="s">
        <v>765</v>
      </c>
      <c r="EZL60" s="151" t="s">
        <v>496</v>
      </c>
      <c r="EZM60" s="151" t="s">
        <v>817</v>
      </c>
      <c r="EZN60" s="151" t="s">
        <v>766</v>
      </c>
      <c r="EZO60" s="151" t="s">
        <v>662</v>
      </c>
      <c r="EZQ60" s="151" t="s">
        <v>767</v>
      </c>
      <c r="EZT60" s="151" t="s">
        <v>768</v>
      </c>
      <c r="EZW60" s="151" t="s">
        <v>772</v>
      </c>
      <c r="EZY60" s="150" t="s">
        <v>476</v>
      </c>
      <c r="EZZ60" s="150" t="s">
        <v>660</v>
      </c>
      <c r="FAA60" s="151" t="s">
        <v>765</v>
      </c>
      <c r="FAB60" s="151" t="s">
        <v>496</v>
      </c>
      <c r="FAC60" s="151" t="s">
        <v>817</v>
      </c>
      <c r="FAD60" s="151" t="s">
        <v>766</v>
      </c>
      <c r="FAE60" s="151" t="s">
        <v>662</v>
      </c>
      <c r="FAG60" s="151" t="s">
        <v>767</v>
      </c>
      <c r="FAJ60" s="151" t="s">
        <v>768</v>
      </c>
      <c r="FAM60" s="151" t="s">
        <v>772</v>
      </c>
      <c r="FAO60" s="150" t="s">
        <v>476</v>
      </c>
      <c r="FAP60" s="150" t="s">
        <v>660</v>
      </c>
      <c r="FAQ60" s="151" t="s">
        <v>765</v>
      </c>
      <c r="FAR60" s="151" t="s">
        <v>496</v>
      </c>
      <c r="FAS60" s="151" t="s">
        <v>817</v>
      </c>
      <c r="FAT60" s="151" t="s">
        <v>766</v>
      </c>
      <c r="FAU60" s="151" t="s">
        <v>662</v>
      </c>
      <c r="FAW60" s="151" t="s">
        <v>767</v>
      </c>
      <c r="FAZ60" s="151" t="s">
        <v>768</v>
      </c>
      <c r="FBC60" s="151" t="s">
        <v>772</v>
      </c>
      <c r="FBE60" s="150" t="s">
        <v>476</v>
      </c>
      <c r="FBF60" s="150" t="s">
        <v>660</v>
      </c>
      <c r="FBG60" s="151" t="s">
        <v>765</v>
      </c>
      <c r="FBH60" s="151" t="s">
        <v>496</v>
      </c>
      <c r="FBI60" s="151" t="s">
        <v>817</v>
      </c>
      <c r="FBJ60" s="151" t="s">
        <v>766</v>
      </c>
      <c r="FBK60" s="151" t="s">
        <v>662</v>
      </c>
      <c r="FBM60" s="151" t="s">
        <v>767</v>
      </c>
      <c r="FBP60" s="151" t="s">
        <v>768</v>
      </c>
      <c r="FBS60" s="151" t="s">
        <v>772</v>
      </c>
      <c r="FBU60" s="150" t="s">
        <v>476</v>
      </c>
      <c r="FBV60" s="150" t="s">
        <v>660</v>
      </c>
      <c r="FBW60" s="151" t="s">
        <v>765</v>
      </c>
      <c r="FBX60" s="151" t="s">
        <v>496</v>
      </c>
      <c r="FBY60" s="151" t="s">
        <v>817</v>
      </c>
      <c r="FBZ60" s="151" t="s">
        <v>766</v>
      </c>
      <c r="FCA60" s="151" t="s">
        <v>662</v>
      </c>
      <c r="FCC60" s="151" t="s">
        <v>767</v>
      </c>
      <c r="FCF60" s="151" t="s">
        <v>768</v>
      </c>
      <c r="FCI60" s="151" t="s">
        <v>772</v>
      </c>
      <c r="FCK60" s="150" t="s">
        <v>476</v>
      </c>
      <c r="FCL60" s="150" t="s">
        <v>660</v>
      </c>
      <c r="FCM60" s="151" t="s">
        <v>765</v>
      </c>
      <c r="FCN60" s="151" t="s">
        <v>496</v>
      </c>
      <c r="FCO60" s="151" t="s">
        <v>817</v>
      </c>
      <c r="FCP60" s="151" t="s">
        <v>766</v>
      </c>
      <c r="FCQ60" s="151" t="s">
        <v>662</v>
      </c>
      <c r="FCS60" s="151" t="s">
        <v>767</v>
      </c>
      <c r="FCV60" s="151" t="s">
        <v>768</v>
      </c>
      <c r="FCY60" s="151" t="s">
        <v>772</v>
      </c>
      <c r="FDA60" s="150" t="s">
        <v>476</v>
      </c>
      <c r="FDB60" s="150" t="s">
        <v>660</v>
      </c>
      <c r="FDC60" s="151" t="s">
        <v>765</v>
      </c>
      <c r="FDD60" s="151" t="s">
        <v>496</v>
      </c>
      <c r="FDE60" s="151" t="s">
        <v>817</v>
      </c>
      <c r="FDF60" s="151" t="s">
        <v>766</v>
      </c>
      <c r="FDG60" s="151" t="s">
        <v>662</v>
      </c>
      <c r="FDI60" s="151" t="s">
        <v>767</v>
      </c>
      <c r="FDL60" s="151" t="s">
        <v>768</v>
      </c>
      <c r="FDO60" s="151" t="s">
        <v>772</v>
      </c>
      <c r="FDQ60" s="150" t="s">
        <v>476</v>
      </c>
      <c r="FDR60" s="150" t="s">
        <v>660</v>
      </c>
      <c r="FDS60" s="151" t="s">
        <v>765</v>
      </c>
      <c r="FDT60" s="151" t="s">
        <v>496</v>
      </c>
      <c r="FDU60" s="151" t="s">
        <v>817</v>
      </c>
      <c r="FDV60" s="151" t="s">
        <v>766</v>
      </c>
      <c r="FDW60" s="151" t="s">
        <v>662</v>
      </c>
      <c r="FDY60" s="151" t="s">
        <v>767</v>
      </c>
      <c r="FEB60" s="151" t="s">
        <v>768</v>
      </c>
      <c r="FEE60" s="151" t="s">
        <v>772</v>
      </c>
      <c r="FEG60" s="150" t="s">
        <v>476</v>
      </c>
      <c r="FEH60" s="150" t="s">
        <v>660</v>
      </c>
      <c r="FEI60" s="151" t="s">
        <v>765</v>
      </c>
      <c r="FEJ60" s="151" t="s">
        <v>496</v>
      </c>
      <c r="FEK60" s="151" t="s">
        <v>817</v>
      </c>
      <c r="FEL60" s="151" t="s">
        <v>766</v>
      </c>
      <c r="FEM60" s="151" t="s">
        <v>662</v>
      </c>
      <c r="FEO60" s="151" t="s">
        <v>767</v>
      </c>
      <c r="FER60" s="151" t="s">
        <v>768</v>
      </c>
      <c r="FEU60" s="151" t="s">
        <v>772</v>
      </c>
      <c r="FEW60" s="150" t="s">
        <v>476</v>
      </c>
      <c r="FEX60" s="150" t="s">
        <v>660</v>
      </c>
      <c r="FEY60" s="151" t="s">
        <v>765</v>
      </c>
      <c r="FEZ60" s="151" t="s">
        <v>496</v>
      </c>
      <c r="FFA60" s="151" t="s">
        <v>817</v>
      </c>
      <c r="FFB60" s="151" t="s">
        <v>766</v>
      </c>
      <c r="FFC60" s="151" t="s">
        <v>662</v>
      </c>
      <c r="FFE60" s="151" t="s">
        <v>767</v>
      </c>
      <c r="FFH60" s="151" t="s">
        <v>768</v>
      </c>
      <c r="FFK60" s="151" t="s">
        <v>772</v>
      </c>
      <c r="FFM60" s="150" t="s">
        <v>476</v>
      </c>
      <c r="FFN60" s="150" t="s">
        <v>660</v>
      </c>
      <c r="FFO60" s="151" t="s">
        <v>765</v>
      </c>
      <c r="FFP60" s="151" t="s">
        <v>496</v>
      </c>
      <c r="FFQ60" s="151" t="s">
        <v>817</v>
      </c>
      <c r="FFR60" s="151" t="s">
        <v>766</v>
      </c>
      <c r="FFS60" s="151" t="s">
        <v>662</v>
      </c>
      <c r="FFU60" s="151" t="s">
        <v>767</v>
      </c>
      <c r="FFX60" s="151" t="s">
        <v>768</v>
      </c>
      <c r="FGA60" s="151" t="s">
        <v>772</v>
      </c>
      <c r="FGC60" s="150" t="s">
        <v>476</v>
      </c>
      <c r="FGD60" s="150" t="s">
        <v>660</v>
      </c>
      <c r="FGE60" s="151" t="s">
        <v>765</v>
      </c>
      <c r="FGF60" s="151" t="s">
        <v>496</v>
      </c>
      <c r="FGG60" s="151" t="s">
        <v>817</v>
      </c>
      <c r="FGH60" s="151" t="s">
        <v>766</v>
      </c>
      <c r="FGI60" s="151" t="s">
        <v>662</v>
      </c>
      <c r="FGK60" s="151" t="s">
        <v>767</v>
      </c>
      <c r="FGN60" s="151" t="s">
        <v>768</v>
      </c>
      <c r="FGQ60" s="151" t="s">
        <v>772</v>
      </c>
      <c r="FGS60" s="150" t="s">
        <v>476</v>
      </c>
      <c r="FGT60" s="150" t="s">
        <v>660</v>
      </c>
      <c r="FGU60" s="151" t="s">
        <v>765</v>
      </c>
      <c r="FGV60" s="151" t="s">
        <v>496</v>
      </c>
      <c r="FGW60" s="151" t="s">
        <v>817</v>
      </c>
      <c r="FGX60" s="151" t="s">
        <v>766</v>
      </c>
      <c r="FGY60" s="151" t="s">
        <v>662</v>
      </c>
      <c r="FHA60" s="151" t="s">
        <v>767</v>
      </c>
      <c r="FHD60" s="151" t="s">
        <v>768</v>
      </c>
      <c r="FHG60" s="151" t="s">
        <v>772</v>
      </c>
      <c r="FHI60" s="150" t="s">
        <v>476</v>
      </c>
      <c r="FHJ60" s="150" t="s">
        <v>660</v>
      </c>
      <c r="FHK60" s="151" t="s">
        <v>765</v>
      </c>
      <c r="FHL60" s="151" t="s">
        <v>496</v>
      </c>
      <c r="FHM60" s="151" t="s">
        <v>817</v>
      </c>
      <c r="FHN60" s="151" t="s">
        <v>766</v>
      </c>
      <c r="FHO60" s="151" t="s">
        <v>662</v>
      </c>
      <c r="FHQ60" s="151" t="s">
        <v>767</v>
      </c>
      <c r="FHT60" s="151" t="s">
        <v>768</v>
      </c>
      <c r="FHW60" s="151" t="s">
        <v>772</v>
      </c>
      <c r="FHY60" s="150" t="s">
        <v>476</v>
      </c>
      <c r="FHZ60" s="150" t="s">
        <v>660</v>
      </c>
      <c r="FIA60" s="151" t="s">
        <v>765</v>
      </c>
      <c r="FIB60" s="151" t="s">
        <v>496</v>
      </c>
      <c r="FIC60" s="151" t="s">
        <v>817</v>
      </c>
      <c r="FID60" s="151" t="s">
        <v>766</v>
      </c>
      <c r="FIE60" s="151" t="s">
        <v>662</v>
      </c>
      <c r="FIG60" s="151" t="s">
        <v>767</v>
      </c>
      <c r="FIJ60" s="151" t="s">
        <v>768</v>
      </c>
      <c r="FIM60" s="151" t="s">
        <v>772</v>
      </c>
      <c r="FIO60" s="150" t="s">
        <v>476</v>
      </c>
      <c r="FIP60" s="150" t="s">
        <v>660</v>
      </c>
      <c r="FIQ60" s="151" t="s">
        <v>765</v>
      </c>
      <c r="FIR60" s="151" t="s">
        <v>496</v>
      </c>
      <c r="FIS60" s="151" t="s">
        <v>817</v>
      </c>
      <c r="FIT60" s="151" t="s">
        <v>766</v>
      </c>
      <c r="FIU60" s="151" t="s">
        <v>662</v>
      </c>
      <c r="FIW60" s="151" t="s">
        <v>767</v>
      </c>
      <c r="FIZ60" s="151" t="s">
        <v>768</v>
      </c>
      <c r="FJC60" s="151" t="s">
        <v>772</v>
      </c>
      <c r="FJE60" s="150" t="s">
        <v>476</v>
      </c>
      <c r="FJF60" s="150" t="s">
        <v>660</v>
      </c>
      <c r="FJG60" s="151" t="s">
        <v>765</v>
      </c>
      <c r="FJH60" s="151" t="s">
        <v>496</v>
      </c>
      <c r="FJI60" s="151" t="s">
        <v>817</v>
      </c>
      <c r="FJJ60" s="151" t="s">
        <v>766</v>
      </c>
      <c r="FJK60" s="151" t="s">
        <v>662</v>
      </c>
      <c r="FJM60" s="151" t="s">
        <v>767</v>
      </c>
      <c r="FJP60" s="151" t="s">
        <v>768</v>
      </c>
      <c r="FJS60" s="151" t="s">
        <v>772</v>
      </c>
      <c r="FJU60" s="150" t="s">
        <v>476</v>
      </c>
      <c r="FJV60" s="150" t="s">
        <v>660</v>
      </c>
      <c r="FJW60" s="151" t="s">
        <v>765</v>
      </c>
      <c r="FJX60" s="151" t="s">
        <v>496</v>
      </c>
      <c r="FJY60" s="151" t="s">
        <v>817</v>
      </c>
      <c r="FJZ60" s="151" t="s">
        <v>766</v>
      </c>
      <c r="FKA60" s="151" t="s">
        <v>662</v>
      </c>
      <c r="FKC60" s="151" t="s">
        <v>767</v>
      </c>
      <c r="FKF60" s="151" t="s">
        <v>768</v>
      </c>
      <c r="FKI60" s="151" t="s">
        <v>772</v>
      </c>
      <c r="FKK60" s="150" t="s">
        <v>476</v>
      </c>
      <c r="FKL60" s="150" t="s">
        <v>660</v>
      </c>
      <c r="FKM60" s="151" t="s">
        <v>765</v>
      </c>
      <c r="FKN60" s="151" t="s">
        <v>496</v>
      </c>
      <c r="FKO60" s="151" t="s">
        <v>817</v>
      </c>
      <c r="FKP60" s="151" t="s">
        <v>766</v>
      </c>
      <c r="FKQ60" s="151" t="s">
        <v>662</v>
      </c>
      <c r="FKS60" s="151" t="s">
        <v>767</v>
      </c>
      <c r="FKV60" s="151" t="s">
        <v>768</v>
      </c>
      <c r="FKY60" s="151" t="s">
        <v>772</v>
      </c>
      <c r="FLA60" s="150" t="s">
        <v>476</v>
      </c>
      <c r="FLB60" s="150" t="s">
        <v>660</v>
      </c>
      <c r="FLC60" s="151" t="s">
        <v>765</v>
      </c>
      <c r="FLD60" s="151" t="s">
        <v>496</v>
      </c>
      <c r="FLE60" s="151" t="s">
        <v>817</v>
      </c>
      <c r="FLF60" s="151" t="s">
        <v>766</v>
      </c>
      <c r="FLG60" s="151" t="s">
        <v>662</v>
      </c>
      <c r="FLI60" s="151" t="s">
        <v>767</v>
      </c>
      <c r="FLL60" s="151" t="s">
        <v>768</v>
      </c>
      <c r="FLO60" s="151" t="s">
        <v>772</v>
      </c>
      <c r="FLQ60" s="150" t="s">
        <v>476</v>
      </c>
      <c r="FLR60" s="150" t="s">
        <v>660</v>
      </c>
      <c r="FLS60" s="151" t="s">
        <v>765</v>
      </c>
      <c r="FLT60" s="151" t="s">
        <v>496</v>
      </c>
      <c r="FLU60" s="151" t="s">
        <v>817</v>
      </c>
      <c r="FLV60" s="151" t="s">
        <v>766</v>
      </c>
      <c r="FLW60" s="151" t="s">
        <v>662</v>
      </c>
      <c r="FLY60" s="151" t="s">
        <v>767</v>
      </c>
      <c r="FMB60" s="151" t="s">
        <v>768</v>
      </c>
      <c r="FME60" s="151" t="s">
        <v>772</v>
      </c>
      <c r="FMG60" s="150" t="s">
        <v>476</v>
      </c>
      <c r="FMH60" s="150" t="s">
        <v>660</v>
      </c>
      <c r="FMI60" s="151" t="s">
        <v>765</v>
      </c>
      <c r="FMJ60" s="151" t="s">
        <v>496</v>
      </c>
      <c r="FMK60" s="151" t="s">
        <v>817</v>
      </c>
      <c r="FML60" s="151" t="s">
        <v>766</v>
      </c>
      <c r="FMM60" s="151" t="s">
        <v>662</v>
      </c>
      <c r="FMO60" s="151" t="s">
        <v>767</v>
      </c>
      <c r="FMR60" s="151" t="s">
        <v>768</v>
      </c>
      <c r="FMU60" s="151" t="s">
        <v>772</v>
      </c>
      <c r="FMW60" s="150" t="s">
        <v>476</v>
      </c>
      <c r="FMX60" s="150" t="s">
        <v>660</v>
      </c>
      <c r="FMY60" s="151" t="s">
        <v>765</v>
      </c>
      <c r="FMZ60" s="151" t="s">
        <v>496</v>
      </c>
      <c r="FNA60" s="151" t="s">
        <v>817</v>
      </c>
      <c r="FNB60" s="151" t="s">
        <v>766</v>
      </c>
      <c r="FNC60" s="151" t="s">
        <v>662</v>
      </c>
      <c r="FNE60" s="151" t="s">
        <v>767</v>
      </c>
      <c r="FNH60" s="151" t="s">
        <v>768</v>
      </c>
      <c r="FNK60" s="151" t="s">
        <v>772</v>
      </c>
      <c r="FNM60" s="150" t="s">
        <v>476</v>
      </c>
      <c r="FNN60" s="150" t="s">
        <v>660</v>
      </c>
      <c r="FNO60" s="151" t="s">
        <v>765</v>
      </c>
      <c r="FNP60" s="151" t="s">
        <v>496</v>
      </c>
      <c r="FNQ60" s="151" t="s">
        <v>817</v>
      </c>
      <c r="FNR60" s="151" t="s">
        <v>766</v>
      </c>
      <c r="FNS60" s="151" t="s">
        <v>662</v>
      </c>
      <c r="FNU60" s="151" t="s">
        <v>767</v>
      </c>
      <c r="FNX60" s="151" t="s">
        <v>768</v>
      </c>
      <c r="FOA60" s="151" t="s">
        <v>772</v>
      </c>
      <c r="FOC60" s="150" t="s">
        <v>476</v>
      </c>
      <c r="FOD60" s="150" t="s">
        <v>660</v>
      </c>
      <c r="FOE60" s="151" t="s">
        <v>765</v>
      </c>
      <c r="FOF60" s="151" t="s">
        <v>496</v>
      </c>
      <c r="FOG60" s="151" t="s">
        <v>817</v>
      </c>
      <c r="FOH60" s="151" t="s">
        <v>766</v>
      </c>
      <c r="FOI60" s="151" t="s">
        <v>662</v>
      </c>
      <c r="FOK60" s="151" t="s">
        <v>767</v>
      </c>
      <c r="FON60" s="151" t="s">
        <v>768</v>
      </c>
      <c r="FOQ60" s="151" t="s">
        <v>772</v>
      </c>
      <c r="FOS60" s="150" t="s">
        <v>476</v>
      </c>
      <c r="FOT60" s="150" t="s">
        <v>660</v>
      </c>
      <c r="FOU60" s="151" t="s">
        <v>765</v>
      </c>
      <c r="FOV60" s="151" t="s">
        <v>496</v>
      </c>
      <c r="FOW60" s="151" t="s">
        <v>817</v>
      </c>
      <c r="FOX60" s="151" t="s">
        <v>766</v>
      </c>
      <c r="FOY60" s="151" t="s">
        <v>662</v>
      </c>
      <c r="FPA60" s="151" t="s">
        <v>767</v>
      </c>
      <c r="FPD60" s="151" t="s">
        <v>768</v>
      </c>
      <c r="FPG60" s="151" t="s">
        <v>772</v>
      </c>
      <c r="FPI60" s="150" t="s">
        <v>476</v>
      </c>
      <c r="FPJ60" s="150" t="s">
        <v>660</v>
      </c>
      <c r="FPK60" s="151" t="s">
        <v>765</v>
      </c>
      <c r="FPL60" s="151" t="s">
        <v>496</v>
      </c>
      <c r="FPM60" s="151" t="s">
        <v>817</v>
      </c>
      <c r="FPN60" s="151" t="s">
        <v>766</v>
      </c>
      <c r="FPO60" s="151" t="s">
        <v>662</v>
      </c>
      <c r="FPQ60" s="151" t="s">
        <v>767</v>
      </c>
      <c r="FPT60" s="151" t="s">
        <v>768</v>
      </c>
      <c r="FPW60" s="151" t="s">
        <v>772</v>
      </c>
      <c r="FPY60" s="150" t="s">
        <v>476</v>
      </c>
      <c r="FPZ60" s="150" t="s">
        <v>660</v>
      </c>
      <c r="FQA60" s="151" t="s">
        <v>765</v>
      </c>
      <c r="FQB60" s="151" t="s">
        <v>496</v>
      </c>
      <c r="FQC60" s="151" t="s">
        <v>817</v>
      </c>
      <c r="FQD60" s="151" t="s">
        <v>766</v>
      </c>
      <c r="FQE60" s="151" t="s">
        <v>662</v>
      </c>
      <c r="FQG60" s="151" t="s">
        <v>767</v>
      </c>
      <c r="FQJ60" s="151" t="s">
        <v>768</v>
      </c>
      <c r="FQM60" s="151" t="s">
        <v>772</v>
      </c>
      <c r="FQO60" s="150" t="s">
        <v>476</v>
      </c>
      <c r="FQP60" s="150" t="s">
        <v>660</v>
      </c>
      <c r="FQQ60" s="151" t="s">
        <v>765</v>
      </c>
      <c r="FQR60" s="151" t="s">
        <v>496</v>
      </c>
      <c r="FQS60" s="151" t="s">
        <v>817</v>
      </c>
      <c r="FQT60" s="151" t="s">
        <v>766</v>
      </c>
      <c r="FQU60" s="151" t="s">
        <v>662</v>
      </c>
      <c r="FQW60" s="151" t="s">
        <v>767</v>
      </c>
      <c r="FQZ60" s="151" t="s">
        <v>768</v>
      </c>
      <c r="FRC60" s="151" t="s">
        <v>772</v>
      </c>
      <c r="FRE60" s="150" t="s">
        <v>476</v>
      </c>
      <c r="FRF60" s="150" t="s">
        <v>660</v>
      </c>
      <c r="FRG60" s="151" t="s">
        <v>765</v>
      </c>
      <c r="FRH60" s="151" t="s">
        <v>496</v>
      </c>
      <c r="FRI60" s="151" t="s">
        <v>817</v>
      </c>
      <c r="FRJ60" s="151" t="s">
        <v>766</v>
      </c>
      <c r="FRK60" s="151" t="s">
        <v>662</v>
      </c>
      <c r="FRM60" s="151" t="s">
        <v>767</v>
      </c>
      <c r="FRP60" s="151" t="s">
        <v>768</v>
      </c>
      <c r="FRS60" s="151" t="s">
        <v>772</v>
      </c>
      <c r="FRU60" s="150" t="s">
        <v>476</v>
      </c>
      <c r="FRV60" s="150" t="s">
        <v>660</v>
      </c>
      <c r="FRW60" s="151" t="s">
        <v>765</v>
      </c>
      <c r="FRX60" s="151" t="s">
        <v>496</v>
      </c>
      <c r="FRY60" s="151" t="s">
        <v>817</v>
      </c>
      <c r="FRZ60" s="151" t="s">
        <v>766</v>
      </c>
      <c r="FSA60" s="151" t="s">
        <v>662</v>
      </c>
      <c r="FSC60" s="151" t="s">
        <v>767</v>
      </c>
      <c r="FSF60" s="151" t="s">
        <v>768</v>
      </c>
      <c r="FSI60" s="151" t="s">
        <v>772</v>
      </c>
      <c r="FSK60" s="150" t="s">
        <v>476</v>
      </c>
      <c r="FSL60" s="150" t="s">
        <v>660</v>
      </c>
      <c r="FSM60" s="151" t="s">
        <v>765</v>
      </c>
      <c r="FSN60" s="151" t="s">
        <v>496</v>
      </c>
      <c r="FSO60" s="151" t="s">
        <v>817</v>
      </c>
      <c r="FSP60" s="151" t="s">
        <v>766</v>
      </c>
      <c r="FSQ60" s="151" t="s">
        <v>662</v>
      </c>
      <c r="FSS60" s="151" t="s">
        <v>767</v>
      </c>
      <c r="FSV60" s="151" t="s">
        <v>768</v>
      </c>
      <c r="FSY60" s="151" t="s">
        <v>772</v>
      </c>
      <c r="FTA60" s="150" t="s">
        <v>476</v>
      </c>
      <c r="FTB60" s="150" t="s">
        <v>660</v>
      </c>
      <c r="FTC60" s="151" t="s">
        <v>765</v>
      </c>
      <c r="FTD60" s="151" t="s">
        <v>496</v>
      </c>
      <c r="FTE60" s="151" t="s">
        <v>817</v>
      </c>
      <c r="FTF60" s="151" t="s">
        <v>766</v>
      </c>
      <c r="FTG60" s="151" t="s">
        <v>662</v>
      </c>
      <c r="FTI60" s="151" t="s">
        <v>767</v>
      </c>
      <c r="FTL60" s="151" t="s">
        <v>768</v>
      </c>
      <c r="FTO60" s="151" t="s">
        <v>772</v>
      </c>
      <c r="FTQ60" s="150" t="s">
        <v>476</v>
      </c>
      <c r="FTR60" s="150" t="s">
        <v>660</v>
      </c>
      <c r="FTS60" s="151" t="s">
        <v>765</v>
      </c>
      <c r="FTT60" s="151" t="s">
        <v>496</v>
      </c>
      <c r="FTU60" s="151" t="s">
        <v>817</v>
      </c>
      <c r="FTV60" s="151" t="s">
        <v>766</v>
      </c>
      <c r="FTW60" s="151" t="s">
        <v>662</v>
      </c>
      <c r="FTY60" s="151" t="s">
        <v>767</v>
      </c>
      <c r="FUB60" s="151" t="s">
        <v>768</v>
      </c>
      <c r="FUE60" s="151" t="s">
        <v>772</v>
      </c>
      <c r="FUG60" s="150" t="s">
        <v>476</v>
      </c>
      <c r="FUH60" s="150" t="s">
        <v>660</v>
      </c>
      <c r="FUI60" s="151" t="s">
        <v>765</v>
      </c>
      <c r="FUJ60" s="151" t="s">
        <v>496</v>
      </c>
      <c r="FUK60" s="151" t="s">
        <v>817</v>
      </c>
      <c r="FUL60" s="151" t="s">
        <v>766</v>
      </c>
      <c r="FUM60" s="151" t="s">
        <v>662</v>
      </c>
      <c r="FUO60" s="151" t="s">
        <v>767</v>
      </c>
      <c r="FUR60" s="151" t="s">
        <v>768</v>
      </c>
      <c r="FUU60" s="151" t="s">
        <v>772</v>
      </c>
      <c r="FUW60" s="150" t="s">
        <v>476</v>
      </c>
      <c r="FUX60" s="150" t="s">
        <v>660</v>
      </c>
      <c r="FUY60" s="151" t="s">
        <v>765</v>
      </c>
      <c r="FUZ60" s="151" t="s">
        <v>496</v>
      </c>
      <c r="FVA60" s="151" t="s">
        <v>817</v>
      </c>
      <c r="FVB60" s="151" t="s">
        <v>766</v>
      </c>
      <c r="FVC60" s="151" t="s">
        <v>662</v>
      </c>
      <c r="FVE60" s="151" t="s">
        <v>767</v>
      </c>
      <c r="FVH60" s="151" t="s">
        <v>768</v>
      </c>
      <c r="FVK60" s="151" t="s">
        <v>772</v>
      </c>
      <c r="FVM60" s="150" t="s">
        <v>476</v>
      </c>
      <c r="FVN60" s="150" t="s">
        <v>660</v>
      </c>
      <c r="FVO60" s="151" t="s">
        <v>765</v>
      </c>
      <c r="FVP60" s="151" t="s">
        <v>496</v>
      </c>
      <c r="FVQ60" s="151" t="s">
        <v>817</v>
      </c>
      <c r="FVR60" s="151" t="s">
        <v>766</v>
      </c>
      <c r="FVS60" s="151" t="s">
        <v>662</v>
      </c>
      <c r="FVU60" s="151" t="s">
        <v>767</v>
      </c>
      <c r="FVX60" s="151" t="s">
        <v>768</v>
      </c>
      <c r="FWA60" s="151" t="s">
        <v>772</v>
      </c>
      <c r="FWC60" s="150" t="s">
        <v>476</v>
      </c>
      <c r="FWD60" s="150" t="s">
        <v>660</v>
      </c>
      <c r="FWE60" s="151" t="s">
        <v>765</v>
      </c>
      <c r="FWF60" s="151" t="s">
        <v>496</v>
      </c>
      <c r="FWG60" s="151" t="s">
        <v>817</v>
      </c>
      <c r="FWH60" s="151" t="s">
        <v>766</v>
      </c>
      <c r="FWI60" s="151" t="s">
        <v>662</v>
      </c>
      <c r="FWK60" s="151" t="s">
        <v>767</v>
      </c>
      <c r="FWN60" s="151" t="s">
        <v>768</v>
      </c>
      <c r="FWQ60" s="151" t="s">
        <v>772</v>
      </c>
      <c r="FWS60" s="150" t="s">
        <v>476</v>
      </c>
      <c r="FWT60" s="150" t="s">
        <v>660</v>
      </c>
      <c r="FWU60" s="151" t="s">
        <v>765</v>
      </c>
      <c r="FWV60" s="151" t="s">
        <v>496</v>
      </c>
      <c r="FWW60" s="151" t="s">
        <v>817</v>
      </c>
      <c r="FWX60" s="151" t="s">
        <v>766</v>
      </c>
      <c r="FWY60" s="151" t="s">
        <v>662</v>
      </c>
      <c r="FXA60" s="151" t="s">
        <v>767</v>
      </c>
      <c r="FXD60" s="151" t="s">
        <v>768</v>
      </c>
      <c r="FXG60" s="151" t="s">
        <v>772</v>
      </c>
      <c r="FXI60" s="150" t="s">
        <v>476</v>
      </c>
      <c r="FXJ60" s="150" t="s">
        <v>660</v>
      </c>
      <c r="FXK60" s="151" t="s">
        <v>765</v>
      </c>
      <c r="FXL60" s="151" t="s">
        <v>496</v>
      </c>
      <c r="FXM60" s="151" t="s">
        <v>817</v>
      </c>
      <c r="FXN60" s="151" t="s">
        <v>766</v>
      </c>
      <c r="FXO60" s="151" t="s">
        <v>662</v>
      </c>
      <c r="FXQ60" s="151" t="s">
        <v>767</v>
      </c>
      <c r="FXT60" s="151" t="s">
        <v>768</v>
      </c>
      <c r="FXW60" s="151" t="s">
        <v>772</v>
      </c>
      <c r="FXY60" s="150" t="s">
        <v>476</v>
      </c>
      <c r="FXZ60" s="150" t="s">
        <v>660</v>
      </c>
      <c r="FYA60" s="151" t="s">
        <v>765</v>
      </c>
      <c r="FYB60" s="151" t="s">
        <v>496</v>
      </c>
      <c r="FYC60" s="151" t="s">
        <v>817</v>
      </c>
      <c r="FYD60" s="151" t="s">
        <v>766</v>
      </c>
      <c r="FYE60" s="151" t="s">
        <v>662</v>
      </c>
      <c r="FYG60" s="151" t="s">
        <v>767</v>
      </c>
      <c r="FYJ60" s="151" t="s">
        <v>768</v>
      </c>
      <c r="FYM60" s="151" t="s">
        <v>772</v>
      </c>
      <c r="FYO60" s="150" t="s">
        <v>476</v>
      </c>
      <c r="FYP60" s="150" t="s">
        <v>660</v>
      </c>
      <c r="FYQ60" s="151" t="s">
        <v>765</v>
      </c>
      <c r="FYR60" s="151" t="s">
        <v>496</v>
      </c>
      <c r="FYS60" s="151" t="s">
        <v>817</v>
      </c>
      <c r="FYT60" s="151" t="s">
        <v>766</v>
      </c>
      <c r="FYU60" s="151" t="s">
        <v>662</v>
      </c>
      <c r="FYW60" s="151" t="s">
        <v>767</v>
      </c>
      <c r="FYZ60" s="151" t="s">
        <v>768</v>
      </c>
      <c r="FZC60" s="151" t="s">
        <v>772</v>
      </c>
      <c r="FZE60" s="150" t="s">
        <v>476</v>
      </c>
      <c r="FZF60" s="150" t="s">
        <v>660</v>
      </c>
      <c r="FZG60" s="151" t="s">
        <v>765</v>
      </c>
      <c r="FZH60" s="151" t="s">
        <v>496</v>
      </c>
      <c r="FZI60" s="151" t="s">
        <v>817</v>
      </c>
      <c r="FZJ60" s="151" t="s">
        <v>766</v>
      </c>
      <c r="FZK60" s="151" t="s">
        <v>662</v>
      </c>
      <c r="FZM60" s="151" t="s">
        <v>767</v>
      </c>
      <c r="FZP60" s="151" t="s">
        <v>768</v>
      </c>
      <c r="FZS60" s="151" t="s">
        <v>772</v>
      </c>
      <c r="FZU60" s="150" t="s">
        <v>476</v>
      </c>
      <c r="FZV60" s="150" t="s">
        <v>660</v>
      </c>
      <c r="FZW60" s="151" t="s">
        <v>765</v>
      </c>
      <c r="FZX60" s="151" t="s">
        <v>496</v>
      </c>
      <c r="FZY60" s="151" t="s">
        <v>817</v>
      </c>
      <c r="FZZ60" s="151" t="s">
        <v>766</v>
      </c>
      <c r="GAA60" s="151" t="s">
        <v>662</v>
      </c>
      <c r="GAC60" s="151" t="s">
        <v>767</v>
      </c>
      <c r="GAF60" s="151" t="s">
        <v>768</v>
      </c>
      <c r="GAI60" s="151" t="s">
        <v>772</v>
      </c>
      <c r="GAK60" s="150" t="s">
        <v>476</v>
      </c>
      <c r="GAL60" s="150" t="s">
        <v>660</v>
      </c>
      <c r="GAM60" s="151" t="s">
        <v>765</v>
      </c>
      <c r="GAN60" s="151" t="s">
        <v>496</v>
      </c>
      <c r="GAO60" s="151" t="s">
        <v>817</v>
      </c>
      <c r="GAP60" s="151" t="s">
        <v>766</v>
      </c>
      <c r="GAQ60" s="151" t="s">
        <v>662</v>
      </c>
      <c r="GAS60" s="151" t="s">
        <v>767</v>
      </c>
      <c r="GAV60" s="151" t="s">
        <v>768</v>
      </c>
      <c r="GAY60" s="151" t="s">
        <v>772</v>
      </c>
      <c r="GBA60" s="150" t="s">
        <v>476</v>
      </c>
      <c r="GBB60" s="150" t="s">
        <v>660</v>
      </c>
      <c r="GBC60" s="151" t="s">
        <v>765</v>
      </c>
      <c r="GBD60" s="151" t="s">
        <v>496</v>
      </c>
      <c r="GBE60" s="151" t="s">
        <v>817</v>
      </c>
      <c r="GBF60" s="151" t="s">
        <v>766</v>
      </c>
      <c r="GBG60" s="151" t="s">
        <v>662</v>
      </c>
      <c r="GBI60" s="151" t="s">
        <v>767</v>
      </c>
      <c r="GBL60" s="151" t="s">
        <v>768</v>
      </c>
      <c r="GBO60" s="151" t="s">
        <v>772</v>
      </c>
      <c r="GBQ60" s="150" t="s">
        <v>476</v>
      </c>
      <c r="GBR60" s="150" t="s">
        <v>660</v>
      </c>
      <c r="GBS60" s="151" t="s">
        <v>765</v>
      </c>
      <c r="GBT60" s="151" t="s">
        <v>496</v>
      </c>
      <c r="GBU60" s="151" t="s">
        <v>817</v>
      </c>
      <c r="GBV60" s="151" t="s">
        <v>766</v>
      </c>
      <c r="GBW60" s="151" t="s">
        <v>662</v>
      </c>
      <c r="GBY60" s="151" t="s">
        <v>767</v>
      </c>
      <c r="GCB60" s="151" t="s">
        <v>768</v>
      </c>
      <c r="GCE60" s="151" t="s">
        <v>772</v>
      </c>
      <c r="GCG60" s="150" t="s">
        <v>476</v>
      </c>
      <c r="GCH60" s="150" t="s">
        <v>660</v>
      </c>
      <c r="GCI60" s="151" t="s">
        <v>765</v>
      </c>
      <c r="GCJ60" s="151" t="s">
        <v>496</v>
      </c>
      <c r="GCK60" s="151" t="s">
        <v>817</v>
      </c>
      <c r="GCL60" s="151" t="s">
        <v>766</v>
      </c>
      <c r="GCM60" s="151" t="s">
        <v>662</v>
      </c>
      <c r="GCO60" s="151" t="s">
        <v>767</v>
      </c>
      <c r="GCR60" s="151" t="s">
        <v>768</v>
      </c>
      <c r="GCU60" s="151" t="s">
        <v>772</v>
      </c>
      <c r="GCW60" s="150" t="s">
        <v>476</v>
      </c>
      <c r="GCX60" s="150" t="s">
        <v>660</v>
      </c>
      <c r="GCY60" s="151" t="s">
        <v>765</v>
      </c>
      <c r="GCZ60" s="151" t="s">
        <v>496</v>
      </c>
      <c r="GDA60" s="151" t="s">
        <v>817</v>
      </c>
      <c r="GDB60" s="151" t="s">
        <v>766</v>
      </c>
      <c r="GDC60" s="151" t="s">
        <v>662</v>
      </c>
      <c r="GDE60" s="151" t="s">
        <v>767</v>
      </c>
      <c r="GDH60" s="151" t="s">
        <v>768</v>
      </c>
      <c r="GDK60" s="151" t="s">
        <v>772</v>
      </c>
      <c r="GDM60" s="150" t="s">
        <v>476</v>
      </c>
      <c r="GDN60" s="150" t="s">
        <v>660</v>
      </c>
      <c r="GDO60" s="151" t="s">
        <v>765</v>
      </c>
      <c r="GDP60" s="151" t="s">
        <v>496</v>
      </c>
      <c r="GDQ60" s="151" t="s">
        <v>817</v>
      </c>
      <c r="GDR60" s="151" t="s">
        <v>766</v>
      </c>
      <c r="GDS60" s="151" t="s">
        <v>662</v>
      </c>
      <c r="GDU60" s="151" t="s">
        <v>767</v>
      </c>
      <c r="GDX60" s="151" t="s">
        <v>768</v>
      </c>
      <c r="GEA60" s="151" t="s">
        <v>772</v>
      </c>
      <c r="GEC60" s="150" t="s">
        <v>476</v>
      </c>
      <c r="GED60" s="150" t="s">
        <v>660</v>
      </c>
      <c r="GEE60" s="151" t="s">
        <v>765</v>
      </c>
      <c r="GEF60" s="151" t="s">
        <v>496</v>
      </c>
      <c r="GEG60" s="151" t="s">
        <v>817</v>
      </c>
      <c r="GEH60" s="151" t="s">
        <v>766</v>
      </c>
      <c r="GEI60" s="151" t="s">
        <v>662</v>
      </c>
      <c r="GEK60" s="151" t="s">
        <v>767</v>
      </c>
      <c r="GEN60" s="151" t="s">
        <v>768</v>
      </c>
      <c r="GEQ60" s="151" t="s">
        <v>772</v>
      </c>
      <c r="GES60" s="150" t="s">
        <v>476</v>
      </c>
      <c r="GET60" s="150" t="s">
        <v>660</v>
      </c>
      <c r="GEU60" s="151" t="s">
        <v>765</v>
      </c>
      <c r="GEV60" s="151" t="s">
        <v>496</v>
      </c>
      <c r="GEW60" s="151" t="s">
        <v>817</v>
      </c>
      <c r="GEX60" s="151" t="s">
        <v>766</v>
      </c>
      <c r="GEY60" s="151" t="s">
        <v>662</v>
      </c>
      <c r="GFA60" s="151" t="s">
        <v>767</v>
      </c>
      <c r="GFD60" s="151" t="s">
        <v>768</v>
      </c>
      <c r="GFG60" s="151" t="s">
        <v>772</v>
      </c>
      <c r="GFI60" s="150" t="s">
        <v>476</v>
      </c>
      <c r="GFJ60" s="150" t="s">
        <v>660</v>
      </c>
      <c r="GFK60" s="151" t="s">
        <v>765</v>
      </c>
      <c r="GFL60" s="151" t="s">
        <v>496</v>
      </c>
      <c r="GFM60" s="151" t="s">
        <v>817</v>
      </c>
      <c r="GFN60" s="151" t="s">
        <v>766</v>
      </c>
      <c r="GFO60" s="151" t="s">
        <v>662</v>
      </c>
      <c r="GFQ60" s="151" t="s">
        <v>767</v>
      </c>
      <c r="GFT60" s="151" t="s">
        <v>768</v>
      </c>
      <c r="GFW60" s="151" t="s">
        <v>772</v>
      </c>
      <c r="GFY60" s="150" t="s">
        <v>476</v>
      </c>
      <c r="GFZ60" s="150" t="s">
        <v>660</v>
      </c>
      <c r="GGA60" s="151" t="s">
        <v>765</v>
      </c>
      <c r="GGB60" s="151" t="s">
        <v>496</v>
      </c>
      <c r="GGC60" s="151" t="s">
        <v>817</v>
      </c>
      <c r="GGD60" s="151" t="s">
        <v>766</v>
      </c>
      <c r="GGE60" s="151" t="s">
        <v>662</v>
      </c>
      <c r="GGG60" s="151" t="s">
        <v>767</v>
      </c>
      <c r="GGJ60" s="151" t="s">
        <v>768</v>
      </c>
      <c r="GGM60" s="151" t="s">
        <v>772</v>
      </c>
      <c r="GGO60" s="150" t="s">
        <v>476</v>
      </c>
      <c r="GGP60" s="150" t="s">
        <v>660</v>
      </c>
      <c r="GGQ60" s="151" t="s">
        <v>765</v>
      </c>
      <c r="GGR60" s="151" t="s">
        <v>496</v>
      </c>
      <c r="GGS60" s="151" t="s">
        <v>817</v>
      </c>
      <c r="GGT60" s="151" t="s">
        <v>766</v>
      </c>
      <c r="GGU60" s="151" t="s">
        <v>662</v>
      </c>
      <c r="GGW60" s="151" t="s">
        <v>767</v>
      </c>
      <c r="GGZ60" s="151" t="s">
        <v>768</v>
      </c>
      <c r="GHC60" s="151" t="s">
        <v>772</v>
      </c>
      <c r="GHE60" s="150" t="s">
        <v>476</v>
      </c>
      <c r="GHF60" s="150" t="s">
        <v>660</v>
      </c>
      <c r="GHG60" s="151" t="s">
        <v>765</v>
      </c>
      <c r="GHH60" s="151" t="s">
        <v>496</v>
      </c>
      <c r="GHI60" s="151" t="s">
        <v>817</v>
      </c>
      <c r="GHJ60" s="151" t="s">
        <v>766</v>
      </c>
      <c r="GHK60" s="151" t="s">
        <v>662</v>
      </c>
      <c r="GHM60" s="151" t="s">
        <v>767</v>
      </c>
      <c r="GHP60" s="151" t="s">
        <v>768</v>
      </c>
      <c r="GHS60" s="151" t="s">
        <v>772</v>
      </c>
      <c r="GHU60" s="150" t="s">
        <v>476</v>
      </c>
      <c r="GHV60" s="150" t="s">
        <v>660</v>
      </c>
      <c r="GHW60" s="151" t="s">
        <v>765</v>
      </c>
      <c r="GHX60" s="151" t="s">
        <v>496</v>
      </c>
      <c r="GHY60" s="151" t="s">
        <v>817</v>
      </c>
      <c r="GHZ60" s="151" t="s">
        <v>766</v>
      </c>
      <c r="GIA60" s="151" t="s">
        <v>662</v>
      </c>
      <c r="GIC60" s="151" t="s">
        <v>767</v>
      </c>
      <c r="GIF60" s="151" t="s">
        <v>768</v>
      </c>
      <c r="GII60" s="151" t="s">
        <v>772</v>
      </c>
      <c r="GIK60" s="150" t="s">
        <v>476</v>
      </c>
      <c r="GIL60" s="150" t="s">
        <v>660</v>
      </c>
      <c r="GIM60" s="151" t="s">
        <v>765</v>
      </c>
      <c r="GIN60" s="151" t="s">
        <v>496</v>
      </c>
      <c r="GIO60" s="151" t="s">
        <v>817</v>
      </c>
      <c r="GIP60" s="151" t="s">
        <v>766</v>
      </c>
      <c r="GIQ60" s="151" t="s">
        <v>662</v>
      </c>
      <c r="GIS60" s="151" t="s">
        <v>767</v>
      </c>
      <c r="GIV60" s="151" t="s">
        <v>768</v>
      </c>
      <c r="GIY60" s="151" t="s">
        <v>772</v>
      </c>
      <c r="GJA60" s="150" t="s">
        <v>476</v>
      </c>
      <c r="GJB60" s="150" t="s">
        <v>660</v>
      </c>
      <c r="GJC60" s="151" t="s">
        <v>765</v>
      </c>
      <c r="GJD60" s="151" t="s">
        <v>496</v>
      </c>
      <c r="GJE60" s="151" t="s">
        <v>817</v>
      </c>
      <c r="GJF60" s="151" t="s">
        <v>766</v>
      </c>
      <c r="GJG60" s="151" t="s">
        <v>662</v>
      </c>
      <c r="GJI60" s="151" t="s">
        <v>767</v>
      </c>
      <c r="GJL60" s="151" t="s">
        <v>768</v>
      </c>
      <c r="GJO60" s="151" t="s">
        <v>772</v>
      </c>
      <c r="GJQ60" s="150" t="s">
        <v>476</v>
      </c>
      <c r="GJR60" s="150" t="s">
        <v>660</v>
      </c>
      <c r="GJS60" s="151" t="s">
        <v>765</v>
      </c>
      <c r="GJT60" s="151" t="s">
        <v>496</v>
      </c>
      <c r="GJU60" s="151" t="s">
        <v>817</v>
      </c>
      <c r="GJV60" s="151" t="s">
        <v>766</v>
      </c>
      <c r="GJW60" s="151" t="s">
        <v>662</v>
      </c>
      <c r="GJY60" s="151" t="s">
        <v>767</v>
      </c>
      <c r="GKB60" s="151" t="s">
        <v>768</v>
      </c>
      <c r="GKE60" s="151" t="s">
        <v>772</v>
      </c>
      <c r="GKG60" s="150" t="s">
        <v>476</v>
      </c>
      <c r="GKH60" s="150" t="s">
        <v>660</v>
      </c>
      <c r="GKI60" s="151" t="s">
        <v>765</v>
      </c>
      <c r="GKJ60" s="151" t="s">
        <v>496</v>
      </c>
      <c r="GKK60" s="151" t="s">
        <v>817</v>
      </c>
      <c r="GKL60" s="151" t="s">
        <v>766</v>
      </c>
      <c r="GKM60" s="151" t="s">
        <v>662</v>
      </c>
      <c r="GKO60" s="151" t="s">
        <v>767</v>
      </c>
      <c r="GKR60" s="151" t="s">
        <v>768</v>
      </c>
      <c r="GKU60" s="151" t="s">
        <v>772</v>
      </c>
      <c r="GKW60" s="150" t="s">
        <v>476</v>
      </c>
      <c r="GKX60" s="150" t="s">
        <v>660</v>
      </c>
      <c r="GKY60" s="151" t="s">
        <v>765</v>
      </c>
      <c r="GKZ60" s="151" t="s">
        <v>496</v>
      </c>
      <c r="GLA60" s="151" t="s">
        <v>817</v>
      </c>
      <c r="GLB60" s="151" t="s">
        <v>766</v>
      </c>
      <c r="GLC60" s="151" t="s">
        <v>662</v>
      </c>
      <c r="GLE60" s="151" t="s">
        <v>767</v>
      </c>
      <c r="GLH60" s="151" t="s">
        <v>768</v>
      </c>
      <c r="GLK60" s="151" t="s">
        <v>772</v>
      </c>
      <c r="GLM60" s="150" t="s">
        <v>476</v>
      </c>
      <c r="GLN60" s="150" t="s">
        <v>660</v>
      </c>
      <c r="GLO60" s="151" t="s">
        <v>765</v>
      </c>
      <c r="GLP60" s="151" t="s">
        <v>496</v>
      </c>
      <c r="GLQ60" s="151" t="s">
        <v>817</v>
      </c>
      <c r="GLR60" s="151" t="s">
        <v>766</v>
      </c>
      <c r="GLS60" s="151" t="s">
        <v>662</v>
      </c>
      <c r="GLU60" s="151" t="s">
        <v>767</v>
      </c>
      <c r="GLX60" s="151" t="s">
        <v>768</v>
      </c>
      <c r="GMA60" s="151" t="s">
        <v>772</v>
      </c>
      <c r="GMC60" s="150" t="s">
        <v>476</v>
      </c>
      <c r="GMD60" s="150" t="s">
        <v>660</v>
      </c>
      <c r="GME60" s="151" t="s">
        <v>765</v>
      </c>
      <c r="GMF60" s="151" t="s">
        <v>496</v>
      </c>
      <c r="GMG60" s="151" t="s">
        <v>817</v>
      </c>
      <c r="GMH60" s="151" t="s">
        <v>766</v>
      </c>
      <c r="GMI60" s="151" t="s">
        <v>662</v>
      </c>
      <c r="GMK60" s="151" t="s">
        <v>767</v>
      </c>
      <c r="GMN60" s="151" t="s">
        <v>768</v>
      </c>
      <c r="GMQ60" s="151" t="s">
        <v>772</v>
      </c>
      <c r="GMS60" s="150" t="s">
        <v>476</v>
      </c>
      <c r="GMT60" s="150" t="s">
        <v>660</v>
      </c>
      <c r="GMU60" s="151" t="s">
        <v>765</v>
      </c>
      <c r="GMV60" s="151" t="s">
        <v>496</v>
      </c>
      <c r="GMW60" s="151" t="s">
        <v>817</v>
      </c>
      <c r="GMX60" s="151" t="s">
        <v>766</v>
      </c>
      <c r="GMY60" s="151" t="s">
        <v>662</v>
      </c>
      <c r="GNA60" s="151" t="s">
        <v>767</v>
      </c>
      <c r="GND60" s="151" t="s">
        <v>768</v>
      </c>
      <c r="GNG60" s="151" t="s">
        <v>772</v>
      </c>
      <c r="GNI60" s="150" t="s">
        <v>476</v>
      </c>
      <c r="GNJ60" s="150" t="s">
        <v>660</v>
      </c>
      <c r="GNK60" s="151" t="s">
        <v>765</v>
      </c>
      <c r="GNL60" s="151" t="s">
        <v>496</v>
      </c>
      <c r="GNM60" s="151" t="s">
        <v>817</v>
      </c>
      <c r="GNN60" s="151" t="s">
        <v>766</v>
      </c>
      <c r="GNO60" s="151" t="s">
        <v>662</v>
      </c>
      <c r="GNQ60" s="151" t="s">
        <v>767</v>
      </c>
      <c r="GNT60" s="151" t="s">
        <v>768</v>
      </c>
      <c r="GNW60" s="151" t="s">
        <v>772</v>
      </c>
      <c r="GNY60" s="150" t="s">
        <v>476</v>
      </c>
      <c r="GNZ60" s="150" t="s">
        <v>660</v>
      </c>
      <c r="GOA60" s="151" t="s">
        <v>765</v>
      </c>
      <c r="GOB60" s="151" t="s">
        <v>496</v>
      </c>
      <c r="GOC60" s="151" t="s">
        <v>817</v>
      </c>
      <c r="GOD60" s="151" t="s">
        <v>766</v>
      </c>
      <c r="GOE60" s="151" t="s">
        <v>662</v>
      </c>
      <c r="GOG60" s="151" t="s">
        <v>767</v>
      </c>
      <c r="GOJ60" s="151" t="s">
        <v>768</v>
      </c>
      <c r="GOM60" s="151" t="s">
        <v>772</v>
      </c>
      <c r="GOO60" s="150" t="s">
        <v>476</v>
      </c>
      <c r="GOP60" s="150" t="s">
        <v>660</v>
      </c>
      <c r="GOQ60" s="151" t="s">
        <v>765</v>
      </c>
      <c r="GOR60" s="151" t="s">
        <v>496</v>
      </c>
      <c r="GOS60" s="151" t="s">
        <v>817</v>
      </c>
      <c r="GOT60" s="151" t="s">
        <v>766</v>
      </c>
      <c r="GOU60" s="151" t="s">
        <v>662</v>
      </c>
      <c r="GOW60" s="151" t="s">
        <v>767</v>
      </c>
      <c r="GOZ60" s="151" t="s">
        <v>768</v>
      </c>
      <c r="GPC60" s="151" t="s">
        <v>772</v>
      </c>
      <c r="GPE60" s="150" t="s">
        <v>476</v>
      </c>
      <c r="GPF60" s="150" t="s">
        <v>660</v>
      </c>
      <c r="GPG60" s="151" t="s">
        <v>765</v>
      </c>
      <c r="GPH60" s="151" t="s">
        <v>496</v>
      </c>
      <c r="GPI60" s="151" t="s">
        <v>817</v>
      </c>
      <c r="GPJ60" s="151" t="s">
        <v>766</v>
      </c>
      <c r="GPK60" s="151" t="s">
        <v>662</v>
      </c>
      <c r="GPM60" s="151" t="s">
        <v>767</v>
      </c>
      <c r="GPP60" s="151" t="s">
        <v>768</v>
      </c>
      <c r="GPS60" s="151" t="s">
        <v>772</v>
      </c>
      <c r="GPU60" s="150" t="s">
        <v>476</v>
      </c>
      <c r="GPV60" s="150" t="s">
        <v>660</v>
      </c>
      <c r="GPW60" s="151" t="s">
        <v>765</v>
      </c>
      <c r="GPX60" s="151" t="s">
        <v>496</v>
      </c>
      <c r="GPY60" s="151" t="s">
        <v>817</v>
      </c>
      <c r="GPZ60" s="151" t="s">
        <v>766</v>
      </c>
      <c r="GQA60" s="151" t="s">
        <v>662</v>
      </c>
      <c r="GQC60" s="151" t="s">
        <v>767</v>
      </c>
      <c r="GQF60" s="151" t="s">
        <v>768</v>
      </c>
      <c r="GQI60" s="151" t="s">
        <v>772</v>
      </c>
      <c r="GQK60" s="150" t="s">
        <v>476</v>
      </c>
      <c r="GQL60" s="150" t="s">
        <v>660</v>
      </c>
      <c r="GQM60" s="151" t="s">
        <v>765</v>
      </c>
      <c r="GQN60" s="151" t="s">
        <v>496</v>
      </c>
      <c r="GQO60" s="151" t="s">
        <v>817</v>
      </c>
      <c r="GQP60" s="151" t="s">
        <v>766</v>
      </c>
      <c r="GQQ60" s="151" t="s">
        <v>662</v>
      </c>
      <c r="GQS60" s="151" t="s">
        <v>767</v>
      </c>
      <c r="GQV60" s="151" t="s">
        <v>768</v>
      </c>
      <c r="GQY60" s="151" t="s">
        <v>772</v>
      </c>
      <c r="GRA60" s="150" t="s">
        <v>476</v>
      </c>
      <c r="GRB60" s="150" t="s">
        <v>660</v>
      </c>
      <c r="GRC60" s="151" t="s">
        <v>765</v>
      </c>
      <c r="GRD60" s="151" t="s">
        <v>496</v>
      </c>
      <c r="GRE60" s="151" t="s">
        <v>817</v>
      </c>
      <c r="GRF60" s="151" t="s">
        <v>766</v>
      </c>
      <c r="GRG60" s="151" t="s">
        <v>662</v>
      </c>
      <c r="GRI60" s="151" t="s">
        <v>767</v>
      </c>
      <c r="GRL60" s="151" t="s">
        <v>768</v>
      </c>
      <c r="GRO60" s="151" t="s">
        <v>772</v>
      </c>
      <c r="GRQ60" s="150" t="s">
        <v>476</v>
      </c>
      <c r="GRR60" s="150" t="s">
        <v>660</v>
      </c>
      <c r="GRS60" s="151" t="s">
        <v>765</v>
      </c>
      <c r="GRT60" s="151" t="s">
        <v>496</v>
      </c>
      <c r="GRU60" s="151" t="s">
        <v>817</v>
      </c>
      <c r="GRV60" s="151" t="s">
        <v>766</v>
      </c>
      <c r="GRW60" s="151" t="s">
        <v>662</v>
      </c>
      <c r="GRY60" s="151" t="s">
        <v>767</v>
      </c>
      <c r="GSB60" s="151" t="s">
        <v>768</v>
      </c>
      <c r="GSE60" s="151" t="s">
        <v>772</v>
      </c>
      <c r="GSG60" s="150" t="s">
        <v>476</v>
      </c>
      <c r="GSH60" s="150" t="s">
        <v>660</v>
      </c>
      <c r="GSI60" s="151" t="s">
        <v>765</v>
      </c>
      <c r="GSJ60" s="151" t="s">
        <v>496</v>
      </c>
      <c r="GSK60" s="151" t="s">
        <v>817</v>
      </c>
      <c r="GSL60" s="151" t="s">
        <v>766</v>
      </c>
      <c r="GSM60" s="151" t="s">
        <v>662</v>
      </c>
      <c r="GSO60" s="151" t="s">
        <v>767</v>
      </c>
      <c r="GSR60" s="151" t="s">
        <v>768</v>
      </c>
      <c r="GSU60" s="151" t="s">
        <v>772</v>
      </c>
      <c r="GSW60" s="150" t="s">
        <v>476</v>
      </c>
      <c r="GSX60" s="150" t="s">
        <v>660</v>
      </c>
      <c r="GSY60" s="151" t="s">
        <v>765</v>
      </c>
      <c r="GSZ60" s="151" t="s">
        <v>496</v>
      </c>
      <c r="GTA60" s="151" t="s">
        <v>817</v>
      </c>
      <c r="GTB60" s="151" t="s">
        <v>766</v>
      </c>
      <c r="GTC60" s="151" t="s">
        <v>662</v>
      </c>
      <c r="GTE60" s="151" t="s">
        <v>767</v>
      </c>
      <c r="GTH60" s="151" t="s">
        <v>768</v>
      </c>
      <c r="GTK60" s="151" t="s">
        <v>772</v>
      </c>
      <c r="GTM60" s="150" t="s">
        <v>476</v>
      </c>
      <c r="GTN60" s="150" t="s">
        <v>660</v>
      </c>
      <c r="GTO60" s="151" t="s">
        <v>765</v>
      </c>
      <c r="GTP60" s="151" t="s">
        <v>496</v>
      </c>
      <c r="GTQ60" s="151" t="s">
        <v>817</v>
      </c>
      <c r="GTR60" s="151" t="s">
        <v>766</v>
      </c>
      <c r="GTS60" s="151" t="s">
        <v>662</v>
      </c>
      <c r="GTU60" s="151" t="s">
        <v>767</v>
      </c>
      <c r="GTX60" s="151" t="s">
        <v>768</v>
      </c>
      <c r="GUA60" s="151" t="s">
        <v>772</v>
      </c>
      <c r="GUC60" s="150" t="s">
        <v>476</v>
      </c>
      <c r="GUD60" s="150" t="s">
        <v>660</v>
      </c>
      <c r="GUE60" s="151" t="s">
        <v>765</v>
      </c>
      <c r="GUF60" s="151" t="s">
        <v>496</v>
      </c>
      <c r="GUG60" s="151" t="s">
        <v>817</v>
      </c>
      <c r="GUH60" s="151" t="s">
        <v>766</v>
      </c>
      <c r="GUI60" s="151" t="s">
        <v>662</v>
      </c>
      <c r="GUK60" s="151" t="s">
        <v>767</v>
      </c>
      <c r="GUN60" s="151" t="s">
        <v>768</v>
      </c>
      <c r="GUQ60" s="151" t="s">
        <v>772</v>
      </c>
      <c r="GUS60" s="150" t="s">
        <v>476</v>
      </c>
      <c r="GUT60" s="150" t="s">
        <v>660</v>
      </c>
      <c r="GUU60" s="151" t="s">
        <v>765</v>
      </c>
      <c r="GUV60" s="151" t="s">
        <v>496</v>
      </c>
      <c r="GUW60" s="151" t="s">
        <v>817</v>
      </c>
      <c r="GUX60" s="151" t="s">
        <v>766</v>
      </c>
      <c r="GUY60" s="151" t="s">
        <v>662</v>
      </c>
      <c r="GVA60" s="151" t="s">
        <v>767</v>
      </c>
      <c r="GVD60" s="151" t="s">
        <v>768</v>
      </c>
      <c r="GVG60" s="151" t="s">
        <v>772</v>
      </c>
      <c r="GVI60" s="150" t="s">
        <v>476</v>
      </c>
      <c r="GVJ60" s="150" t="s">
        <v>660</v>
      </c>
      <c r="GVK60" s="151" t="s">
        <v>765</v>
      </c>
      <c r="GVL60" s="151" t="s">
        <v>496</v>
      </c>
      <c r="GVM60" s="151" t="s">
        <v>817</v>
      </c>
      <c r="GVN60" s="151" t="s">
        <v>766</v>
      </c>
      <c r="GVO60" s="151" t="s">
        <v>662</v>
      </c>
      <c r="GVQ60" s="151" t="s">
        <v>767</v>
      </c>
      <c r="GVT60" s="151" t="s">
        <v>768</v>
      </c>
      <c r="GVW60" s="151" t="s">
        <v>772</v>
      </c>
      <c r="GVY60" s="150" t="s">
        <v>476</v>
      </c>
      <c r="GVZ60" s="150" t="s">
        <v>660</v>
      </c>
      <c r="GWA60" s="151" t="s">
        <v>765</v>
      </c>
      <c r="GWB60" s="151" t="s">
        <v>496</v>
      </c>
      <c r="GWC60" s="151" t="s">
        <v>817</v>
      </c>
      <c r="GWD60" s="151" t="s">
        <v>766</v>
      </c>
      <c r="GWE60" s="151" t="s">
        <v>662</v>
      </c>
      <c r="GWG60" s="151" t="s">
        <v>767</v>
      </c>
      <c r="GWJ60" s="151" t="s">
        <v>768</v>
      </c>
      <c r="GWM60" s="151" t="s">
        <v>772</v>
      </c>
      <c r="GWO60" s="150" t="s">
        <v>476</v>
      </c>
      <c r="GWP60" s="150" t="s">
        <v>660</v>
      </c>
      <c r="GWQ60" s="151" t="s">
        <v>765</v>
      </c>
      <c r="GWR60" s="151" t="s">
        <v>496</v>
      </c>
      <c r="GWS60" s="151" t="s">
        <v>817</v>
      </c>
      <c r="GWT60" s="151" t="s">
        <v>766</v>
      </c>
      <c r="GWU60" s="151" t="s">
        <v>662</v>
      </c>
      <c r="GWW60" s="151" t="s">
        <v>767</v>
      </c>
      <c r="GWZ60" s="151" t="s">
        <v>768</v>
      </c>
      <c r="GXC60" s="151" t="s">
        <v>772</v>
      </c>
      <c r="GXE60" s="150" t="s">
        <v>476</v>
      </c>
      <c r="GXF60" s="150" t="s">
        <v>660</v>
      </c>
      <c r="GXG60" s="151" t="s">
        <v>765</v>
      </c>
      <c r="GXH60" s="151" t="s">
        <v>496</v>
      </c>
      <c r="GXI60" s="151" t="s">
        <v>817</v>
      </c>
      <c r="GXJ60" s="151" t="s">
        <v>766</v>
      </c>
      <c r="GXK60" s="151" t="s">
        <v>662</v>
      </c>
      <c r="GXM60" s="151" t="s">
        <v>767</v>
      </c>
      <c r="GXP60" s="151" t="s">
        <v>768</v>
      </c>
      <c r="GXS60" s="151" t="s">
        <v>772</v>
      </c>
      <c r="GXU60" s="150" t="s">
        <v>476</v>
      </c>
      <c r="GXV60" s="150" t="s">
        <v>660</v>
      </c>
      <c r="GXW60" s="151" t="s">
        <v>765</v>
      </c>
      <c r="GXX60" s="151" t="s">
        <v>496</v>
      </c>
      <c r="GXY60" s="151" t="s">
        <v>817</v>
      </c>
      <c r="GXZ60" s="151" t="s">
        <v>766</v>
      </c>
      <c r="GYA60" s="151" t="s">
        <v>662</v>
      </c>
      <c r="GYC60" s="151" t="s">
        <v>767</v>
      </c>
      <c r="GYF60" s="151" t="s">
        <v>768</v>
      </c>
      <c r="GYI60" s="151" t="s">
        <v>772</v>
      </c>
      <c r="GYK60" s="150" t="s">
        <v>476</v>
      </c>
      <c r="GYL60" s="150" t="s">
        <v>660</v>
      </c>
      <c r="GYM60" s="151" t="s">
        <v>765</v>
      </c>
      <c r="GYN60" s="151" t="s">
        <v>496</v>
      </c>
      <c r="GYO60" s="151" t="s">
        <v>817</v>
      </c>
      <c r="GYP60" s="151" t="s">
        <v>766</v>
      </c>
      <c r="GYQ60" s="151" t="s">
        <v>662</v>
      </c>
      <c r="GYS60" s="151" t="s">
        <v>767</v>
      </c>
      <c r="GYV60" s="151" t="s">
        <v>768</v>
      </c>
      <c r="GYY60" s="151" t="s">
        <v>772</v>
      </c>
      <c r="GZA60" s="150" t="s">
        <v>476</v>
      </c>
      <c r="GZB60" s="150" t="s">
        <v>660</v>
      </c>
      <c r="GZC60" s="151" t="s">
        <v>765</v>
      </c>
      <c r="GZD60" s="151" t="s">
        <v>496</v>
      </c>
      <c r="GZE60" s="151" t="s">
        <v>817</v>
      </c>
      <c r="GZF60" s="151" t="s">
        <v>766</v>
      </c>
      <c r="GZG60" s="151" t="s">
        <v>662</v>
      </c>
      <c r="GZI60" s="151" t="s">
        <v>767</v>
      </c>
      <c r="GZL60" s="151" t="s">
        <v>768</v>
      </c>
      <c r="GZO60" s="151" t="s">
        <v>772</v>
      </c>
      <c r="GZQ60" s="150" t="s">
        <v>476</v>
      </c>
      <c r="GZR60" s="150" t="s">
        <v>660</v>
      </c>
      <c r="GZS60" s="151" t="s">
        <v>765</v>
      </c>
      <c r="GZT60" s="151" t="s">
        <v>496</v>
      </c>
      <c r="GZU60" s="151" t="s">
        <v>817</v>
      </c>
      <c r="GZV60" s="151" t="s">
        <v>766</v>
      </c>
      <c r="GZW60" s="151" t="s">
        <v>662</v>
      </c>
      <c r="GZY60" s="151" t="s">
        <v>767</v>
      </c>
      <c r="HAB60" s="151" t="s">
        <v>768</v>
      </c>
      <c r="HAE60" s="151" t="s">
        <v>772</v>
      </c>
      <c r="HAG60" s="150" t="s">
        <v>476</v>
      </c>
      <c r="HAH60" s="150" t="s">
        <v>660</v>
      </c>
      <c r="HAI60" s="151" t="s">
        <v>765</v>
      </c>
      <c r="HAJ60" s="151" t="s">
        <v>496</v>
      </c>
      <c r="HAK60" s="151" t="s">
        <v>817</v>
      </c>
      <c r="HAL60" s="151" t="s">
        <v>766</v>
      </c>
      <c r="HAM60" s="151" t="s">
        <v>662</v>
      </c>
      <c r="HAO60" s="151" t="s">
        <v>767</v>
      </c>
      <c r="HAR60" s="151" t="s">
        <v>768</v>
      </c>
      <c r="HAU60" s="151" t="s">
        <v>772</v>
      </c>
      <c r="HAW60" s="150" t="s">
        <v>476</v>
      </c>
      <c r="HAX60" s="150" t="s">
        <v>660</v>
      </c>
      <c r="HAY60" s="151" t="s">
        <v>765</v>
      </c>
      <c r="HAZ60" s="151" t="s">
        <v>496</v>
      </c>
      <c r="HBA60" s="151" t="s">
        <v>817</v>
      </c>
      <c r="HBB60" s="151" t="s">
        <v>766</v>
      </c>
      <c r="HBC60" s="151" t="s">
        <v>662</v>
      </c>
      <c r="HBE60" s="151" t="s">
        <v>767</v>
      </c>
      <c r="HBH60" s="151" t="s">
        <v>768</v>
      </c>
      <c r="HBK60" s="151" t="s">
        <v>772</v>
      </c>
      <c r="HBM60" s="150" t="s">
        <v>476</v>
      </c>
      <c r="HBN60" s="150" t="s">
        <v>660</v>
      </c>
      <c r="HBO60" s="151" t="s">
        <v>765</v>
      </c>
      <c r="HBP60" s="151" t="s">
        <v>496</v>
      </c>
      <c r="HBQ60" s="151" t="s">
        <v>817</v>
      </c>
      <c r="HBR60" s="151" t="s">
        <v>766</v>
      </c>
      <c r="HBS60" s="151" t="s">
        <v>662</v>
      </c>
      <c r="HBU60" s="151" t="s">
        <v>767</v>
      </c>
      <c r="HBX60" s="151" t="s">
        <v>768</v>
      </c>
      <c r="HCA60" s="151" t="s">
        <v>772</v>
      </c>
      <c r="HCC60" s="150" t="s">
        <v>476</v>
      </c>
      <c r="HCD60" s="150" t="s">
        <v>660</v>
      </c>
      <c r="HCE60" s="151" t="s">
        <v>765</v>
      </c>
      <c r="HCF60" s="151" t="s">
        <v>496</v>
      </c>
      <c r="HCG60" s="151" t="s">
        <v>817</v>
      </c>
      <c r="HCH60" s="151" t="s">
        <v>766</v>
      </c>
      <c r="HCI60" s="151" t="s">
        <v>662</v>
      </c>
      <c r="HCK60" s="151" t="s">
        <v>767</v>
      </c>
      <c r="HCN60" s="151" t="s">
        <v>768</v>
      </c>
      <c r="HCQ60" s="151" t="s">
        <v>772</v>
      </c>
      <c r="HCS60" s="150" t="s">
        <v>476</v>
      </c>
      <c r="HCT60" s="150" t="s">
        <v>660</v>
      </c>
      <c r="HCU60" s="151" t="s">
        <v>765</v>
      </c>
      <c r="HCV60" s="151" t="s">
        <v>496</v>
      </c>
      <c r="HCW60" s="151" t="s">
        <v>817</v>
      </c>
      <c r="HCX60" s="151" t="s">
        <v>766</v>
      </c>
      <c r="HCY60" s="151" t="s">
        <v>662</v>
      </c>
      <c r="HDA60" s="151" t="s">
        <v>767</v>
      </c>
      <c r="HDD60" s="151" t="s">
        <v>768</v>
      </c>
      <c r="HDG60" s="151" t="s">
        <v>772</v>
      </c>
      <c r="HDI60" s="150" t="s">
        <v>476</v>
      </c>
      <c r="HDJ60" s="150" t="s">
        <v>660</v>
      </c>
      <c r="HDK60" s="151" t="s">
        <v>765</v>
      </c>
      <c r="HDL60" s="151" t="s">
        <v>496</v>
      </c>
      <c r="HDM60" s="151" t="s">
        <v>817</v>
      </c>
      <c r="HDN60" s="151" t="s">
        <v>766</v>
      </c>
      <c r="HDO60" s="151" t="s">
        <v>662</v>
      </c>
      <c r="HDQ60" s="151" t="s">
        <v>767</v>
      </c>
      <c r="HDT60" s="151" t="s">
        <v>768</v>
      </c>
      <c r="HDW60" s="151" t="s">
        <v>772</v>
      </c>
      <c r="HDY60" s="150" t="s">
        <v>476</v>
      </c>
      <c r="HDZ60" s="150" t="s">
        <v>660</v>
      </c>
      <c r="HEA60" s="151" t="s">
        <v>765</v>
      </c>
      <c r="HEB60" s="151" t="s">
        <v>496</v>
      </c>
      <c r="HEC60" s="151" t="s">
        <v>817</v>
      </c>
      <c r="HED60" s="151" t="s">
        <v>766</v>
      </c>
      <c r="HEE60" s="151" t="s">
        <v>662</v>
      </c>
      <c r="HEG60" s="151" t="s">
        <v>767</v>
      </c>
      <c r="HEJ60" s="151" t="s">
        <v>768</v>
      </c>
      <c r="HEM60" s="151" t="s">
        <v>772</v>
      </c>
      <c r="HEO60" s="150" t="s">
        <v>476</v>
      </c>
      <c r="HEP60" s="150" t="s">
        <v>660</v>
      </c>
      <c r="HEQ60" s="151" t="s">
        <v>765</v>
      </c>
      <c r="HER60" s="151" t="s">
        <v>496</v>
      </c>
      <c r="HES60" s="151" t="s">
        <v>817</v>
      </c>
      <c r="HET60" s="151" t="s">
        <v>766</v>
      </c>
      <c r="HEU60" s="151" t="s">
        <v>662</v>
      </c>
      <c r="HEW60" s="151" t="s">
        <v>767</v>
      </c>
      <c r="HEZ60" s="151" t="s">
        <v>768</v>
      </c>
      <c r="HFC60" s="151" t="s">
        <v>772</v>
      </c>
      <c r="HFE60" s="150" t="s">
        <v>476</v>
      </c>
      <c r="HFF60" s="150" t="s">
        <v>660</v>
      </c>
      <c r="HFG60" s="151" t="s">
        <v>765</v>
      </c>
      <c r="HFH60" s="151" t="s">
        <v>496</v>
      </c>
      <c r="HFI60" s="151" t="s">
        <v>817</v>
      </c>
      <c r="HFJ60" s="151" t="s">
        <v>766</v>
      </c>
      <c r="HFK60" s="151" t="s">
        <v>662</v>
      </c>
      <c r="HFM60" s="151" t="s">
        <v>767</v>
      </c>
      <c r="HFP60" s="151" t="s">
        <v>768</v>
      </c>
      <c r="HFS60" s="151" t="s">
        <v>772</v>
      </c>
      <c r="HFU60" s="150" t="s">
        <v>476</v>
      </c>
      <c r="HFV60" s="150" t="s">
        <v>660</v>
      </c>
      <c r="HFW60" s="151" t="s">
        <v>765</v>
      </c>
      <c r="HFX60" s="151" t="s">
        <v>496</v>
      </c>
      <c r="HFY60" s="151" t="s">
        <v>817</v>
      </c>
      <c r="HFZ60" s="151" t="s">
        <v>766</v>
      </c>
      <c r="HGA60" s="151" t="s">
        <v>662</v>
      </c>
      <c r="HGC60" s="151" t="s">
        <v>767</v>
      </c>
      <c r="HGF60" s="151" t="s">
        <v>768</v>
      </c>
      <c r="HGI60" s="151" t="s">
        <v>772</v>
      </c>
      <c r="HGK60" s="150" t="s">
        <v>476</v>
      </c>
      <c r="HGL60" s="150" t="s">
        <v>660</v>
      </c>
      <c r="HGM60" s="151" t="s">
        <v>765</v>
      </c>
      <c r="HGN60" s="151" t="s">
        <v>496</v>
      </c>
      <c r="HGO60" s="151" t="s">
        <v>817</v>
      </c>
      <c r="HGP60" s="151" t="s">
        <v>766</v>
      </c>
      <c r="HGQ60" s="151" t="s">
        <v>662</v>
      </c>
      <c r="HGS60" s="151" t="s">
        <v>767</v>
      </c>
      <c r="HGV60" s="151" t="s">
        <v>768</v>
      </c>
      <c r="HGY60" s="151" t="s">
        <v>772</v>
      </c>
      <c r="HHA60" s="150" t="s">
        <v>476</v>
      </c>
      <c r="HHB60" s="150" t="s">
        <v>660</v>
      </c>
      <c r="HHC60" s="151" t="s">
        <v>765</v>
      </c>
      <c r="HHD60" s="151" t="s">
        <v>496</v>
      </c>
      <c r="HHE60" s="151" t="s">
        <v>817</v>
      </c>
      <c r="HHF60" s="151" t="s">
        <v>766</v>
      </c>
      <c r="HHG60" s="151" t="s">
        <v>662</v>
      </c>
      <c r="HHI60" s="151" t="s">
        <v>767</v>
      </c>
      <c r="HHL60" s="151" t="s">
        <v>768</v>
      </c>
      <c r="HHO60" s="151" t="s">
        <v>772</v>
      </c>
      <c r="HHQ60" s="150" t="s">
        <v>476</v>
      </c>
      <c r="HHR60" s="150" t="s">
        <v>660</v>
      </c>
      <c r="HHS60" s="151" t="s">
        <v>765</v>
      </c>
      <c r="HHT60" s="151" t="s">
        <v>496</v>
      </c>
      <c r="HHU60" s="151" t="s">
        <v>817</v>
      </c>
      <c r="HHV60" s="151" t="s">
        <v>766</v>
      </c>
      <c r="HHW60" s="151" t="s">
        <v>662</v>
      </c>
      <c r="HHY60" s="151" t="s">
        <v>767</v>
      </c>
      <c r="HIB60" s="151" t="s">
        <v>768</v>
      </c>
      <c r="HIE60" s="151" t="s">
        <v>772</v>
      </c>
      <c r="HIG60" s="150" t="s">
        <v>476</v>
      </c>
      <c r="HIH60" s="150" t="s">
        <v>660</v>
      </c>
      <c r="HII60" s="151" t="s">
        <v>765</v>
      </c>
      <c r="HIJ60" s="151" t="s">
        <v>496</v>
      </c>
      <c r="HIK60" s="151" t="s">
        <v>817</v>
      </c>
      <c r="HIL60" s="151" t="s">
        <v>766</v>
      </c>
      <c r="HIM60" s="151" t="s">
        <v>662</v>
      </c>
      <c r="HIO60" s="151" t="s">
        <v>767</v>
      </c>
      <c r="HIR60" s="151" t="s">
        <v>768</v>
      </c>
      <c r="HIU60" s="151" t="s">
        <v>772</v>
      </c>
      <c r="HIW60" s="150" t="s">
        <v>476</v>
      </c>
      <c r="HIX60" s="150" t="s">
        <v>660</v>
      </c>
      <c r="HIY60" s="151" t="s">
        <v>765</v>
      </c>
      <c r="HIZ60" s="151" t="s">
        <v>496</v>
      </c>
      <c r="HJA60" s="151" t="s">
        <v>817</v>
      </c>
      <c r="HJB60" s="151" t="s">
        <v>766</v>
      </c>
      <c r="HJC60" s="151" t="s">
        <v>662</v>
      </c>
      <c r="HJE60" s="151" t="s">
        <v>767</v>
      </c>
      <c r="HJH60" s="151" t="s">
        <v>768</v>
      </c>
      <c r="HJK60" s="151" t="s">
        <v>772</v>
      </c>
      <c r="HJM60" s="150" t="s">
        <v>476</v>
      </c>
      <c r="HJN60" s="150" t="s">
        <v>660</v>
      </c>
      <c r="HJO60" s="151" t="s">
        <v>765</v>
      </c>
      <c r="HJP60" s="151" t="s">
        <v>496</v>
      </c>
      <c r="HJQ60" s="151" t="s">
        <v>817</v>
      </c>
      <c r="HJR60" s="151" t="s">
        <v>766</v>
      </c>
      <c r="HJS60" s="151" t="s">
        <v>662</v>
      </c>
      <c r="HJU60" s="151" t="s">
        <v>767</v>
      </c>
      <c r="HJX60" s="151" t="s">
        <v>768</v>
      </c>
      <c r="HKA60" s="151" t="s">
        <v>772</v>
      </c>
      <c r="HKC60" s="150" t="s">
        <v>476</v>
      </c>
      <c r="HKD60" s="150" t="s">
        <v>660</v>
      </c>
      <c r="HKE60" s="151" t="s">
        <v>765</v>
      </c>
      <c r="HKF60" s="151" t="s">
        <v>496</v>
      </c>
      <c r="HKG60" s="151" t="s">
        <v>817</v>
      </c>
      <c r="HKH60" s="151" t="s">
        <v>766</v>
      </c>
      <c r="HKI60" s="151" t="s">
        <v>662</v>
      </c>
      <c r="HKK60" s="151" t="s">
        <v>767</v>
      </c>
      <c r="HKN60" s="151" t="s">
        <v>768</v>
      </c>
      <c r="HKQ60" s="151" t="s">
        <v>772</v>
      </c>
      <c r="HKS60" s="150" t="s">
        <v>476</v>
      </c>
      <c r="HKT60" s="150" t="s">
        <v>660</v>
      </c>
      <c r="HKU60" s="151" t="s">
        <v>765</v>
      </c>
      <c r="HKV60" s="151" t="s">
        <v>496</v>
      </c>
      <c r="HKW60" s="151" t="s">
        <v>817</v>
      </c>
      <c r="HKX60" s="151" t="s">
        <v>766</v>
      </c>
      <c r="HKY60" s="151" t="s">
        <v>662</v>
      </c>
      <c r="HLA60" s="151" t="s">
        <v>767</v>
      </c>
      <c r="HLD60" s="151" t="s">
        <v>768</v>
      </c>
      <c r="HLG60" s="151" t="s">
        <v>772</v>
      </c>
      <c r="HLI60" s="150" t="s">
        <v>476</v>
      </c>
      <c r="HLJ60" s="150" t="s">
        <v>660</v>
      </c>
      <c r="HLK60" s="151" t="s">
        <v>765</v>
      </c>
      <c r="HLL60" s="151" t="s">
        <v>496</v>
      </c>
      <c r="HLM60" s="151" t="s">
        <v>817</v>
      </c>
      <c r="HLN60" s="151" t="s">
        <v>766</v>
      </c>
      <c r="HLO60" s="151" t="s">
        <v>662</v>
      </c>
      <c r="HLQ60" s="151" t="s">
        <v>767</v>
      </c>
      <c r="HLT60" s="151" t="s">
        <v>768</v>
      </c>
      <c r="HLW60" s="151" t="s">
        <v>772</v>
      </c>
      <c r="HLY60" s="150" t="s">
        <v>476</v>
      </c>
      <c r="HLZ60" s="150" t="s">
        <v>660</v>
      </c>
      <c r="HMA60" s="151" t="s">
        <v>765</v>
      </c>
      <c r="HMB60" s="151" t="s">
        <v>496</v>
      </c>
      <c r="HMC60" s="151" t="s">
        <v>817</v>
      </c>
      <c r="HMD60" s="151" t="s">
        <v>766</v>
      </c>
      <c r="HME60" s="151" t="s">
        <v>662</v>
      </c>
      <c r="HMG60" s="151" t="s">
        <v>767</v>
      </c>
      <c r="HMJ60" s="151" t="s">
        <v>768</v>
      </c>
      <c r="HMM60" s="151" t="s">
        <v>772</v>
      </c>
      <c r="HMO60" s="150" t="s">
        <v>476</v>
      </c>
      <c r="HMP60" s="150" t="s">
        <v>660</v>
      </c>
      <c r="HMQ60" s="151" t="s">
        <v>765</v>
      </c>
      <c r="HMR60" s="151" t="s">
        <v>496</v>
      </c>
      <c r="HMS60" s="151" t="s">
        <v>817</v>
      </c>
      <c r="HMT60" s="151" t="s">
        <v>766</v>
      </c>
      <c r="HMU60" s="151" t="s">
        <v>662</v>
      </c>
      <c r="HMW60" s="151" t="s">
        <v>767</v>
      </c>
      <c r="HMZ60" s="151" t="s">
        <v>768</v>
      </c>
      <c r="HNC60" s="151" t="s">
        <v>772</v>
      </c>
      <c r="HNE60" s="150" t="s">
        <v>476</v>
      </c>
      <c r="HNF60" s="150" t="s">
        <v>660</v>
      </c>
      <c r="HNG60" s="151" t="s">
        <v>765</v>
      </c>
      <c r="HNH60" s="151" t="s">
        <v>496</v>
      </c>
      <c r="HNI60" s="151" t="s">
        <v>817</v>
      </c>
      <c r="HNJ60" s="151" t="s">
        <v>766</v>
      </c>
      <c r="HNK60" s="151" t="s">
        <v>662</v>
      </c>
      <c r="HNM60" s="151" t="s">
        <v>767</v>
      </c>
      <c r="HNP60" s="151" t="s">
        <v>768</v>
      </c>
      <c r="HNS60" s="151" t="s">
        <v>772</v>
      </c>
      <c r="HNU60" s="150" t="s">
        <v>476</v>
      </c>
      <c r="HNV60" s="150" t="s">
        <v>660</v>
      </c>
      <c r="HNW60" s="151" t="s">
        <v>765</v>
      </c>
      <c r="HNX60" s="151" t="s">
        <v>496</v>
      </c>
      <c r="HNY60" s="151" t="s">
        <v>817</v>
      </c>
      <c r="HNZ60" s="151" t="s">
        <v>766</v>
      </c>
      <c r="HOA60" s="151" t="s">
        <v>662</v>
      </c>
      <c r="HOC60" s="151" t="s">
        <v>767</v>
      </c>
      <c r="HOF60" s="151" t="s">
        <v>768</v>
      </c>
      <c r="HOI60" s="151" t="s">
        <v>772</v>
      </c>
      <c r="HOK60" s="150" t="s">
        <v>476</v>
      </c>
      <c r="HOL60" s="150" t="s">
        <v>660</v>
      </c>
      <c r="HOM60" s="151" t="s">
        <v>765</v>
      </c>
      <c r="HON60" s="151" t="s">
        <v>496</v>
      </c>
      <c r="HOO60" s="151" t="s">
        <v>817</v>
      </c>
      <c r="HOP60" s="151" t="s">
        <v>766</v>
      </c>
      <c r="HOQ60" s="151" t="s">
        <v>662</v>
      </c>
      <c r="HOS60" s="151" t="s">
        <v>767</v>
      </c>
      <c r="HOV60" s="151" t="s">
        <v>768</v>
      </c>
      <c r="HOY60" s="151" t="s">
        <v>772</v>
      </c>
      <c r="HPA60" s="150" t="s">
        <v>476</v>
      </c>
      <c r="HPB60" s="150" t="s">
        <v>660</v>
      </c>
      <c r="HPC60" s="151" t="s">
        <v>765</v>
      </c>
      <c r="HPD60" s="151" t="s">
        <v>496</v>
      </c>
      <c r="HPE60" s="151" t="s">
        <v>817</v>
      </c>
      <c r="HPF60" s="151" t="s">
        <v>766</v>
      </c>
      <c r="HPG60" s="151" t="s">
        <v>662</v>
      </c>
      <c r="HPI60" s="151" t="s">
        <v>767</v>
      </c>
      <c r="HPL60" s="151" t="s">
        <v>768</v>
      </c>
      <c r="HPO60" s="151" t="s">
        <v>772</v>
      </c>
      <c r="HPQ60" s="150" t="s">
        <v>476</v>
      </c>
      <c r="HPR60" s="150" t="s">
        <v>660</v>
      </c>
      <c r="HPS60" s="151" t="s">
        <v>765</v>
      </c>
      <c r="HPT60" s="151" t="s">
        <v>496</v>
      </c>
      <c r="HPU60" s="151" t="s">
        <v>817</v>
      </c>
      <c r="HPV60" s="151" t="s">
        <v>766</v>
      </c>
      <c r="HPW60" s="151" t="s">
        <v>662</v>
      </c>
      <c r="HPY60" s="151" t="s">
        <v>767</v>
      </c>
      <c r="HQB60" s="151" t="s">
        <v>768</v>
      </c>
      <c r="HQE60" s="151" t="s">
        <v>772</v>
      </c>
      <c r="HQG60" s="150" t="s">
        <v>476</v>
      </c>
      <c r="HQH60" s="150" t="s">
        <v>660</v>
      </c>
      <c r="HQI60" s="151" t="s">
        <v>765</v>
      </c>
      <c r="HQJ60" s="151" t="s">
        <v>496</v>
      </c>
      <c r="HQK60" s="151" t="s">
        <v>817</v>
      </c>
      <c r="HQL60" s="151" t="s">
        <v>766</v>
      </c>
      <c r="HQM60" s="151" t="s">
        <v>662</v>
      </c>
      <c r="HQO60" s="151" t="s">
        <v>767</v>
      </c>
      <c r="HQR60" s="151" t="s">
        <v>768</v>
      </c>
      <c r="HQU60" s="151" t="s">
        <v>772</v>
      </c>
      <c r="HQW60" s="150" t="s">
        <v>476</v>
      </c>
      <c r="HQX60" s="150" t="s">
        <v>660</v>
      </c>
      <c r="HQY60" s="151" t="s">
        <v>765</v>
      </c>
      <c r="HQZ60" s="151" t="s">
        <v>496</v>
      </c>
      <c r="HRA60" s="151" t="s">
        <v>817</v>
      </c>
      <c r="HRB60" s="151" t="s">
        <v>766</v>
      </c>
      <c r="HRC60" s="151" t="s">
        <v>662</v>
      </c>
      <c r="HRE60" s="151" t="s">
        <v>767</v>
      </c>
      <c r="HRH60" s="151" t="s">
        <v>768</v>
      </c>
      <c r="HRK60" s="151" t="s">
        <v>772</v>
      </c>
      <c r="HRM60" s="150" t="s">
        <v>476</v>
      </c>
      <c r="HRN60" s="150" t="s">
        <v>660</v>
      </c>
      <c r="HRO60" s="151" t="s">
        <v>765</v>
      </c>
      <c r="HRP60" s="151" t="s">
        <v>496</v>
      </c>
      <c r="HRQ60" s="151" t="s">
        <v>817</v>
      </c>
      <c r="HRR60" s="151" t="s">
        <v>766</v>
      </c>
      <c r="HRS60" s="151" t="s">
        <v>662</v>
      </c>
      <c r="HRU60" s="151" t="s">
        <v>767</v>
      </c>
      <c r="HRX60" s="151" t="s">
        <v>768</v>
      </c>
      <c r="HSA60" s="151" t="s">
        <v>772</v>
      </c>
      <c r="HSC60" s="150" t="s">
        <v>476</v>
      </c>
      <c r="HSD60" s="150" t="s">
        <v>660</v>
      </c>
      <c r="HSE60" s="151" t="s">
        <v>765</v>
      </c>
      <c r="HSF60" s="151" t="s">
        <v>496</v>
      </c>
      <c r="HSG60" s="151" t="s">
        <v>817</v>
      </c>
      <c r="HSH60" s="151" t="s">
        <v>766</v>
      </c>
      <c r="HSI60" s="151" t="s">
        <v>662</v>
      </c>
      <c r="HSK60" s="151" t="s">
        <v>767</v>
      </c>
      <c r="HSN60" s="151" t="s">
        <v>768</v>
      </c>
      <c r="HSQ60" s="151" t="s">
        <v>772</v>
      </c>
      <c r="HSS60" s="150" t="s">
        <v>476</v>
      </c>
      <c r="HST60" s="150" t="s">
        <v>660</v>
      </c>
      <c r="HSU60" s="151" t="s">
        <v>765</v>
      </c>
      <c r="HSV60" s="151" t="s">
        <v>496</v>
      </c>
      <c r="HSW60" s="151" t="s">
        <v>817</v>
      </c>
      <c r="HSX60" s="151" t="s">
        <v>766</v>
      </c>
      <c r="HSY60" s="151" t="s">
        <v>662</v>
      </c>
      <c r="HTA60" s="151" t="s">
        <v>767</v>
      </c>
      <c r="HTD60" s="151" t="s">
        <v>768</v>
      </c>
      <c r="HTG60" s="151" t="s">
        <v>772</v>
      </c>
      <c r="HTI60" s="150" t="s">
        <v>476</v>
      </c>
      <c r="HTJ60" s="150" t="s">
        <v>660</v>
      </c>
      <c r="HTK60" s="151" t="s">
        <v>765</v>
      </c>
      <c r="HTL60" s="151" t="s">
        <v>496</v>
      </c>
      <c r="HTM60" s="151" t="s">
        <v>817</v>
      </c>
      <c r="HTN60" s="151" t="s">
        <v>766</v>
      </c>
      <c r="HTO60" s="151" t="s">
        <v>662</v>
      </c>
      <c r="HTQ60" s="151" t="s">
        <v>767</v>
      </c>
      <c r="HTT60" s="151" t="s">
        <v>768</v>
      </c>
      <c r="HTW60" s="151" t="s">
        <v>772</v>
      </c>
      <c r="HTY60" s="150" t="s">
        <v>476</v>
      </c>
      <c r="HTZ60" s="150" t="s">
        <v>660</v>
      </c>
      <c r="HUA60" s="151" t="s">
        <v>765</v>
      </c>
      <c r="HUB60" s="151" t="s">
        <v>496</v>
      </c>
      <c r="HUC60" s="151" t="s">
        <v>817</v>
      </c>
      <c r="HUD60" s="151" t="s">
        <v>766</v>
      </c>
      <c r="HUE60" s="151" t="s">
        <v>662</v>
      </c>
      <c r="HUG60" s="151" t="s">
        <v>767</v>
      </c>
      <c r="HUJ60" s="151" t="s">
        <v>768</v>
      </c>
      <c r="HUM60" s="151" t="s">
        <v>772</v>
      </c>
      <c r="HUO60" s="150" t="s">
        <v>476</v>
      </c>
      <c r="HUP60" s="150" t="s">
        <v>660</v>
      </c>
      <c r="HUQ60" s="151" t="s">
        <v>765</v>
      </c>
      <c r="HUR60" s="151" t="s">
        <v>496</v>
      </c>
      <c r="HUS60" s="151" t="s">
        <v>817</v>
      </c>
      <c r="HUT60" s="151" t="s">
        <v>766</v>
      </c>
      <c r="HUU60" s="151" t="s">
        <v>662</v>
      </c>
      <c r="HUW60" s="151" t="s">
        <v>767</v>
      </c>
      <c r="HUZ60" s="151" t="s">
        <v>768</v>
      </c>
      <c r="HVC60" s="151" t="s">
        <v>772</v>
      </c>
      <c r="HVE60" s="150" t="s">
        <v>476</v>
      </c>
      <c r="HVF60" s="150" t="s">
        <v>660</v>
      </c>
      <c r="HVG60" s="151" t="s">
        <v>765</v>
      </c>
      <c r="HVH60" s="151" t="s">
        <v>496</v>
      </c>
      <c r="HVI60" s="151" t="s">
        <v>817</v>
      </c>
      <c r="HVJ60" s="151" t="s">
        <v>766</v>
      </c>
      <c r="HVK60" s="151" t="s">
        <v>662</v>
      </c>
      <c r="HVM60" s="151" t="s">
        <v>767</v>
      </c>
      <c r="HVP60" s="151" t="s">
        <v>768</v>
      </c>
      <c r="HVS60" s="151" t="s">
        <v>772</v>
      </c>
      <c r="HVU60" s="150" t="s">
        <v>476</v>
      </c>
      <c r="HVV60" s="150" t="s">
        <v>660</v>
      </c>
      <c r="HVW60" s="151" t="s">
        <v>765</v>
      </c>
      <c r="HVX60" s="151" t="s">
        <v>496</v>
      </c>
      <c r="HVY60" s="151" t="s">
        <v>817</v>
      </c>
      <c r="HVZ60" s="151" t="s">
        <v>766</v>
      </c>
      <c r="HWA60" s="151" t="s">
        <v>662</v>
      </c>
      <c r="HWC60" s="151" t="s">
        <v>767</v>
      </c>
      <c r="HWF60" s="151" t="s">
        <v>768</v>
      </c>
      <c r="HWI60" s="151" t="s">
        <v>772</v>
      </c>
      <c r="HWK60" s="150" t="s">
        <v>476</v>
      </c>
      <c r="HWL60" s="150" t="s">
        <v>660</v>
      </c>
      <c r="HWM60" s="151" t="s">
        <v>765</v>
      </c>
      <c r="HWN60" s="151" t="s">
        <v>496</v>
      </c>
      <c r="HWO60" s="151" t="s">
        <v>817</v>
      </c>
      <c r="HWP60" s="151" t="s">
        <v>766</v>
      </c>
      <c r="HWQ60" s="151" t="s">
        <v>662</v>
      </c>
      <c r="HWS60" s="151" t="s">
        <v>767</v>
      </c>
      <c r="HWV60" s="151" t="s">
        <v>768</v>
      </c>
      <c r="HWY60" s="151" t="s">
        <v>772</v>
      </c>
      <c r="HXA60" s="150" t="s">
        <v>476</v>
      </c>
      <c r="HXB60" s="150" t="s">
        <v>660</v>
      </c>
      <c r="HXC60" s="151" t="s">
        <v>765</v>
      </c>
      <c r="HXD60" s="151" t="s">
        <v>496</v>
      </c>
      <c r="HXE60" s="151" t="s">
        <v>817</v>
      </c>
      <c r="HXF60" s="151" t="s">
        <v>766</v>
      </c>
      <c r="HXG60" s="151" t="s">
        <v>662</v>
      </c>
      <c r="HXI60" s="151" t="s">
        <v>767</v>
      </c>
      <c r="HXL60" s="151" t="s">
        <v>768</v>
      </c>
      <c r="HXO60" s="151" t="s">
        <v>772</v>
      </c>
      <c r="HXQ60" s="150" t="s">
        <v>476</v>
      </c>
      <c r="HXR60" s="150" t="s">
        <v>660</v>
      </c>
      <c r="HXS60" s="151" t="s">
        <v>765</v>
      </c>
      <c r="HXT60" s="151" t="s">
        <v>496</v>
      </c>
      <c r="HXU60" s="151" t="s">
        <v>817</v>
      </c>
      <c r="HXV60" s="151" t="s">
        <v>766</v>
      </c>
      <c r="HXW60" s="151" t="s">
        <v>662</v>
      </c>
      <c r="HXY60" s="151" t="s">
        <v>767</v>
      </c>
      <c r="HYB60" s="151" t="s">
        <v>768</v>
      </c>
      <c r="HYE60" s="151" t="s">
        <v>772</v>
      </c>
      <c r="HYG60" s="150" t="s">
        <v>476</v>
      </c>
      <c r="HYH60" s="150" t="s">
        <v>660</v>
      </c>
      <c r="HYI60" s="151" t="s">
        <v>765</v>
      </c>
      <c r="HYJ60" s="151" t="s">
        <v>496</v>
      </c>
      <c r="HYK60" s="151" t="s">
        <v>817</v>
      </c>
      <c r="HYL60" s="151" t="s">
        <v>766</v>
      </c>
      <c r="HYM60" s="151" t="s">
        <v>662</v>
      </c>
      <c r="HYO60" s="151" t="s">
        <v>767</v>
      </c>
      <c r="HYR60" s="151" t="s">
        <v>768</v>
      </c>
      <c r="HYU60" s="151" t="s">
        <v>772</v>
      </c>
      <c r="HYW60" s="150" t="s">
        <v>476</v>
      </c>
      <c r="HYX60" s="150" t="s">
        <v>660</v>
      </c>
      <c r="HYY60" s="151" t="s">
        <v>765</v>
      </c>
      <c r="HYZ60" s="151" t="s">
        <v>496</v>
      </c>
      <c r="HZA60" s="151" t="s">
        <v>817</v>
      </c>
      <c r="HZB60" s="151" t="s">
        <v>766</v>
      </c>
      <c r="HZC60" s="151" t="s">
        <v>662</v>
      </c>
      <c r="HZE60" s="151" t="s">
        <v>767</v>
      </c>
      <c r="HZH60" s="151" t="s">
        <v>768</v>
      </c>
      <c r="HZK60" s="151" t="s">
        <v>772</v>
      </c>
      <c r="HZM60" s="150" t="s">
        <v>476</v>
      </c>
      <c r="HZN60" s="150" t="s">
        <v>660</v>
      </c>
      <c r="HZO60" s="151" t="s">
        <v>765</v>
      </c>
      <c r="HZP60" s="151" t="s">
        <v>496</v>
      </c>
      <c r="HZQ60" s="151" t="s">
        <v>817</v>
      </c>
      <c r="HZR60" s="151" t="s">
        <v>766</v>
      </c>
      <c r="HZS60" s="151" t="s">
        <v>662</v>
      </c>
      <c r="HZU60" s="151" t="s">
        <v>767</v>
      </c>
      <c r="HZX60" s="151" t="s">
        <v>768</v>
      </c>
      <c r="IAA60" s="151" t="s">
        <v>772</v>
      </c>
      <c r="IAC60" s="150" t="s">
        <v>476</v>
      </c>
      <c r="IAD60" s="150" t="s">
        <v>660</v>
      </c>
      <c r="IAE60" s="151" t="s">
        <v>765</v>
      </c>
      <c r="IAF60" s="151" t="s">
        <v>496</v>
      </c>
      <c r="IAG60" s="151" t="s">
        <v>817</v>
      </c>
      <c r="IAH60" s="151" t="s">
        <v>766</v>
      </c>
      <c r="IAI60" s="151" t="s">
        <v>662</v>
      </c>
      <c r="IAK60" s="151" t="s">
        <v>767</v>
      </c>
      <c r="IAN60" s="151" t="s">
        <v>768</v>
      </c>
      <c r="IAQ60" s="151" t="s">
        <v>772</v>
      </c>
      <c r="IAS60" s="150" t="s">
        <v>476</v>
      </c>
      <c r="IAT60" s="150" t="s">
        <v>660</v>
      </c>
      <c r="IAU60" s="151" t="s">
        <v>765</v>
      </c>
      <c r="IAV60" s="151" t="s">
        <v>496</v>
      </c>
      <c r="IAW60" s="151" t="s">
        <v>817</v>
      </c>
      <c r="IAX60" s="151" t="s">
        <v>766</v>
      </c>
      <c r="IAY60" s="151" t="s">
        <v>662</v>
      </c>
      <c r="IBA60" s="151" t="s">
        <v>767</v>
      </c>
      <c r="IBD60" s="151" t="s">
        <v>768</v>
      </c>
      <c r="IBG60" s="151" t="s">
        <v>772</v>
      </c>
      <c r="IBI60" s="150" t="s">
        <v>476</v>
      </c>
      <c r="IBJ60" s="150" t="s">
        <v>660</v>
      </c>
      <c r="IBK60" s="151" t="s">
        <v>765</v>
      </c>
      <c r="IBL60" s="151" t="s">
        <v>496</v>
      </c>
      <c r="IBM60" s="151" t="s">
        <v>817</v>
      </c>
      <c r="IBN60" s="151" t="s">
        <v>766</v>
      </c>
      <c r="IBO60" s="151" t="s">
        <v>662</v>
      </c>
      <c r="IBQ60" s="151" t="s">
        <v>767</v>
      </c>
      <c r="IBT60" s="151" t="s">
        <v>768</v>
      </c>
      <c r="IBW60" s="151" t="s">
        <v>772</v>
      </c>
      <c r="IBY60" s="150" t="s">
        <v>476</v>
      </c>
      <c r="IBZ60" s="150" t="s">
        <v>660</v>
      </c>
      <c r="ICA60" s="151" t="s">
        <v>765</v>
      </c>
      <c r="ICB60" s="151" t="s">
        <v>496</v>
      </c>
      <c r="ICC60" s="151" t="s">
        <v>817</v>
      </c>
      <c r="ICD60" s="151" t="s">
        <v>766</v>
      </c>
      <c r="ICE60" s="151" t="s">
        <v>662</v>
      </c>
      <c r="ICG60" s="151" t="s">
        <v>767</v>
      </c>
      <c r="ICJ60" s="151" t="s">
        <v>768</v>
      </c>
      <c r="ICM60" s="151" t="s">
        <v>772</v>
      </c>
      <c r="ICO60" s="150" t="s">
        <v>476</v>
      </c>
      <c r="ICP60" s="150" t="s">
        <v>660</v>
      </c>
      <c r="ICQ60" s="151" t="s">
        <v>765</v>
      </c>
      <c r="ICR60" s="151" t="s">
        <v>496</v>
      </c>
      <c r="ICS60" s="151" t="s">
        <v>817</v>
      </c>
      <c r="ICT60" s="151" t="s">
        <v>766</v>
      </c>
      <c r="ICU60" s="151" t="s">
        <v>662</v>
      </c>
      <c r="ICW60" s="151" t="s">
        <v>767</v>
      </c>
      <c r="ICZ60" s="151" t="s">
        <v>768</v>
      </c>
      <c r="IDC60" s="151" t="s">
        <v>772</v>
      </c>
      <c r="IDE60" s="150" t="s">
        <v>476</v>
      </c>
      <c r="IDF60" s="150" t="s">
        <v>660</v>
      </c>
      <c r="IDG60" s="151" t="s">
        <v>765</v>
      </c>
      <c r="IDH60" s="151" t="s">
        <v>496</v>
      </c>
      <c r="IDI60" s="151" t="s">
        <v>817</v>
      </c>
      <c r="IDJ60" s="151" t="s">
        <v>766</v>
      </c>
      <c r="IDK60" s="151" t="s">
        <v>662</v>
      </c>
      <c r="IDM60" s="151" t="s">
        <v>767</v>
      </c>
      <c r="IDP60" s="151" t="s">
        <v>768</v>
      </c>
      <c r="IDS60" s="151" t="s">
        <v>772</v>
      </c>
      <c r="IDU60" s="150" t="s">
        <v>476</v>
      </c>
      <c r="IDV60" s="150" t="s">
        <v>660</v>
      </c>
      <c r="IDW60" s="151" t="s">
        <v>765</v>
      </c>
      <c r="IDX60" s="151" t="s">
        <v>496</v>
      </c>
      <c r="IDY60" s="151" t="s">
        <v>817</v>
      </c>
      <c r="IDZ60" s="151" t="s">
        <v>766</v>
      </c>
      <c r="IEA60" s="151" t="s">
        <v>662</v>
      </c>
      <c r="IEC60" s="151" t="s">
        <v>767</v>
      </c>
      <c r="IEF60" s="151" t="s">
        <v>768</v>
      </c>
      <c r="IEI60" s="151" t="s">
        <v>772</v>
      </c>
      <c r="IEK60" s="150" t="s">
        <v>476</v>
      </c>
      <c r="IEL60" s="150" t="s">
        <v>660</v>
      </c>
      <c r="IEM60" s="151" t="s">
        <v>765</v>
      </c>
      <c r="IEN60" s="151" t="s">
        <v>496</v>
      </c>
      <c r="IEO60" s="151" t="s">
        <v>817</v>
      </c>
      <c r="IEP60" s="151" t="s">
        <v>766</v>
      </c>
      <c r="IEQ60" s="151" t="s">
        <v>662</v>
      </c>
      <c r="IES60" s="151" t="s">
        <v>767</v>
      </c>
      <c r="IEV60" s="151" t="s">
        <v>768</v>
      </c>
      <c r="IEY60" s="151" t="s">
        <v>772</v>
      </c>
      <c r="IFA60" s="150" t="s">
        <v>476</v>
      </c>
      <c r="IFB60" s="150" t="s">
        <v>660</v>
      </c>
      <c r="IFC60" s="151" t="s">
        <v>765</v>
      </c>
      <c r="IFD60" s="151" t="s">
        <v>496</v>
      </c>
      <c r="IFE60" s="151" t="s">
        <v>817</v>
      </c>
      <c r="IFF60" s="151" t="s">
        <v>766</v>
      </c>
      <c r="IFG60" s="151" t="s">
        <v>662</v>
      </c>
      <c r="IFI60" s="151" t="s">
        <v>767</v>
      </c>
      <c r="IFL60" s="151" t="s">
        <v>768</v>
      </c>
      <c r="IFO60" s="151" t="s">
        <v>772</v>
      </c>
      <c r="IFQ60" s="150" t="s">
        <v>476</v>
      </c>
      <c r="IFR60" s="150" t="s">
        <v>660</v>
      </c>
      <c r="IFS60" s="151" t="s">
        <v>765</v>
      </c>
      <c r="IFT60" s="151" t="s">
        <v>496</v>
      </c>
      <c r="IFU60" s="151" t="s">
        <v>817</v>
      </c>
      <c r="IFV60" s="151" t="s">
        <v>766</v>
      </c>
      <c r="IFW60" s="151" t="s">
        <v>662</v>
      </c>
      <c r="IFY60" s="151" t="s">
        <v>767</v>
      </c>
      <c r="IGB60" s="151" t="s">
        <v>768</v>
      </c>
      <c r="IGE60" s="151" t="s">
        <v>772</v>
      </c>
      <c r="IGG60" s="150" t="s">
        <v>476</v>
      </c>
      <c r="IGH60" s="150" t="s">
        <v>660</v>
      </c>
      <c r="IGI60" s="151" t="s">
        <v>765</v>
      </c>
      <c r="IGJ60" s="151" t="s">
        <v>496</v>
      </c>
      <c r="IGK60" s="151" t="s">
        <v>817</v>
      </c>
      <c r="IGL60" s="151" t="s">
        <v>766</v>
      </c>
      <c r="IGM60" s="151" t="s">
        <v>662</v>
      </c>
      <c r="IGO60" s="151" t="s">
        <v>767</v>
      </c>
      <c r="IGR60" s="151" t="s">
        <v>768</v>
      </c>
      <c r="IGU60" s="151" t="s">
        <v>772</v>
      </c>
      <c r="IGW60" s="150" t="s">
        <v>476</v>
      </c>
      <c r="IGX60" s="150" t="s">
        <v>660</v>
      </c>
      <c r="IGY60" s="151" t="s">
        <v>765</v>
      </c>
      <c r="IGZ60" s="151" t="s">
        <v>496</v>
      </c>
      <c r="IHA60" s="151" t="s">
        <v>817</v>
      </c>
      <c r="IHB60" s="151" t="s">
        <v>766</v>
      </c>
      <c r="IHC60" s="151" t="s">
        <v>662</v>
      </c>
      <c r="IHE60" s="151" t="s">
        <v>767</v>
      </c>
      <c r="IHH60" s="151" t="s">
        <v>768</v>
      </c>
      <c r="IHK60" s="151" t="s">
        <v>772</v>
      </c>
      <c r="IHM60" s="150" t="s">
        <v>476</v>
      </c>
      <c r="IHN60" s="150" t="s">
        <v>660</v>
      </c>
      <c r="IHO60" s="151" t="s">
        <v>765</v>
      </c>
      <c r="IHP60" s="151" t="s">
        <v>496</v>
      </c>
      <c r="IHQ60" s="151" t="s">
        <v>817</v>
      </c>
      <c r="IHR60" s="151" t="s">
        <v>766</v>
      </c>
      <c r="IHS60" s="151" t="s">
        <v>662</v>
      </c>
      <c r="IHU60" s="151" t="s">
        <v>767</v>
      </c>
      <c r="IHX60" s="151" t="s">
        <v>768</v>
      </c>
      <c r="IIA60" s="151" t="s">
        <v>772</v>
      </c>
      <c r="IIC60" s="150" t="s">
        <v>476</v>
      </c>
      <c r="IID60" s="150" t="s">
        <v>660</v>
      </c>
      <c r="IIE60" s="151" t="s">
        <v>765</v>
      </c>
      <c r="IIF60" s="151" t="s">
        <v>496</v>
      </c>
      <c r="IIG60" s="151" t="s">
        <v>817</v>
      </c>
      <c r="IIH60" s="151" t="s">
        <v>766</v>
      </c>
      <c r="III60" s="151" t="s">
        <v>662</v>
      </c>
      <c r="IIK60" s="151" t="s">
        <v>767</v>
      </c>
      <c r="IIN60" s="151" t="s">
        <v>768</v>
      </c>
      <c r="IIQ60" s="151" t="s">
        <v>772</v>
      </c>
      <c r="IIS60" s="150" t="s">
        <v>476</v>
      </c>
      <c r="IIT60" s="150" t="s">
        <v>660</v>
      </c>
      <c r="IIU60" s="151" t="s">
        <v>765</v>
      </c>
      <c r="IIV60" s="151" t="s">
        <v>496</v>
      </c>
      <c r="IIW60" s="151" t="s">
        <v>817</v>
      </c>
      <c r="IIX60" s="151" t="s">
        <v>766</v>
      </c>
      <c r="IIY60" s="151" t="s">
        <v>662</v>
      </c>
      <c r="IJA60" s="151" t="s">
        <v>767</v>
      </c>
      <c r="IJD60" s="151" t="s">
        <v>768</v>
      </c>
      <c r="IJG60" s="151" t="s">
        <v>772</v>
      </c>
      <c r="IJI60" s="150" t="s">
        <v>476</v>
      </c>
      <c r="IJJ60" s="150" t="s">
        <v>660</v>
      </c>
      <c r="IJK60" s="151" t="s">
        <v>765</v>
      </c>
      <c r="IJL60" s="151" t="s">
        <v>496</v>
      </c>
      <c r="IJM60" s="151" t="s">
        <v>817</v>
      </c>
      <c r="IJN60" s="151" t="s">
        <v>766</v>
      </c>
      <c r="IJO60" s="151" t="s">
        <v>662</v>
      </c>
      <c r="IJQ60" s="151" t="s">
        <v>767</v>
      </c>
      <c r="IJT60" s="151" t="s">
        <v>768</v>
      </c>
      <c r="IJW60" s="151" t="s">
        <v>772</v>
      </c>
      <c r="IJY60" s="150" t="s">
        <v>476</v>
      </c>
      <c r="IJZ60" s="150" t="s">
        <v>660</v>
      </c>
      <c r="IKA60" s="151" t="s">
        <v>765</v>
      </c>
      <c r="IKB60" s="151" t="s">
        <v>496</v>
      </c>
      <c r="IKC60" s="151" t="s">
        <v>817</v>
      </c>
      <c r="IKD60" s="151" t="s">
        <v>766</v>
      </c>
      <c r="IKE60" s="151" t="s">
        <v>662</v>
      </c>
      <c r="IKG60" s="151" t="s">
        <v>767</v>
      </c>
      <c r="IKJ60" s="151" t="s">
        <v>768</v>
      </c>
      <c r="IKM60" s="151" t="s">
        <v>772</v>
      </c>
      <c r="IKO60" s="150" t="s">
        <v>476</v>
      </c>
      <c r="IKP60" s="150" t="s">
        <v>660</v>
      </c>
      <c r="IKQ60" s="151" t="s">
        <v>765</v>
      </c>
      <c r="IKR60" s="151" t="s">
        <v>496</v>
      </c>
      <c r="IKS60" s="151" t="s">
        <v>817</v>
      </c>
      <c r="IKT60" s="151" t="s">
        <v>766</v>
      </c>
      <c r="IKU60" s="151" t="s">
        <v>662</v>
      </c>
      <c r="IKW60" s="151" t="s">
        <v>767</v>
      </c>
      <c r="IKZ60" s="151" t="s">
        <v>768</v>
      </c>
      <c r="ILC60" s="151" t="s">
        <v>772</v>
      </c>
      <c r="ILE60" s="150" t="s">
        <v>476</v>
      </c>
      <c r="ILF60" s="150" t="s">
        <v>660</v>
      </c>
      <c r="ILG60" s="151" t="s">
        <v>765</v>
      </c>
      <c r="ILH60" s="151" t="s">
        <v>496</v>
      </c>
      <c r="ILI60" s="151" t="s">
        <v>817</v>
      </c>
      <c r="ILJ60" s="151" t="s">
        <v>766</v>
      </c>
      <c r="ILK60" s="151" t="s">
        <v>662</v>
      </c>
      <c r="ILM60" s="151" t="s">
        <v>767</v>
      </c>
      <c r="ILP60" s="151" t="s">
        <v>768</v>
      </c>
      <c r="ILS60" s="151" t="s">
        <v>772</v>
      </c>
      <c r="ILU60" s="150" t="s">
        <v>476</v>
      </c>
      <c r="ILV60" s="150" t="s">
        <v>660</v>
      </c>
      <c r="ILW60" s="151" t="s">
        <v>765</v>
      </c>
      <c r="ILX60" s="151" t="s">
        <v>496</v>
      </c>
      <c r="ILY60" s="151" t="s">
        <v>817</v>
      </c>
      <c r="ILZ60" s="151" t="s">
        <v>766</v>
      </c>
      <c r="IMA60" s="151" t="s">
        <v>662</v>
      </c>
      <c r="IMC60" s="151" t="s">
        <v>767</v>
      </c>
      <c r="IMF60" s="151" t="s">
        <v>768</v>
      </c>
      <c r="IMI60" s="151" t="s">
        <v>772</v>
      </c>
      <c r="IMK60" s="150" t="s">
        <v>476</v>
      </c>
      <c r="IML60" s="150" t="s">
        <v>660</v>
      </c>
      <c r="IMM60" s="151" t="s">
        <v>765</v>
      </c>
      <c r="IMN60" s="151" t="s">
        <v>496</v>
      </c>
      <c r="IMO60" s="151" t="s">
        <v>817</v>
      </c>
      <c r="IMP60" s="151" t="s">
        <v>766</v>
      </c>
      <c r="IMQ60" s="151" t="s">
        <v>662</v>
      </c>
      <c r="IMS60" s="151" t="s">
        <v>767</v>
      </c>
      <c r="IMV60" s="151" t="s">
        <v>768</v>
      </c>
      <c r="IMY60" s="151" t="s">
        <v>772</v>
      </c>
      <c r="INA60" s="150" t="s">
        <v>476</v>
      </c>
      <c r="INB60" s="150" t="s">
        <v>660</v>
      </c>
      <c r="INC60" s="151" t="s">
        <v>765</v>
      </c>
      <c r="IND60" s="151" t="s">
        <v>496</v>
      </c>
      <c r="INE60" s="151" t="s">
        <v>817</v>
      </c>
      <c r="INF60" s="151" t="s">
        <v>766</v>
      </c>
      <c r="ING60" s="151" t="s">
        <v>662</v>
      </c>
      <c r="INI60" s="151" t="s">
        <v>767</v>
      </c>
      <c r="INL60" s="151" t="s">
        <v>768</v>
      </c>
      <c r="INO60" s="151" t="s">
        <v>772</v>
      </c>
      <c r="INQ60" s="150" t="s">
        <v>476</v>
      </c>
      <c r="INR60" s="150" t="s">
        <v>660</v>
      </c>
      <c r="INS60" s="151" t="s">
        <v>765</v>
      </c>
      <c r="INT60" s="151" t="s">
        <v>496</v>
      </c>
      <c r="INU60" s="151" t="s">
        <v>817</v>
      </c>
      <c r="INV60" s="151" t="s">
        <v>766</v>
      </c>
      <c r="INW60" s="151" t="s">
        <v>662</v>
      </c>
      <c r="INY60" s="151" t="s">
        <v>767</v>
      </c>
      <c r="IOB60" s="151" t="s">
        <v>768</v>
      </c>
      <c r="IOE60" s="151" t="s">
        <v>772</v>
      </c>
      <c r="IOG60" s="150" t="s">
        <v>476</v>
      </c>
      <c r="IOH60" s="150" t="s">
        <v>660</v>
      </c>
      <c r="IOI60" s="151" t="s">
        <v>765</v>
      </c>
      <c r="IOJ60" s="151" t="s">
        <v>496</v>
      </c>
      <c r="IOK60" s="151" t="s">
        <v>817</v>
      </c>
      <c r="IOL60" s="151" t="s">
        <v>766</v>
      </c>
      <c r="IOM60" s="151" t="s">
        <v>662</v>
      </c>
      <c r="IOO60" s="151" t="s">
        <v>767</v>
      </c>
      <c r="IOR60" s="151" t="s">
        <v>768</v>
      </c>
      <c r="IOU60" s="151" t="s">
        <v>772</v>
      </c>
      <c r="IOW60" s="150" t="s">
        <v>476</v>
      </c>
      <c r="IOX60" s="150" t="s">
        <v>660</v>
      </c>
      <c r="IOY60" s="151" t="s">
        <v>765</v>
      </c>
      <c r="IOZ60" s="151" t="s">
        <v>496</v>
      </c>
      <c r="IPA60" s="151" t="s">
        <v>817</v>
      </c>
      <c r="IPB60" s="151" t="s">
        <v>766</v>
      </c>
      <c r="IPC60" s="151" t="s">
        <v>662</v>
      </c>
      <c r="IPE60" s="151" t="s">
        <v>767</v>
      </c>
      <c r="IPH60" s="151" t="s">
        <v>768</v>
      </c>
      <c r="IPK60" s="151" t="s">
        <v>772</v>
      </c>
      <c r="IPM60" s="150" t="s">
        <v>476</v>
      </c>
      <c r="IPN60" s="150" t="s">
        <v>660</v>
      </c>
      <c r="IPO60" s="151" t="s">
        <v>765</v>
      </c>
      <c r="IPP60" s="151" t="s">
        <v>496</v>
      </c>
      <c r="IPQ60" s="151" t="s">
        <v>817</v>
      </c>
      <c r="IPR60" s="151" t="s">
        <v>766</v>
      </c>
      <c r="IPS60" s="151" t="s">
        <v>662</v>
      </c>
      <c r="IPU60" s="151" t="s">
        <v>767</v>
      </c>
      <c r="IPX60" s="151" t="s">
        <v>768</v>
      </c>
      <c r="IQA60" s="151" t="s">
        <v>772</v>
      </c>
      <c r="IQC60" s="150" t="s">
        <v>476</v>
      </c>
      <c r="IQD60" s="150" t="s">
        <v>660</v>
      </c>
      <c r="IQE60" s="151" t="s">
        <v>765</v>
      </c>
      <c r="IQF60" s="151" t="s">
        <v>496</v>
      </c>
      <c r="IQG60" s="151" t="s">
        <v>817</v>
      </c>
      <c r="IQH60" s="151" t="s">
        <v>766</v>
      </c>
      <c r="IQI60" s="151" t="s">
        <v>662</v>
      </c>
      <c r="IQK60" s="151" t="s">
        <v>767</v>
      </c>
      <c r="IQN60" s="151" t="s">
        <v>768</v>
      </c>
      <c r="IQQ60" s="151" t="s">
        <v>772</v>
      </c>
      <c r="IQS60" s="150" t="s">
        <v>476</v>
      </c>
      <c r="IQT60" s="150" t="s">
        <v>660</v>
      </c>
      <c r="IQU60" s="151" t="s">
        <v>765</v>
      </c>
      <c r="IQV60" s="151" t="s">
        <v>496</v>
      </c>
      <c r="IQW60" s="151" t="s">
        <v>817</v>
      </c>
      <c r="IQX60" s="151" t="s">
        <v>766</v>
      </c>
      <c r="IQY60" s="151" t="s">
        <v>662</v>
      </c>
      <c r="IRA60" s="151" t="s">
        <v>767</v>
      </c>
      <c r="IRD60" s="151" t="s">
        <v>768</v>
      </c>
      <c r="IRG60" s="151" t="s">
        <v>772</v>
      </c>
      <c r="IRI60" s="150" t="s">
        <v>476</v>
      </c>
      <c r="IRJ60" s="150" t="s">
        <v>660</v>
      </c>
      <c r="IRK60" s="151" t="s">
        <v>765</v>
      </c>
      <c r="IRL60" s="151" t="s">
        <v>496</v>
      </c>
      <c r="IRM60" s="151" t="s">
        <v>817</v>
      </c>
      <c r="IRN60" s="151" t="s">
        <v>766</v>
      </c>
      <c r="IRO60" s="151" t="s">
        <v>662</v>
      </c>
      <c r="IRQ60" s="151" t="s">
        <v>767</v>
      </c>
      <c r="IRT60" s="151" t="s">
        <v>768</v>
      </c>
      <c r="IRW60" s="151" t="s">
        <v>772</v>
      </c>
      <c r="IRY60" s="150" t="s">
        <v>476</v>
      </c>
      <c r="IRZ60" s="150" t="s">
        <v>660</v>
      </c>
      <c r="ISA60" s="151" t="s">
        <v>765</v>
      </c>
      <c r="ISB60" s="151" t="s">
        <v>496</v>
      </c>
      <c r="ISC60" s="151" t="s">
        <v>817</v>
      </c>
      <c r="ISD60" s="151" t="s">
        <v>766</v>
      </c>
      <c r="ISE60" s="151" t="s">
        <v>662</v>
      </c>
      <c r="ISG60" s="151" t="s">
        <v>767</v>
      </c>
      <c r="ISJ60" s="151" t="s">
        <v>768</v>
      </c>
      <c r="ISM60" s="151" t="s">
        <v>772</v>
      </c>
      <c r="ISO60" s="150" t="s">
        <v>476</v>
      </c>
      <c r="ISP60" s="150" t="s">
        <v>660</v>
      </c>
      <c r="ISQ60" s="151" t="s">
        <v>765</v>
      </c>
      <c r="ISR60" s="151" t="s">
        <v>496</v>
      </c>
      <c r="ISS60" s="151" t="s">
        <v>817</v>
      </c>
      <c r="IST60" s="151" t="s">
        <v>766</v>
      </c>
      <c r="ISU60" s="151" t="s">
        <v>662</v>
      </c>
      <c r="ISW60" s="151" t="s">
        <v>767</v>
      </c>
      <c r="ISZ60" s="151" t="s">
        <v>768</v>
      </c>
      <c r="ITC60" s="151" t="s">
        <v>772</v>
      </c>
      <c r="ITE60" s="150" t="s">
        <v>476</v>
      </c>
      <c r="ITF60" s="150" t="s">
        <v>660</v>
      </c>
      <c r="ITG60" s="151" t="s">
        <v>765</v>
      </c>
      <c r="ITH60" s="151" t="s">
        <v>496</v>
      </c>
      <c r="ITI60" s="151" t="s">
        <v>817</v>
      </c>
      <c r="ITJ60" s="151" t="s">
        <v>766</v>
      </c>
      <c r="ITK60" s="151" t="s">
        <v>662</v>
      </c>
      <c r="ITM60" s="151" t="s">
        <v>767</v>
      </c>
      <c r="ITP60" s="151" t="s">
        <v>768</v>
      </c>
      <c r="ITS60" s="151" t="s">
        <v>772</v>
      </c>
      <c r="ITU60" s="150" t="s">
        <v>476</v>
      </c>
      <c r="ITV60" s="150" t="s">
        <v>660</v>
      </c>
      <c r="ITW60" s="151" t="s">
        <v>765</v>
      </c>
      <c r="ITX60" s="151" t="s">
        <v>496</v>
      </c>
      <c r="ITY60" s="151" t="s">
        <v>817</v>
      </c>
      <c r="ITZ60" s="151" t="s">
        <v>766</v>
      </c>
      <c r="IUA60" s="151" t="s">
        <v>662</v>
      </c>
      <c r="IUC60" s="151" t="s">
        <v>767</v>
      </c>
      <c r="IUF60" s="151" t="s">
        <v>768</v>
      </c>
      <c r="IUI60" s="151" t="s">
        <v>772</v>
      </c>
      <c r="IUK60" s="150" t="s">
        <v>476</v>
      </c>
      <c r="IUL60" s="150" t="s">
        <v>660</v>
      </c>
      <c r="IUM60" s="151" t="s">
        <v>765</v>
      </c>
      <c r="IUN60" s="151" t="s">
        <v>496</v>
      </c>
      <c r="IUO60" s="151" t="s">
        <v>817</v>
      </c>
      <c r="IUP60" s="151" t="s">
        <v>766</v>
      </c>
      <c r="IUQ60" s="151" t="s">
        <v>662</v>
      </c>
      <c r="IUS60" s="151" t="s">
        <v>767</v>
      </c>
      <c r="IUV60" s="151" t="s">
        <v>768</v>
      </c>
      <c r="IUY60" s="151" t="s">
        <v>772</v>
      </c>
      <c r="IVA60" s="150" t="s">
        <v>476</v>
      </c>
      <c r="IVB60" s="150" t="s">
        <v>660</v>
      </c>
      <c r="IVC60" s="151" t="s">
        <v>765</v>
      </c>
      <c r="IVD60" s="151" t="s">
        <v>496</v>
      </c>
      <c r="IVE60" s="151" t="s">
        <v>817</v>
      </c>
      <c r="IVF60" s="151" t="s">
        <v>766</v>
      </c>
      <c r="IVG60" s="151" t="s">
        <v>662</v>
      </c>
      <c r="IVI60" s="151" t="s">
        <v>767</v>
      </c>
      <c r="IVL60" s="151" t="s">
        <v>768</v>
      </c>
      <c r="IVO60" s="151" t="s">
        <v>772</v>
      </c>
      <c r="IVQ60" s="150" t="s">
        <v>476</v>
      </c>
      <c r="IVR60" s="150" t="s">
        <v>660</v>
      </c>
      <c r="IVS60" s="151" t="s">
        <v>765</v>
      </c>
      <c r="IVT60" s="151" t="s">
        <v>496</v>
      </c>
      <c r="IVU60" s="151" t="s">
        <v>817</v>
      </c>
      <c r="IVV60" s="151" t="s">
        <v>766</v>
      </c>
      <c r="IVW60" s="151" t="s">
        <v>662</v>
      </c>
      <c r="IVY60" s="151" t="s">
        <v>767</v>
      </c>
      <c r="IWB60" s="151" t="s">
        <v>768</v>
      </c>
      <c r="IWE60" s="151" t="s">
        <v>772</v>
      </c>
      <c r="IWG60" s="150" t="s">
        <v>476</v>
      </c>
      <c r="IWH60" s="150" t="s">
        <v>660</v>
      </c>
      <c r="IWI60" s="151" t="s">
        <v>765</v>
      </c>
      <c r="IWJ60" s="151" t="s">
        <v>496</v>
      </c>
      <c r="IWK60" s="151" t="s">
        <v>817</v>
      </c>
      <c r="IWL60" s="151" t="s">
        <v>766</v>
      </c>
      <c r="IWM60" s="151" t="s">
        <v>662</v>
      </c>
      <c r="IWO60" s="151" t="s">
        <v>767</v>
      </c>
      <c r="IWR60" s="151" t="s">
        <v>768</v>
      </c>
      <c r="IWU60" s="151" t="s">
        <v>772</v>
      </c>
      <c r="IWW60" s="150" t="s">
        <v>476</v>
      </c>
      <c r="IWX60" s="150" t="s">
        <v>660</v>
      </c>
      <c r="IWY60" s="151" t="s">
        <v>765</v>
      </c>
      <c r="IWZ60" s="151" t="s">
        <v>496</v>
      </c>
      <c r="IXA60" s="151" t="s">
        <v>817</v>
      </c>
      <c r="IXB60" s="151" t="s">
        <v>766</v>
      </c>
      <c r="IXC60" s="151" t="s">
        <v>662</v>
      </c>
      <c r="IXE60" s="151" t="s">
        <v>767</v>
      </c>
      <c r="IXH60" s="151" t="s">
        <v>768</v>
      </c>
      <c r="IXK60" s="151" t="s">
        <v>772</v>
      </c>
      <c r="IXM60" s="150" t="s">
        <v>476</v>
      </c>
      <c r="IXN60" s="150" t="s">
        <v>660</v>
      </c>
      <c r="IXO60" s="151" t="s">
        <v>765</v>
      </c>
      <c r="IXP60" s="151" t="s">
        <v>496</v>
      </c>
      <c r="IXQ60" s="151" t="s">
        <v>817</v>
      </c>
      <c r="IXR60" s="151" t="s">
        <v>766</v>
      </c>
      <c r="IXS60" s="151" t="s">
        <v>662</v>
      </c>
      <c r="IXU60" s="151" t="s">
        <v>767</v>
      </c>
      <c r="IXX60" s="151" t="s">
        <v>768</v>
      </c>
      <c r="IYA60" s="151" t="s">
        <v>772</v>
      </c>
      <c r="IYC60" s="150" t="s">
        <v>476</v>
      </c>
      <c r="IYD60" s="150" t="s">
        <v>660</v>
      </c>
      <c r="IYE60" s="151" t="s">
        <v>765</v>
      </c>
      <c r="IYF60" s="151" t="s">
        <v>496</v>
      </c>
      <c r="IYG60" s="151" t="s">
        <v>817</v>
      </c>
      <c r="IYH60" s="151" t="s">
        <v>766</v>
      </c>
      <c r="IYI60" s="151" t="s">
        <v>662</v>
      </c>
      <c r="IYK60" s="151" t="s">
        <v>767</v>
      </c>
      <c r="IYN60" s="151" t="s">
        <v>768</v>
      </c>
      <c r="IYQ60" s="151" t="s">
        <v>772</v>
      </c>
      <c r="IYS60" s="150" t="s">
        <v>476</v>
      </c>
      <c r="IYT60" s="150" t="s">
        <v>660</v>
      </c>
      <c r="IYU60" s="151" t="s">
        <v>765</v>
      </c>
      <c r="IYV60" s="151" t="s">
        <v>496</v>
      </c>
      <c r="IYW60" s="151" t="s">
        <v>817</v>
      </c>
      <c r="IYX60" s="151" t="s">
        <v>766</v>
      </c>
      <c r="IYY60" s="151" t="s">
        <v>662</v>
      </c>
      <c r="IZA60" s="151" t="s">
        <v>767</v>
      </c>
      <c r="IZD60" s="151" t="s">
        <v>768</v>
      </c>
      <c r="IZG60" s="151" t="s">
        <v>772</v>
      </c>
      <c r="IZI60" s="150" t="s">
        <v>476</v>
      </c>
      <c r="IZJ60" s="150" t="s">
        <v>660</v>
      </c>
      <c r="IZK60" s="151" t="s">
        <v>765</v>
      </c>
      <c r="IZL60" s="151" t="s">
        <v>496</v>
      </c>
      <c r="IZM60" s="151" t="s">
        <v>817</v>
      </c>
      <c r="IZN60" s="151" t="s">
        <v>766</v>
      </c>
      <c r="IZO60" s="151" t="s">
        <v>662</v>
      </c>
      <c r="IZQ60" s="151" t="s">
        <v>767</v>
      </c>
      <c r="IZT60" s="151" t="s">
        <v>768</v>
      </c>
      <c r="IZW60" s="151" t="s">
        <v>772</v>
      </c>
      <c r="IZY60" s="150" t="s">
        <v>476</v>
      </c>
      <c r="IZZ60" s="150" t="s">
        <v>660</v>
      </c>
      <c r="JAA60" s="151" t="s">
        <v>765</v>
      </c>
      <c r="JAB60" s="151" t="s">
        <v>496</v>
      </c>
      <c r="JAC60" s="151" t="s">
        <v>817</v>
      </c>
      <c r="JAD60" s="151" t="s">
        <v>766</v>
      </c>
      <c r="JAE60" s="151" t="s">
        <v>662</v>
      </c>
      <c r="JAG60" s="151" t="s">
        <v>767</v>
      </c>
      <c r="JAJ60" s="151" t="s">
        <v>768</v>
      </c>
      <c r="JAM60" s="151" t="s">
        <v>772</v>
      </c>
      <c r="JAO60" s="150" t="s">
        <v>476</v>
      </c>
      <c r="JAP60" s="150" t="s">
        <v>660</v>
      </c>
      <c r="JAQ60" s="151" t="s">
        <v>765</v>
      </c>
      <c r="JAR60" s="151" t="s">
        <v>496</v>
      </c>
      <c r="JAS60" s="151" t="s">
        <v>817</v>
      </c>
      <c r="JAT60" s="151" t="s">
        <v>766</v>
      </c>
      <c r="JAU60" s="151" t="s">
        <v>662</v>
      </c>
      <c r="JAW60" s="151" t="s">
        <v>767</v>
      </c>
      <c r="JAZ60" s="151" t="s">
        <v>768</v>
      </c>
      <c r="JBC60" s="151" t="s">
        <v>772</v>
      </c>
      <c r="JBE60" s="150" t="s">
        <v>476</v>
      </c>
      <c r="JBF60" s="150" t="s">
        <v>660</v>
      </c>
      <c r="JBG60" s="151" t="s">
        <v>765</v>
      </c>
      <c r="JBH60" s="151" t="s">
        <v>496</v>
      </c>
      <c r="JBI60" s="151" t="s">
        <v>817</v>
      </c>
      <c r="JBJ60" s="151" t="s">
        <v>766</v>
      </c>
      <c r="JBK60" s="151" t="s">
        <v>662</v>
      </c>
      <c r="JBM60" s="151" t="s">
        <v>767</v>
      </c>
      <c r="JBP60" s="151" t="s">
        <v>768</v>
      </c>
      <c r="JBS60" s="151" t="s">
        <v>772</v>
      </c>
      <c r="JBU60" s="150" t="s">
        <v>476</v>
      </c>
      <c r="JBV60" s="150" t="s">
        <v>660</v>
      </c>
      <c r="JBW60" s="151" t="s">
        <v>765</v>
      </c>
      <c r="JBX60" s="151" t="s">
        <v>496</v>
      </c>
      <c r="JBY60" s="151" t="s">
        <v>817</v>
      </c>
      <c r="JBZ60" s="151" t="s">
        <v>766</v>
      </c>
      <c r="JCA60" s="151" t="s">
        <v>662</v>
      </c>
      <c r="JCC60" s="151" t="s">
        <v>767</v>
      </c>
      <c r="JCF60" s="151" t="s">
        <v>768</v>
      </c>
      <c r="JCI60" s="151" t="s">
        <v>772</v>
      </c>
      <c r="JCK60" s="150" t="s">
        <v>476</v>
      </c>
      <c r="JCL60" s="150" t="s">
        <v>660</v>
      </c>
      <c r="JCM60" s="151" t="s">
        <v>765</v>
      </c>
      <c r="JCN60" s="151" t="s">
        <v>496</v>
      </c>
      <c r="JCO60" s="151" t="s">
        <v>817</v>
      </c>
      <c r="JCP60" s="151" t="s">
        <v>766</v>
      </c>
      <c r="JCQ60" s="151" t="s">
        <v>662</v>
      </c>
      <c r="JCS60" s="151" t="s">
        <v>767</v>
      </c>
      <c r="JCV60" s="151" t="s">
        <v>768</v>
      </c>
      <c r="JCY60" s="151" t="s">
        <v>772</v>
      </c>
      <c r="JDA60" s="150" t="s">
        <v>476</v>
      </c>
      <c r="JDB60" s="150" t="s">
        <v>660</v>
      </c>
      <c r="JDC60" s="151" t="s">
        <v>765</v>
      </c>
      <c r="JDD60" s="151" t="s">
        <v>496</v>
      </c>
      <c r="JDE60" s="151" t="s">
        <v>817</v>
      </c>
      <c r="JDF60" s="151" t="s">
        <v>766</v>
      </c>
      <c r="JDG60" s="151" t="s">
        <v>662</v>
      </c>
      <c r="JDI60" s="151" t="s">
        <v>767</v>
      </c>
      <c r="JDL60" s="151" t="s">
        <v>768</v>
      </c>
      <c r="JDO60" s="151" t="s">
        <v>772</v>
      </c>
      <c r="JDQ60" s="150" t="s">
        <v>476</v>
      </c>
      <c r="JDR60" s="150" t="s">
        <v>660</v>
      </c>
      <c r="JDS60" s="151" t="s">
        <v>765</v>
      </c>
      <c r="JDT60" s="151" t="s">
        <v>496</v>
      </c>
      <c r="JDU60" s="151" t="s">
        <v>817</v>
      </c>
      <c r="JDV60" s="151" t="s">
        <v>766</v>
      </c>
      <c r="JDW60" s="151" t="s">
        <v>662</v>
      </c>
      <c r="JDY60" s="151" t="s">
        <v>767</v>
      </c>
      <c r="JEB60" s="151" t="s">
        <v>768</v>
      </c>
      <c r="JEE60" s="151" t="s">
        <v>772</v>
      </c>
      <c r="JEG60" s="150" t="s">
        <v>476</v>
      </c>
      <c r="JEH60" s="150" t="s">
        <v>660</v>
      </c>
      <c r="JEI60" s="151" t="s">
        <v>765</v>
      </c>
      <c r="JEJ60" s="151" t="s">
        <v>496</v>
      </c>
      <c r="JEK60" s="151" t="s">
        <v>817</v>
      </c>
      <c r="JEL60" s="151" t="s">
        <v>766</v>
      </c>
      <c r="JEM60" s="151" t="s">
        <v>662</v>
      </c>
      <c r="JEO60" s="151" t="s">
        <v>767</v>
      </c>
      <c r="JER60" s="151" t="s">
        <v>768</v>
      </c>
      <c r="JEU60" s="151" t="s">
        <v>772</v>
      </c>
      <c r="JEW60" s="150" t="s">
        <v>476</v>
      </c>
      <c r="JEX60" s="150" t="s">
        <v>660</v>
      </c>
      <c r="JEY60" s="151" t="s">
        <v>765</v>
      </c>
      <c r="JEZ60" s="151" t="s">
        <v>496</v>
      </c>
      <c r="JFA60" s="151" t="s">
        <v>817</v>
      </c>
      <c r="JFB60" s="151" t="s">
        <v>766</v>
      </c>
      <c r="JFC60" s="151" t="s">
        <v>662</v>
      </c>
      <c r="JFE60" s="151" t="s">
        <v>767</v>
      </c>
      <c r="JFH60" s="151" t="s">
        <v>768</v>
      </c>
      <c r="JFK60" s="151" t="s">
        <v>772</v>
      </c>
      <c r="JFM60" s="150" t="s">
        <v>476</v>
      </c>
      <c r="JFN60" s="150" t="s">
        <v>660</v>
      </c>
      <c r="JFO60" s="151" t="s">
        <v>765</v>
      </c>
      <c r="JFP60" s="151" t="s">
        <v>496</v>
      </c>
      <c r="JFQ60" s="151" t="s">
        <v>817</v>
      </c>
      <c r="JFR60" s="151" t="s">
        <v>766</v>
      </c>
      <c r="JFS60" s="151" t="s">
        <v>662</v>
      </c>
      <c r="JFU60" s="151" t="s">
        <v>767</v>
      </c>
      <c r="JFX60" s="151" t="s">
        <v>768</v>
      </c>
      <c r="JGA60" s="151" t="s">
        <v>772</v>
      </c>
      <c r="JGC60" s="150" t="s">
        <v>476</v>
      </c>
      <c r="JGD60" s="150" t="s">
        <v>660</v>
      </c>
      <c r="JGE60" s="151" t="s">
        <v>765</v>
      </c>
      <c r="JGF60" s="151" t="s">
        <v>496</v>
      </c>
      <c r="JGG60" s="151" t="s">
        <v>817</v>
      </c>
      <c r="JGH60" s="151" t="s">
        <v>766</v>
      </c>
      <c r="JGI60" s="151" t="s">
        <v>662</v>
      </c>
      <c r="JGK60" s="151" t="s">
        <v>767</v>
      </c>
      <c r="JGN60" s="151" t="s">
        <v>768</v>
      </c>
      <c r="JGQ60" s="151" t="s">
        <v>772</v>
      </c>
      <c r="JGS60" s="150" t="s">
        <v>476</v>
      </c>
      <c r="JGT60" s="150" t="s">
        <v>660</v>
      </c>
      <c r="JGU60" s="151" t="s">
        <v>765</v>
      </c>
      <c r="JGV60" s="151" t="s">
        <v>496</v>
      </c>
      <c r="JGW60" s="151" t="s">
        <v>817</v>
      </c>
      <c r="JGX60" s="151" t="s">
        <v>766</v>
      </c>
      <c r="JGY60" s="151" t="s">
        <v>662</v>
      </c>
      <c r="JHA60" s="151" t="s">
        <v>767</v>
      </c>
      <c r="JHD60" s="151" t="s">
        <v>768</v>
      </c>
      <c r="JHG60" s="151" t="s">
        <v>772</v>
      </c>
      <c r="JHI60" s="150" t="s">
        <v>476</v>
      </c>
      <c r="JHJ60" s="150" t="s">
        <v>660</v>
      </c>
      <c r="JHK60" s="151" t="s">
        <v>765</v>
      </c>
      <c r="JHL60" s="151" t="s">
        <v>496</v>
      </c>
      <c r="JHM60" s="151" t="s">
        <v>817</v>
      </c>
      <c r="JHN60" s="151" t="s">
        <v>766</v>
      </c>
      <c r="JHO60" s="151" t="s">
        <v>662</v>
      </c>
      <c r="JHQ60" s="151" t="s">
        <v>767</v>
      </c>
      <c r="JHT60" s="151" t="s">
        <v>768</v>
      </c>
      <c r="JHW60" s="151" t="s">
        <v>772</v>
      </c>
      <c r="JHY60" s="150" t="s">
        <v>476</v>
      </c>
      <c r="JHZ60" s="150" t="s">
        <v>660</v>
      </c>
      <c r="JIA60" s="151" t="s">
        <v>765</v>
      </c>
      <c r="JIB60" s="151" t="s">
        <v>496</v>
      </c>
      <c r="JIC60" s="151" t="s">
        <v>817</v>
      </c>
      <c r="JID60" s="151" t="s">
        <v>766</v>
      </c>
      <c r="JIE60" s="151" t="s">
        <v>662</v>
      </c>
      <c r="JIG60" s="151" t="s">
        <v>767</v>
      </c>
      <c r="JIJ60" s="151" t="s">
        <v>768</v>
      </c>
      <c r="JIM60" s="151" t="s">
        <v>772</v>
      </c>
      <c r="JIO60" s="150" t="s">
        <v>476</v>
      </c>
      <c r="JIP60" s="150" t="s">
        <v>660</v>
      </c>
      <c r="JIQ60" s="151" t="s">
        <v>765</v>
      </c>
      <c r="JIR60" s="151" t="s">
        <v>496</v>
      </c>
      <c r="JIS60" s="151" t="s">
        <v>817</v>
      </c>
      <c r="JIT60" s="151" t="s">
        <v>766</v>
      </c>
      <c r="JIU60" s="151" t="s">
        <v>662</v>
      </c>
      <c r="JIW60" s="151" t="s">
        <v>767</v>
      </c>
      <c r="JIZ60" s="151" t="s">
        <v>768</v>
      </c>
      <c r="JJC60" s="151" t="s">
        <v>772</v>
      </c>
      <c r="JJE60" s="150" t="s">
        <v>476</v>
      </c>
      <c r="JJF60" s="150" t="s">
        <v>660</v>
      </c>
      <c r="JJG60" s="151" t="s">
        <v>765</v>
      </c>
      <c r="JJH60" s="151" t="s">
        <v>496</v>
      </c>
      <c r="JJI60" s="151" t="s">
        <v>817</v>
      </c>
      <c r="JJJ60" s="151" t="s">
        <v>766</v>
      </c>
      <c r="JJK60" s="151" t="s">
        <v>662</v>
      </c>
      <c r="JJM60" s="151" t="s">
        <v>767</v>
      </c>
      <c r="JJP60" s="151" t="s">
        <v>768</v>
      </c>
      <c r="JJS60" s="151" t="s">
        <v>772</v>
      </c>
      <c r="JJU60" s="150" t="s">
        <v>476</v>
      </c>
      <c r="JJV60" s="150" t="s">
        <v>660</v>
      </c>
      <c r="JJW60" s="151" t="s">
        <v>765</v>
      </c>
      <c r="JJX60" s="151" t="s">
        <v>496</v>
      </c>
      <c r="JJY60" s="151" t="s">
        <v>817</v>
      </c>
      <c r="JJZ60" s="151" t="s">
        <v>766</v>
      </c>
      <c r="JKA60" s="151" t="s">
        <v>662</v>
      </c>
      <c r="JKC60" s="151" t="s">
        <v>767</v>
      </c>
      <c r="JKF60" s="151" t="s">
        <v>768</v>
      </c>
      <c r="JKI60" s="151" t="s">
        <v>772</v>
      </c>
      <c r="JKK60" s="150" t="s">
        <v>476</v>
      </c>
      <c r="JKL60" s="150" t="s">
        <v>660</v>
      </c>
      <c r="JKM60" s="151" t="s">
        <v>765</v>
      </c>
      <c r="JKN60" s="151" t="s">
        <v>496</v>
      </c>
      <c r="JKO60" s="151" t="s">
        <v>817</v>
      </c>
      <c r="JKP60" s="151" t="s">
        <v>766</v>
      </c>
      <c r="JKQ60" s="151" t="s">
        <v>662</v>
      </c>
      <c r="JKS60" s="151" t="s">
        <v>767</v>
      </c>
      <c r="JKV60" s="151" t="s">
        <v>768</v>
      </c>
      <c r="JKY60" s="151" t="s">
        <v>772</v>
      </c>
      <c r="JLA60" s="150" t="s">
        <v>476</v>
      </c>
      <c r="JLB60" s="150" t="s">
        <v>660</v>
      </c>
      <c r="JLC60" s="151" t="s">
        <v>765</v>
      </c>
      <c r="JLD60" s="151" t="s">
        <v>496</v>
      </c>
      <c r="JLE60" s="151" t="s">
        <v>817</v>
      </c>
      <c r="JLF60" s="151" t="s">
        <v>766</v>
      </c>
      <c r="JLG60" s="151" t="s">
        <v>662</v>
      </c>
      <c r="JLI60" s="151" t="s">
        <v>767</v>
      </c>
      <c r="JLL60" s="151" t="s">
        <v>768</v>
      </c>
      <c r="JLO60" s="151" t="s">
        <v>772</v>
      </c>
      <c r="JLQ60" s="150" t="s">
        <v>476</v>
      </c>
      <c r="JLR60" s="150" t="s">
        <v>660</v>
      </c>
      <c r="JLS60" s="151" t="s">
        <v>765</v>
      </c>
      <c r="JLT60" s="151" t="s">
        <v>496</v>
      </c>
      <c r="JLU60" s="151" t="s">
        <v>817</v>
      </c>
      <c r="JLV60" s="151" t="s">
        <v>766</v>
      </c>
      <c r="JLW60" s="151" t="s">
        <v>662</v>
      </c>
      <c r="JLY60" s="151" t="s">
        <v>767</v>
      </c>
      <c r="JMB60" s="151" t="s">
        <v>768</v>
      </c>
      <c r="JME60" s="151" t="s">
        <v>772</v>
      </c>
      <c r="JMG60" s="150" t="s">
        <v>476</v>
      </c>
      <c r="JMH60" s="150" t="s">
        <v>660</v>
      </c>
      <c r="JMI60" s="151" t="s">
        <v>765</v>
      </c>
      <c r="JMJ60" s="151" t="s">
        <v>496</v>
      </c>
      <c r="JMK60" s="151" t="s">
        <v>817</v>
      </c>
      <c r="JML60" s="151" t="s">
        <v>766</v>
      </c>
      <c r="JMM60" s="151" t="s">
        <v>662</v>
      </c>
      <c r="JMO60" s="151" t="s">
        <v>767</v>
      </c>
      <c r="JMR60" s="151" t="s">
        <v>768</v>
      </c>
      <c r="JMU60" s="151" t="s">
        <v>772</v>
      </c>
      <c r="JMW60" s="150" t="s">
        <v>476</v>
      </c>
      <c r="JMX60" s="150" t="s">
        <v>660</v>
      </c>
      <c r="JMY60" s="151" t="s">
        <v>765</v>
      </c>
      <c r="JMZ60" s="151" t="s">
        <v>496</v>
      </c>
      <c r="JNA60" s="151" t="s">
        <v>817</v>
      </c>
      <c r="JNB60" s="151" t="s">
        <v>766</v>
      </c>
      <c r="JNC60" s="151" t="s">
        <v>662</v>
      </c>
      <c r="JNE60" s="151" t="s">
        <v>767</v>
      </c>
      <c r="JNH60" s="151" t="s">
        <v>768</v>
      </c>
      <c r="JNK60" s="151" t="s">
        <v>772</v>
      </c>
      <c r="JNM60" s="150" t="s">
        <v>476</v>
      </c>
      <c r="JNN60" s="150" t="s">
        <v>660</v>
      </c>
      <c r="JNO60" s="151" t="s">
        <v>765</v>
      </c>
      <c r="JNP60" s="151" t="s">
        <v>496</v>
      </c>
      <c r="JNQ60" s="151" t="s">
        <v>817</v>
      </c>
      <c r="JNR60" s="151" t="s">
        <v>766</v>
      </c>
      <c r="JNS60" s="151" t="s">
        <v>662</v>
      </c>
      <c r="JNU60" s="151" t="s">
        <v>767</v>
      </c>
      <c r="JNX60" s="151" t="s">
        <v>768</v>
      </c>
      <c r="JOA60" s="151" t="s">
        <v>772</v>
      </c>
      <c r="JOC60" s="150" t="s">
        <v>476</v>
      </c>
      <c r="JOD60" s="150" t="s">
        <v>660</v>
      </c>
      <c r="JOE60" s="151" t="s">
        <v>765</v>
      </c>
      <c r="JOF60" s="151" t="s">
        <v>496</v>
      </c>
      <c r="JOG60" s="151" t="s">
        <v>817</v>
      </c>
      <c r="JOH60" s="151" t="s">
        <v>766</v>
      </c>
      <c r="JOI60" s="151" t="s">
        <v>662</v>
      </c>
      <c r="JOK60" s="151" t="s">
        <v>767</v>
      </c>
      <c r="JON60" s="151" t="s">
        <v>768</v>
      </c>
      <c r="JOQ60" s="151" t="s">
        <v>772</v>
      </c>
      <c r="JOS60" s="150" t="s">
        <v>476</v>
      </c>
      <c r="JOT60" s="150" t="s">
        <v>660</v>
      </c>
      <c r="JOU60" s="151" t="s">
        <v>765</v>
      </c>
      <c r="JOV60" s="151" t="s">
        <v>496</v>
      </c>
      <c r="JOW60" s="151" t="s">
        <v>817</v>
      </c>
      <c r="JOX60" s="151" t="s">
        <v>766</v>
      </c>
      <c r="JOY60" s="151" t="s">
        <v>662</v>
      </c>
      <c r="JPA60" s="151" t="s">
        <v>767</v>
      </c>
      <c r="JPD60" s="151" t="s">
        <v>768</v>
      </c>
      <c r="JPG60" s="151" t="s">
        <v>772</v>
      </c>
      <c r="JPI60" s="150" t="s">
        <v>476</v>
      </c>
      <c r="JPJ60" s="150" t="s">
        <v>660</v>
      </c>
      <c r="JPK60" s="151" t="s">
        <v>765</v>
      </c>
      <c r="JPL60" s="151" t="s">
        <v>496</v>
      </c>
      <c r="JPM60" s="151" t="s">
        <v>817</v>
      </c>
      <c r="JPN60" s="151" t="s">
        <v>766</v>
      </c>
      <c r="JPO60" s="151" t="s">
        <v>662</v>
      </c>
      <c r="JPQ60" s="151" t="s">
        <v>767</v>
      </c>
      <c r="JPT60" s="151" t="s">
        <v>768</v>
      </c>
      <c r="JPW60" s="151" t="s">
        <v>772</v>
      </c>
      <c r="JPY60" s="150" t="s">
        <v>476</v>
      </c>
      <c r="JPZ60" s="150" t="s">
        <v>660</v>
      </c>
      <c r="JQA60" s="151" t="s">
        <v>765</v>
      </c>
      <c r="JQB60" s="151" t="s">
        <v>496</v>
      </c>
      <c r="JQC60" s="151" t="s">
        <v>817</v>
      </c>
      <c r="JQD60" s="151" t="s">
        <v>766</v>
      </c>
      <c r="JQE60" s="151" t="s">
        <v>662</v>
      </c>
      <c r="JQG60" s="151" t="s">
        <v>767</v>
      </c>
      <c r="JQJ60" s="151" t="s">
        <v>768</v>
      </c>
      <c r="JQM60" s="151" t="s">
        <v>772</v>
      </c>
      <c r="JQO60" s="150" t="s">
        <v>476</v>
      </c>
      <c r="JQP60" s="150" t="s">
        <v>660</v>
      </c>
      <c r="JQQ60" s="151" t="s">
        <v>765</v>
      </c>
      <c r="JQR60" s="151" t="s">
        <v>496</v>
      </c>
      <c r="JQS60" s="151" t="s">
        <v>817</v>
      </c>
      <c r="JQT60" s="151" t="s">
        <v>766</v>
      </c>
      <c r="JQU60" s="151" t="s">
        <v>662</v>
      </c>
      <c r="JQW60" s="151" t="s">
        <v>767</v>
      </c>
      <c r="JQZ60" s="151" t="s">
        <v>768</v>
      </c>
      <c r="JRC60" s="151" t="s">
        <v>772</v>
      </c>
      <c r="JRE60" s="150" t="s">
        <v>476</v>
      </c>
      <c r="JRF60" s="150" t="s">
        <v>660</v>
      </c>
      <c r="JRG60" s="151" t="s">
        <v>765</v>
      </c>
      <c r="JRH60" s="151" t="s">
        <v>496</v>
      </c>
      <c r="JRI60" s="151" t="s">
        <v>817</v>
      </c>
      <c r="JRJ60" s="151" t="s">
        <v>766</v>
      </c>
      <c r="JRK60" s="151" t="s">
        <v>662</v>
      </c>
      <c r="JRM60" s="151" t="s">
        <v>767</v>
      </c>
      <c r="JRP60" s="151" t="s">
        <v>768</v>
      </c>
      <c r="JRS60" s="151" t="s">
        <v>772</v>
      </c>
      <c r="JRU60" s="150" t="s">
        <v>476</v>
      </c>
      <c r="JRV60" s="150" t="s">
        <v>660</v>
      </c>
      <c r="JRW60" s="151" t="s">
        <v>765</v>
      </c>
      <c r="JRX60" s="151" t="s">
        <v>496</v>
      </c>
      <c r="JRY60" s="151" t="s">
        <v>817</v>
      </c>
      <c r="JRZ60" s="151" t="s">
        <v>766</v>
      </c>
      <c r="JSA60" s="151" t="s">
        <v>662</v>
      </c>
      <c r="JSC60" s="151" t="s">
        <v>767</v>
      </c>
      <c r="JSF60" s="151" t="s">
        <v>768</v>
      </c>
      <c r="JSI60" s="151" t="s">
        <v>772</v>
      </c>
      <c r="JSK60" s="150" t="s">
        <v>476</v>
      </c>
      <c r="JSL60" s="150" t="s">
        <v>660</v>
      </c>
      <c r="JSM60" s="151" t="s">
        <v>765</v>
      </c>
      <c r="JSN60" s="151" t="s">
        <v>496</v>
      </c>
      <c r="JSO60" s="151" t="s">
        <v>817</v>
      </c>
      <c r="JSP60" s="151" t="s">
        <v>766</v>
      </c>
      <c r="JSQ60" s="151" t="s">
        <v>662</v>
      </c>
      <c r="JSS60" s="151" t="s">
        <v>767</v>
      </c>
      <c r="JSV60" s="151" t="s">
        <v>768</v>
      </c>
      <c r="JSY60" s="151" t="s">
        <v>772</v>
      </c>
      <c r="JTA60" s="150" t="s">
        <v>476</v>
      </c>
      <c r="JTB60" s="150" t="s">
        <v>660</v>
      </c>
      <c r="JTC60" s="151" t="s">
        <v>765</v>
      </c>
      <c r="JTD60" s="151" t="s">
        <v>496</v>
      </c>
      <c r="JTE60" s="151" t="s">
        <v>817</v>
      </c>
      <c r="JTF60" s="151" t="s">
        <v>766</v>
      </c>
      <c r="JTG60" s="151" t="s">
        <v>662</v>
      </c>
      <c r="JTI60" s="151" t="s">
        <v>767</v>
      </c>
      <c r="JTL60" s="151" t="s">
        <v>768</v>
      </c>
      <c r="JTO60" s="151" t="s">
        <v>772</v>
      </c>
      <c r="JTQ60" s="150" t="s">
        <v>476</v>
      </c>
      <c r="JTR60" s="150" t="s">
        <v>660</v>
      </c>
      <c r="JTS60" s="151" t="s">
        <v>765</v>
      </c>
      <c r="JTT60" s="151" t="s">
        <v>496</v>
      </c>
      <c r="JTU60" s="151" t="s">
        <v>817</v>
      </c>
      <c r="JTV60" s="151" t="s">
        <v>766</v>
      </c>
      <c r="JTW60" s="151" t="s">
        <v>662</v>
      </c>
      <c r="JTY60" s="151" t="s">
        <v>767</v>
      </c>
      <c r="JUB60" s="151" t="s">
        <v>768</v>
      </c>
      <c r="JUE60" s="151" t="s">
        <v>772</v>
      </c>
      <c r="JUG60" s="150" t="s">
        <v>476</v>
      </c>
      <c r="JUH60" s="150" t="s">
        <v>660</v>
      </c>
      <c r="JUI60" s="151" t="s">
        <v>765</v>
      </c>
      <c r="JUJ60" s="151" t="s">
        <v>496</v>
      </c>
      <c r="JUK60" s="151" t="s">
        <v>817</v>
      </c>
      <c r="JUL60" s="151" t="s">
        <v>766</v>
      </c>
      <c r="JUM60" s="151" t="s">
        <v>662</v>
      </c>
      <c r="JUO60" s="151" t="s">
        <v>767</v>
      </c>
      <c r="JUR60" s="151" t="s">
        <v>768</v>
      </c>
      <c r="JUU60" s="151" t="s">
        <v>772</v>
      </c>
      <c r="JUW60" s="150" t="s">
        <v>476</v>
      </c>
      <c r="JUX60" s="150" t="s">
        <v>660</v>
      </c>
      <c r="JUY60" s="151" t="s">
        <v>765</v>
      </c>
      <c r="JUZ60" s="151" t="s">
        <v>496</v>
      </c>
      <c r="JVA60" s="151" t="s">
        <v>817</v>
      </c>
      <c r="JVB60" s="151" t="s">
        <v>766</v>
      </c>
      <c r="JVC60" s="151" t="s">
        <v>662</v>
      </c>
      <c r="JVE60" s="151" t="s">
        <v>767</v>
      </c>
      <c r="JVH60" s="151" t="s">
        <v>768</v>
      </c>
      <c r="JVK60" s="151" t="s">
        <v>772</v>
      </c>
      <c r="JVM60" s="150" t="s">
        <v>476</v>
      </c>
      <c r="JVN60" s="150" t="s">
        <v>660</v>
      </c>
      <c r="JVO60" s="151" t="s">
        <v>765</v>
      </c>
      <c r="JVP60" s="151" t="s">
        <v>496</v>
      </c>
      <c r="JVQ60" s="151" t="s">
        <v>817</v>
      </c>
      <c r="JVR60" s="151" t="s">
        <v>766</v>
      </c>
      <c r="JVS60" s="151" t="s">
        <v>662</v>
      </c>
      <c r="JVU60" s="151" t="s">
        <v>767</v>
      </c>
      <c r="JVX60" s="151" t="s">
        <v>768</v>
      </c>
      <c r="JWA60" s="151" t="s">
        <v>772</v>
      </c>
      <c r="JWC60" s="150" t="s">
        <v>476</v>
      </c>
      <c r="JWD60" s="150" t="s">
        <v>660</v>
      </c>
      <c r="JWE60" s="151" t="s">
        <v>765</v>
      </c>
      <c r="JWF60" s="151" t="s">
        <v>496</v>
      </c>
      <c r="JWG60" s="151" t="s">
        <v>817</v>
      </c>
      <c r="JWH60" s="151" t="s">
        <v>766</v>
      </c>
      <c r="JWI60" s="151" t="s">
        <v>662</v>
      </c>
      <c r="JWK60" s="151" t="s">
        <v>767</v>
      </c>
      <c r="JWN60" s="151" t="s">
        <v>768</v>
      </c>
      <c r="JWQ60" s="151" t="s">
        <v>772</v>
      </c>
      <c r="JWS60" s="150" t="s">
        <v>476</v>
      </c>
      <c r="JWT60" s="150" t="s">
        <v>660</v>
      </c>
      <c r="JWU60" s="151" t="s">
        <v>765</v>
      </c>
      <c r="JWV60" s="151" t="s">
        <v>496</v>
      </c>
      <c r="JWW60" s="151" t="s">
        <v>817</v>
      </c>
      <c r="JWX60" s="151" t="s">
        <v>766</v>
      </c>
      <c r="JWY60" s="151" t="s">
        <v>662</v>
      </c>
      <c r="JXA60" s="151" t="s">
        <v>767</v>
      </c>
      <c r="JXD60" s="151" t="s">
        <v>768</v>
      </c>
      <c r="JXG60" s="151" t="s">
        <v>772</v>
      </c>
      <c r="JXI60" s="150" t="s">
        <v>476</v>
      </c>
      <c r="JXJ60" s="150" t="s">
        <v>660</v>
      </c>
      <c r="JXK60" s="151" t="s">
        <v>765</v>
      </c>
      <c r="JXL60" s="151" t="s">
        <v>496</v>
      </c>
      <c r="JXM60" s="151" t="s">
        <v>817</v>
      </c>
      <c r="JXN60" s="151" t="s">
        <v>766</v>
      </c>
      <c r="JXO60" s="151" t="s">
        <v>662</v>
      </c>
      <c r="JXQ60" s="151" t="s">
        <v>767</v>
      </c>
      <c r="JXT60" s="151" t="s">
        <v>768</v>
      </c>
      <c r="JXW60" s="151" t="s">
        <v>772</v>
      </c>
      <c r="JXY60" s="150" t="s">
        <v>476</v>
      </c>
      <c r="JXZ60" s="150" t="s">
        <v>660</v>
      </c>
      <c r="JYA60" s="151" t="s">
        <v>765</v>
      </c>
      <c r="JYB60" s="151" t="s">
        <v>496</v>
      </c>
      <c r="JYC60" s="151" t="s">
        <v>817</v>
      </c>
      <c r="JYD60" s="151" t="s">
        <v>766</v>
      </c>
      <c r="JYE60" s="151" t="s">
        <v>662</v>
      </c>
      <c r="JYG60" s="151" t="s">
        <v>767</v>
      </c>
      <c r="JYJ60" s="151" t="s">
        <v>768</v>
      </c>
      <c r="JYM60" s="151" t="s">
        <v>772</v>
      </c>
      <c r="JYO60" s="150" t="s">
        <v>476</v>
      </c>
      <c r="JYP60" s="150" t="s">
        <v>660</v>
      </c>
      <c r="JYQ60" s="151" t="s">
        <v>765</v>
      </c>
      <c r="JYR60" s="151" t="s">
        <v>496</v>
      </c>
      <c r="JYS60" s="151" t="s">
        <v>817</v>
      </c>
      <c r="JYT60" s="151" t="s">
        <v>766</v>
      </c>
      <c r="JYU60" s="151" t="s">
        <v>662</v>
      </c>
      <c r="JYW60" s="151" t="s">
        <v>767</v>
      </c>
      <c r="JYZ60" s="151" t="s">
        <v>768</v>
      </c>
      <c r="JZC60" s="151" t="s">
        <v>772</v>
      </c>
      <c r="JZE60" s="150" t="s">
        <v>476</v>
      </c>
      <c r="JZF60" s="150" t="s">
        <v>660</v>
      </c>
      <c r="JZG60" s="151" t="s">
        <v>765</v>
      </c>
      <c r="JZH60" s="151" t="s">
        <v>496</v>
      </c>
      <c r="JZI60" s="151" t="s">
        <v>817</v>
      </c>
      <c r="JZJ60" s="151" t="s">
        <v>766</v>
      </c>
      <c r="JZK60" s="151" t="s">
        <v>662</v>
      </c>
      <c r="JZM60" s="151" t="s">
        <v>767</v>
      </c>
      <c r="JZP60" s="151" t="s">
        <v>768</v>
      </c>
      <c r="JZS60" s="151" t="s">
        <v>772</v>
      </c>
      <c r="JZU60" s="150" t="s">
        <v>476</v>
      </c>
      <c r="JZV60" s="150" t="s">
        <v>660</v>
      </c>
      <c r="JZW60" s="151" t="s">
        <v>765</v>
      </c>
      <c r="JZX60" s="151" t="s">
        <v>496</v>
      </c>
      <c r="JZY60" s="151" t="s">
        <v>817</v>
      </c>
      <c r="JZZ60" s="151" t="s">
        <v>766</v>
      </c>
      <c r="KAA60" s="151" t="s">
        <v>662</v>
      </c>
      <c r="KAC60" s="151" t="s">
        <v>767</v>
      </c>
      <c r="KAF60" s="151" t="s">
        <v>768</v>
      </c>
      <c r="KAI60" s="151" t="s">
        <v>772</v>
      </c>
      <c r="KAK60" s="150" t="s">
        <v>476</v>
      </c>
      <c r="KAL60" s="150" t="s">
        <v>660</v>
      </c>
      <c r="KAM60" s="151" t="s">
        <v>765</v>
      </c>
      <c r="KAN60" s="151" t="s">
        <v>496</v>
      </c>
      <c r="KAO60" s="151" t="s">
        <v>817</v>
      </c>
      <c r="KAP60" s="151" t="s">
        <v>766</v>
      </c>
      <c r="KAQ60" s="151" t="s">
        <v>662</v>
      </c>
      <c r="KAS60" s="151" t="s">
        <v>767</v>
      </c>
      <c r="KAV60" s="151" t="s">
        <v>768</v>
      </c>
      <c r="KAY60" s="151" t="s">
        <v>772</v>
      </c>
      <c r="KBA60" s="150" t="s">
        <v>476</v>
      </c>
      <c r="KBB60" s="150" t="s">
        <v>660</v>
      </c>
      <c r="KBC60" s="151" t="s">
        <v>765</v>
      </c>
      <c r="KBD60" s="151" t="s">
        <v>496</v>
      </c>
      <c r="KBE60" s="151" t="s">
        <v>817</v>
      </c>
      <c r="KBF60" s="151" t="s">
        <v>766</v>
      </c>
      <c r="KBG60" s="151" t="s">
        <v>662</v>
      </c>
      <c r="KBI60" s="151" t="s">
        <v>767</v>
      </c>
      <c r="KBL60" s="151" t="s">
        <v>768</v>
      </c>
      <c r="KBO60" s="151" t="s">
        <v>772</v>
      </c>
      <c r="KBQ60" s="150" t="s">
        <v>476</v>
      </c>
      <c r="KBR60" s="150" t="s">
        <v>660</v>
      </c>
      <c r="KBS60" s="151" t="s">
        <v>765</v>
      </c>
      <c r="KBT60" s="151" t="s">
        <v>496</v>
      </c>
      <c r="KBU60" s="151" t="s">
        <v>817</v>
      </c>
      <c r="KBV60" s="151" t="s">
        <v>766</v>
      </c>
      <c r="KBW60" s="151" t="s">
        <v>662</v>
      </c>
      <c r="KBY60" s="151" t="s">
        <v>767</v>
      </c>
      <c r="KCB60" s="151" t="s">
        <v>768</v>
      </c>
      <c r="KCE60" s="151" t="s">
        <v>772</v>
      </c>
      <c r="KCG60" s="150" t="s">
        <v>476</v>
      </c>
      <c r="KCH60" s="150" t="s">
        <v>660</v>
      </c>
      <c r="KCI60" s="151" t="s">
        <v>765</v>
      </c>
      <c r="KCJ60" s="151" t="s">
        <v>496</v>
      </c>
      <c r="KCK60" s="151" t="s">
        <v>817</v>
      </c>
      <c r="KCL60" s="151" t="s">
        <v>766</v>
      </c>
      <c r="KCM60" s="151" t="s">
        <v>662</v>
      </c>
      <c r="KCO60" s="151" t="s">
        <v>767</v>
      </c>
      <c r="KCR60" s="151" t="s">
        <v>768</v>
      </c>
      <c r="KCU60" s="151" t="s">
        <v>772</v>
      </c>
      <c r="KCW60" s="150" t="s">
        <v>476</v>
      </c>
      <c r="KCX60" s="150" t="s">
        <v>660</v>
      </c>
      <c r="KCY60" s="151" t="s">
        <v>765</v>
      </c>
      <c r="KCZ60" s="151" t="s">
        <v>496</v>
      </c>
      <c r="KDA60" s="151" t="s">
        <v>817</v>
      </c>
      <c r="KDB60" s="151" t="s">
        <v>766</v>
      </c>
      <c r="KDC60" s="151" t="s">
        <v>662</v>
      </c>
      <c r="KDE60" s="151" t="s">
        <v>767</v>
      </c>
      <c r="KDH60" s="151" t="s">
        <v>768</v>
      </c>
      <c r="KDK60" s="151" t="s">
        <v>772</v>
      </c>
      <c r="KDM60" s="150" t="s">
        <v>476</v>
      </c>
      <c r="KDN60" s="150" t="s">
        <v>660</v>
      </c>
      <c r="KDO60" s="151" t="s">
        <v>765</v>
      </c>
      <c r="KDP60" s="151" t="s">
        <v>496</v>
      </c>
      <c r="KDQ60" s="151" t="s">
        <v>817</v>
      </c>
      <c r="KDR60" s="151" t="s">
        <v>766</v>
      </c>
      <c r="KDS60" s="151" t="s">
        <v>662</v>
      </c>
      <c r="KDU60" s="151" t="s">
        <v>767</v>
      </c>
      <c r="KDX60" s="151" t="s">
        <v>768</v>
      </c>
      <c r="KEA60" s="151" t="s">
        <v>772</v>
      </c>
      <c r="KEC60" s="150" t="s">
        <v>476</v>
      </c>
      <c r="KED60" s="150" t="s">
        <v>660</v>
      </c>
      <c r="KEE60" s="151" t="s">
        <v>765</v>
      </c>
      <c r="KEF60" s="151" t="s">
        <v>496</v>
      </c>
      <c r="KEG60" s="151" t="s">
        <v>817</v>
      </c>
      <c r="KEH60" s="151" t="s">
        <v>766</v>
      </c>
      <c r="KEI60" s="151" t="s">
        <v>662</v>
      </c>
      <c r="KEK60" s="151" t="s">
        <v>767</v>
      </c>
      <c r="KEN60" s="151" t="s">
        <v>768</v>
      </c>
      <c r="KEQ60" s="151" t="s">
        <v>772</v>
      </c>
      <c r="KES60" s="150" t="s">
        <v>476</v>
      </c>
      <c r="KET60" s="150" t="s">
        <v>660</v>
      </c>
      <c r="KEU60" s="151" t="s">
        <v>765</v>
      </c>
      <c r="KEV60" s="151" t="s">
        <v>496</v>
      </c>
      <c r="KEW60" s="151" t="s">
        <v>817</v>
      </c>
      <c r="KEX60" s="151" t="s">
        <v>766</v>
      </c>
      <c r="KEY60" s="151" t="s">
        <v>662</v>
      </c>
      <c r="KFA60" s="151" t="s">
        <v>767</v>
      </c>
      <c r="KFD60" s="151" t="s">
        <v>768</v>
      </c>
      <c r="KFG60" s="151" t="s">
        <v>772</v>
      </c>
      <c r="KFI60" s="150" t="s">
        <v>476</v>
      </c>
      <c r="KFJ60" s="150" t="s">
        <v>660</v>
      </c>
      <c r="KFK60" s="151" t="s">
        <v>765</v>
      </c>
      <c r="KFL60" s="151" t="s">
        <v>496</v>
      </c>
      <c r="KFM60" s="151" t="s">
        <v>817</v>
      </c>
      <c r="KFN60" s="151" t="s">
        <v>766</v>
      </c>
      <c r="KFO60" s="151" t="s">
        <v>662</v>
      </c>
      <c r="KFQ60" s="151" t="s">
        <v>767</v>
      </c>
      <c r="KFT60" s="151" t="s">
        <v>768</v>
      </c>
      <c r="KFW60" s="151" t="s">
        <v>772</v>
      </c>
      <c r="KFY60" s="150" t="s">
        <v>476</v>
      </c>
      <c r="KFZ60" s="150" t="s">
        <v>660</v>
      </c>
      <c r="KGA60" s="151" t="s">
        <v>765</v>
      </c>
      <c r="KGB60" s="151" t="s">
        <v>496</v>
      </c>
      <c r="KGC60" s="151" t="s">
        <v>817</v>
      </c>
      <c r="KGD60" s="151" t="s">
        <v>766</v>
      </c>
      <c r="KGE60" s="151" t="s">
        <v>662</v>
      </c>
      <c r="KGG60" s="151" t="s">
        <v>767</v>
      </c>
      <c r="KGJ60" s="151" t="s">
        <v>768</v>
      </c>
      <c r="KGM60" s="151" t="s">
        <v>772</v>
      </c>
      <c r="KGO60" s="150" t="s">
        <v>476</v>
      </c>
      <c r="KGP60" s="150" t="s">
        <v>660</v>
      </c>
      <c r="KGQ60" s="151" t="s">
        <v>765</v>
      </c>
      <c r="KGR60" s="151" t="s">
        <v>496</v>
      </c>
      <c r="KGS60" s="151" t="s">
        <v>817</v>
      </c>
      <c r="KGT60" s="151" t="s">
        <v>766</v>
      </c>
      <c r="KGU60" s="151" t="s">
        <v>662</v>
      </c>
      <c r="KGW60" s="151" t="s">
        <v>767</v>
      </c>
      <c r="KGZ60" s="151" t="s">
        <v>768</v>
      </c>
      <c r="KHC60" s="151" t="s">
        <v>772</v>
      </c>
      <c r="KHE60" s="150" t="s">
        <v>476</v>
      </c>
      <c r="KHF60" s="150" t="s">
        <v>660</v>
      </c>
      <c r="KHG60" s="151" t="s">
        <v>765</v>
      </c>
      <c r="KHH60" s="151" t="s">
        <v>496</v>
      </c>
      <c r="KHI60" s="151" t="s">
        <v>817</v>
      </c>
      <c r="KHJ60" s="151" t="s">
        <v>766</v>
      </c>
      <c r="KHK60" s="151" t="s">
        <v>662</v>
      </c>
      <c r="KHM60" s="151" t="s">
        <v>767</v>
      </c>
      <c r="KHP60" s="151" t="s">
        <v>768</v>
      </c>
      <c r="KHS60" s="151" t="s">
        <v>772</v>
      </c>
      <c r="KHU60" s="150" t="s">
        <v>476</v>
      </c>
      <c r="KHV60" s="150" t="s">
        <v>660</v>
      </c>
      <c r="KHW60" s="151" t="s">
        <v>765</v>
      </c>
      <c r="KHX60" s="151" t="s">
        <v>496</v>
      </c>
      <c r="KHY60" s="151" t="s">
        <v>817</v>
      </c>
      <c r="KHZ60" s="151" t="s">
        <v>766</v>
      </c>
      <c r="KIA60" s="151" t="s">
        <v>662</v>
      </c>
      <c r="KIC60" s="151" t="s">
        <v>767</v>
      </c>
      <c r="KIF60" s="151" t="s">
        <v>768</v>
      </c>
      <c r="KII60" s="151" t="s">
        <v>772</v>
      </c>
      <c r="KIK60" s="150" t="s">
        <v>476</v>
      </c>
      <c r="KIL60" s="150" t="s">
        <v>660</v>
      </c>
      <c r="KIM60" s="151" t="s">
        <v>765</v>
      </c>
      <c r="KIN60" s="151" t="s">
        <v>496</v>
      </c>
      <c r="KIO60" s="151" t="s">
        <v>817</v>
      </c>
      <c r="KIP60" s="151" t="s">
        <v>766</v>
      </c>
      <c r="KIQ60" s="151" t="s">
        <v>662</v>
      </c>
      <c r="KIS60" s="151" t="s">
        <v>767</v>
      </c>
      <c r="KIV60" s="151" t="s">
        <v>768</v>
      </c>
      <c r="KIY60" s="151" t="s">
        <v>772</v>
      </c>
      <c r="KJA60" s="150" t="s">
        <v>476</v>
      </c>
      <c r="KJB60" s="150" t="s">
        <v>660</v>
      </c>
      <c r="KJC60" s="151" t="s">
        <v>765</v>
      </c>
      <c r="KJD60" s="151" t="s">
        <v>496</v>
      </c>
      <c r="KJE60" s="151" t="s">
        <v>817</v>
      </c>
      <c r="KJF60" s="151" t="s">
        <v>766</v>
      </c>
      <c r="KJG60" s="151" t="s">
        <v>662</v>
      </c>
      <c r="KJI60" s="151" t="s">
        <v>767</v>
      </c>
      <c r="KJL60" s="151" t="s">
        <v>768</v>
      </c>
      <c r="KJO60" s="151" t="s">
        <v>772</v>
      </c>
      <c r="KJQ60" s="150" t="s">
        <v>476</v>
      </c>
      <c r="KJR60" s="150" t="s">
        <v>660</v>
      </c>
      <c r="KJS60" s="151" t="s">
        <v>765</v>
      </c>
      <c r="KJT60" s="151" t="s">
        <v>496</v>
      </c>
      <c r="KJU60" s="151" t="s">
        <v>817</v>
      </c>
      <c r="KJV60" s="151" t="s">
        <v>766</v>
      </c>
      <c r="KJW60" s="151" t="s">
        <v>662</v>
      </c>
      <c r="KJY60" s="151" t="s">
        <v>767</v>
      </c>
      <c r="KKB60" s="151" t="s">
        <v>768</v>
      </c>
      <c r="KKE60" s="151" t="s">
        <v>772</v>
      </c>
      <c r="KKG60" s="150" t="s">
        <v>476</v>
      </c>
      <c r="KKH60" s="150" t="s">
        <v>660</v>
      </c>
      <c r="KKI60" s="151" t="s">
        <v>765</v>
      </c>
      <c r="KKJ60" s="151" t="s">
        <v>496</v>
      </c>
      <c r="KKK60" s="151" t="s">
        <v>817</v>
      </c>
      <c r="KKL60" s="151" t="s">
        <v>766</v>
      </c>
      <c r="KKM60" s="151" t="s">
        <v>662</v>
      </c>
      <c r="KKO60" s="151" t="s">
        <v>767</v>
      </c>
      <c r="KKR60" s="151" t="s">
        <v>768</v>
      </c>
      <c r="KKU60" s="151" t="s">
        <v>772</v>
      </c>
      <c r="KKW60" s="150" t="s">
        <v>476</v>
      </c>
      <c r="KKX60" s="150" t="s">
        <v>660</v>
      </c>
      <c r="KKY60" s="151" t="s">
        <v>765</v>
      </c>
      <c r="KKZ60" s="151" t="s">
        <v>496</v>
      </c>
      <c r="KLA60" s="151" t="s">
        <v>817</v>
      </c>
      <c r="KLB60" s="151" t="s">
        <v>766</v>
      </c>
      <c r="KLC60" s="151" t="s">
        <v>662</v>
      </c>
      <c r="KLE60" s="151" t="s">
        <v>767</v>
      </c>
      <c r="KLH60" s="151" t="s">
        <v>768</v>
      </c>
      <c r="KLK60" s="151" t="s">
        <v>772</v>
      </c>
      <c r="KLM60" s="150" t="s">
        <v>476</v>
      </c>
      <c r="KLN60" s="150" t="s">
        <v>660</v>
      </c>
      <c r="KLO60" s="151" t="s">
        <v>765</v>
      </c>
      <c r="KLP60" s="151" t="s">
        <v>496</v>
      </c>
      <c r="KLQ60" s="151" t="s">
        <v>817</v>
      </c>
      <c r="KLR60" s="151" t="s">
        <v>766</v>
      </c>
      <c r="KLS60" s="151" t="s">
        <v>662</v>
      </c>
      <c r="KLU60" s="151" t="s">
        <v>767</v>
      </c>
      <c r="KLX60" s="151" t="s">
        <v>768</v>
      </c>
      <c r="KMA60" s="151" t="s">
        <v>772</v>
      </c>
      <c r="KMC60" s="150" t="s">
        <v>476</v>
      </c>
      <c r="KMD60" s="150" t="s">
        <v>660</v>
      </c>
      <c r="KME60" s="151" t="s">
        <v>765</v>
      </c>
      <c r="KMF60" s="151" t="s">
        <v>496</v>
      </c>
      <c r="KMG60" s="151" t="s">
        <v>817</v>
      </c>
      <c r="KMH60" s="151" t="s">
        <v>766</v>
      </c>
      <c r="KMI60" s="151" t="s">
        <v>662</v>
      </c>
      <c r="KMK60" s="151" t="s">
        <v>767</v>
      </c>
      <c r="KMN60" s="151" t="s">
        <v>768</v>
      </c>
      <c r="KMQ60" s="151" t="s">
        <v>772</v>
      </c>
      <c r="KMS60" s="150" t="s">
        <v>476</v>
      </c>
      <c r="KMT60" s="150" t="s">
        <v>660</v>
      </c>
      <c r="KMU60" s="151" t="s">
        <v>765</v>
      </c>
      <c r="KMV60" s="151" t="s">
        <v>496</v>
      </c>
      <c r="KMW60" s="151" t="s">
        <v>817</v>
      </c>
      <c r="KMX60" s="151" t="s">
        <v>766</v>
      </c>
      <c r="KMY60" s="151" t="s">
        <v>662</v>
      </c>
      <c r="KNA60" s="151" t="s">
        <v>767</v>
      </c>
      <c r="KND60" s="151" t="s">
        <v>768</v>
      </c>
      <c r="KNG60" s="151" t="s">
        <v>772</v>
      </c>
      <c r="KNI60" s="150" t="s">
        <v>476</v>
      </c>
      <c r="KNJ60" s="150" t="s">
        <v>660</v>
      </c>
      <c r="KNK60" s="151" t="s">
        <v>765</v>
      </c>
      <c r="KNL60" s="151" t="s">
        <v>496</v>
      </c>
      <c r="KNM60" s="151" t="s">
        <v>817</v>
      </c>
      <c r="KNN60" s="151" t="s">
        <v>766</v>
      </c>
      <c r="KNO60" s="151" t="s">
        <v>662</v>
      </c>
      <c r="KNQ60" s="151" t="s">
        <v>767</v>
      </c>
      <c r="KNT60" s="151" t="s">
        <v>768</v>
      </c>
      <c r="KNW60" s="151" t="s">
        <v>772</v>
      </c>
      <c r="KNY60" s="150" t="s">
        <v>476</v>
      </c>
      <c r="KNZ60" s="150" t="s">
        <v>660</v>
      </c>
      <c r="KOA60" s="151" t="s">
        <v>765</v>
      </c>
      <c r="KOB60" s="151" t="s">
        <v>496</v>
      </c>
      <c r="KOC60" s="151" t="s">
        <v>817</v>
      </c>
      <c r="KOD60" s="151" t="s">
        <v>766</v>
      </c>
      <c r="KOE60" s="151" t="s">
        <v>662</v>
      </c>
      <c r="KOG60" s="151" t="s">
        <v>767</v>
      </c>
      <c r="KOJ60" s="151" t="s">
        <v>768</v>
      </c>
      <c r="KOM60" s="151" t="s">
        <v>772</v>
      </c>
      <c r="KOO60" s="150" t="s">
        <v>476</v>
      </c>
      <c r="KOP60" s="150" t="s">
        <v>660</v>
      </c>
      <c r="KOQ60" s="151" t="s">
        <v>765</v>
      </c>
      <c r="KOR60" s="151" t="s">
        <v>496</v>
      </c>
      <c r="KOS60" s="151" t="s">
        <v>817</v>
      </c>
      <c r="KOT60" s="151" t="s">
        <v>766</v>
      </c>
      <c r="KOU60" s="151" t="s">
        <v>662</v>
      </c>
      <c r="KOW60" s="151" t="s">
        <v>767</v>
      </c>
      <c r="KOZ60" s="151" t="s">
        <v>768</v>
      </c>
      <c r="KPC60" s="151" t="s">
        <v>772</v>
      </c>
      <c r="KPE60" s="150" t="s">
        <v>476</v>
      </c>
      <c r="KPF60" s="150" t="s">
        <v>660</v>
      </c>
      <c r="KPG60" s="151" t="s">
        <v>765</v>
      </c>
      <c r="KPH60" s="151" t="s">
        <v>496</v>
      </c>
      <c r="KPI60" s="151" t="s">
        <v>817</v>
      </c>
      <c r="KPJ60" s="151" t="s">
        <v>766</v>
      </c>
      <c r="KPK60" s="151" t="s">
        <v>662</v>
      </c>
      <c r="KPM60" s="151" t="s">
        <v>767</v>
      </c>
      <c r="KPP60" s="151" t="s">
        <v>768</v>
      </c>
      <c r="KPS60" s="151" t="s">
        <v>772</v>
      </c>
      <c r="KPU60" s="150" t="s">
        <v>476</v>
      </c>
      <c r="KPV60" s="150" t="s">
        <v>660</v>
      </c>
      <c r="KPW60" s="151" t="s">
        <v>765</v>
      </c>
      <c r="KPX60" s="151" t="s">
        <v>496</v>
      </c>
      <c r="KPY60" s="151" t="s">
        <v>817</v>
      </c>
      <c r="KPZ60" s="151" t="s">
        <v>766</v>
      </c>
      <c r="KQA60" s="151" t="s">
        <v>662</v>
      </c>
      <c r="KQC60" s="151" t="s">
        <v>767</v>
      </c>
      <c r="KQF60" s="151" t="s">
        <v>768</v>
      </c>
      <c r="KQI60" s="151" t="s">
        <v>772</v>
      </c>
      <c r="KQK60" s="150" t="s">
        <v>476</v>
      </c>
      <c r="KQL60" s="150" t="s">
        <v>660</v>
      </c>
      <c r="KQM60" s="151" t="s">
        <v>765</v>
      </c>
      <c r="KQN60" s="151" t="s">
        <v>496</v>
      </c>
      <c r="KQO60" s="151" t="s">
        <v>817</v>
      </c>
      <c r="KQP60" s="151" t="s">
        <v>766</v>
      </c>
      <c r="KQQ60" s="151" t="s">
        <v>662</v>
      </c>
      <c r="KQS60" s="151" t="s">
        <v>767</v>
      </c>
      <c r="KQV60" s="151" t="s">
        <v>768</v>
      </c>
      <c r="KQY60" s="151" t="s">
        <v>772</v>
      </c>
      <c r="KRA60" s="150" t="s">
        <v>476</v>
      </c>
      <c r="KRB60" s="150" t="s">
        <v>660</v>
      </c>
      <c r="KRC60" s="151" t="s">
        <v>765</v>
      </c>
      <c r="KRD60" s="151" t="s">
        <v>496</v>
      </c>
      <c r="KRE60" s="151" t="s">
        <v>817</v>
      </c>
      <c r="KRF60" s="151" t="s">
        <v>766</v>
      </c>
      <c r="KRG60" s="151" t="s">
        <v>662</v>
      </c>
      <c r="KRI60" s="151" t="s">
        <v>767</v>
      </c>
      <c r="KRL60" s="151" t="s">
        <v>768</v>
      </c>
      <c r="KRO60" s="151" t="s">
        <v>772</v>
      </c>
      <c r="KRQ60" s="150" t="s">
        <v>476</v>
      </c>
      <c r="KRR60" s="150" t="s">
        <v>660</v>
      </c>
      <c r="KRS60" s="151" t="s">
        <v>765</v>
      </c>
      <c r="KRT60" s="151" t="s">
        <v>496</v>
      </c>
      <c r="KRU60" s="151" t="s">
        <v>817</v>
      </c>
      <c r="KRV60" s="151" t="s">
        <v>766</v>
      </c>
      <c r="KRW60" s="151" t="s">
        <v>662</v>
      </c>
      <c r="KRY60" s="151" t="s">
        <v>767</v>
      </c>
      <c r="KSB60" s="151" t="s">
        <v>768</v>
      </c>
      <c r="KSE60" s="151" t="s">
        <v>772</v>
      </c>
      <c r="KSG60" s="150" t="s">
        <v>476</v>
      </c>
      <c r="KSH60" s="150" t="s">
        <v>660</v>
      </c>
      <c r="KSI60" s="151" t="s">
        <v>765</v>
      </c>
      <c r="KSJ60" s="151" t="s">
        <v>496</v>
      </c>
      <c r="KSK60" s="151" t="s">
        <v>817</v>
      </c>
      <c r="KSL60" s="151" t="s">
        <v>766</v>
      </c>
      <c r="KSM60" s="151" t="s">
        <v>662</v>
      </c>
      <c r="KSO60" s="151" t="s">
        <v>767</v>
      </c>
      <c r="KSR60" s="151" t="s">
        <v>768</v>
      </c>
      <c r="KSU60" s="151" t="s">
        <v>772</v>
      </c>
      <c r="KSW60" s="150" t="s">
        <v>476</v>
      </c>
      <c r="KSX60" s="150" t="s">
        <v>660</v>
      </c>
      <c r="KSY60" s="151" t="s">
        <v>765</v>
      </c>
      <c r="KSZ60" s="151" t="s">
        <v>496</v>
      </c>
      <c r="KTA60" s="151" t="s">
        <v>817</v>
      </c>
      <c r="KTB60" s="151" t="s">
        <v>766</v>
      </c>
      <c r="KTC60" s="151" t="s">
        <v>662</v>
      </c>
      <c r="KTE60" s="151" t="s">
        <v>767</v>
      </c>
      <c r="KTH60" s="151" t="s">
        <v>768</v>
      </c>
      <c r="KTK60" s="151" t="s">
        <v>772</v>
      </c>
      <c r="KTM60" s="150" t="s">
        <v>476</v>
      </c>
      <c r="KTN60" s="150" t="s">
        <v>660</v>
      </c>
      <c r="KTO60" s="151" t="s">
        <v>765</v>
      </c>
      <c r="KTP60" s="151" t="s">
        <v>496</v>
      </c>
      <c r="KTQ60" s="151" t="s">
        <v>817</v>
      </c>
      <c r="KTR60" s="151" t="s">
        <v>766</v>
      </c>
      <c r="KTS60" s="151" t="s">
        <v>662</v>
      </c>
      <c r="KTU60" s="151" t="s">
        <v>767</v>
      </c>
      <c r="KTX60" s="151" t="s">
        <v>768</v>
      </c>
      <c r="KUA60" s="151" t="s">
        <v>772</v>
      </c>
      <c r="KUC60" s="150" t="s">
        <v>476</v>
      </c>
      <c r="KUD60" s="150" t="s">
        <v>660</v>
      </c>
      <c r="KUE60" s="151" t="s">
        <v>765</v>
      </c>
      <c r="KUF60" s="151" t="s">
        <v>496</v>
      </c>
      <c r="KUG60" s="151" t="s">
        <v>817</v>
      </c>
      <c r="KUH60" s="151" t="s">
        <v>766</v>
      </c>
      <c r="KUI60" s="151" t="s">
        <v>662</v>
      </c>
      <c r="KUK60" s="151" t="s">
        <v>767</v>
      </c>
      <c r="KUN60" s="151" t="s">
        <v>768</v>
      </c>
      <c r="KUQ60" s="151" t="s">
        <v>772</v>
      </c>
      <c r="KUS60" s="150" t="s">
        <v>476</v>
      </c>
      <c r="KUT60" s="150" t="s">
        <v>660</v>
      </c>
      <c r="KUU60" s="151" t="s">
        <v>765</v>
      </c>
      <c r="KUV60" s="151" t="s">
        <v>496</v>
      </c>
      <c r="KUW60" s="151" t="s">
        <v>817</v>
      </c>
      <c r="KUX60" s="151" t="s">
        <v>766</v>
      </c>
      <c r="KUY60" s="151" t="s">
        <v>662</v>
      </c>
      <c r="KVA60" s="151" t="s">
        <v>767</v>
      </c>
      <c r="KVD60" s="151" t="s">
        <v>768</v>
      </c>
      <c r="KVG60" s="151" t="s">
        <v>772</v>
      </c>
      <c r="KVI60" s="150" t="s">
        <v>476</v>
      </c>
      <c r="KVJ60" s="150" t="s">
        <v>660</v>
      </c>
      <c r="KVK60" s="151" t="s">
        <v>765</v>
      </c>
      <c r="KVL60" s="151" t="s">
        <v>496</v>
      </c>
      <c r="KVM60" s="151" t="s">
        <v>817</v>
      </c>
      <c r="KVN60" s="151" t="s">
        <v>766</v>
      </c>
      <c r="KVO60" s="151" t="s">
        <v>662</v>
      </c>
      <c r="KVQ60" s="151" t="s">
        <v>767</v>
      </c>
      <c r="KVT60" s="151" t="s">
        <v>768</v>
      </c>
      <c r="KVW60" s="151" t="s">
        <v>772</v>
      </c>
      <c r="KVY60" s="150" t="s">
        <v>476</v>
      </c>
      <c r="KVZ60" s="150" t="s">
        <v>660</v>
      </c>
      <c r="KWA60" s="151" t="s">
        <v>765</v>
      </c>
      <c r="KWB60" s="151" t="s">
        <v>496</v>
      </c>
      <c r="KWC60" s="151" t="s">
        <v>817</v>
      </c>
      <c r="KWD60" s="151" t="s">
        <v>766</v>
      </c>
      <c r="KWE60" s="151" t="s">
        <v>662</v>
      </c>
      <c r="KWG60" s="151" t="s">
        <v>767</v>
      </c>
      <c r="KWJ60" s="151" t="s">
        <v>768</v>
      </c>
      <c r="KWM60" s="151" t="s">
        <v>772</v>
      </c>
      <c r="KWO60" s="150" t="s">
        <v>476</v>
      </c>
      <c r="KWP60" s="150" t="s">
        <v>660</v>
      </c>
      <c r="KWQ60" s="151" t="s">
        <v>765</v>
      </c>
      <c r="KWR60" s="151" t="s">
        <v>496</v>
      </c>
      <c r="KWS60" s="151" t="s">
        <v>817</v>
      </c>
      <c r="KWT60" s="151" t="s">
        <v>766</v>
      </c>
      <c r="KWU60" s="151" t="s">
        <v>662</v>
      </c>
      <c r="KWW60" s="151" t="s">
        <v>767</v>
      </c>
      <c r="KWZ60" s="151" t="s">
        <v>768</v>
      </c>
      <c r="KXC60" s="151" t="s">
        <v>772</v>
      </c>
      <c r="KXE60" s="150" t="s">
        <v>476</v>
      </c>
      <c r="KXF60" s="150" t="s">
        <v>660</v>
      </c>
      <c r="KXG60" s="151" t="s">
        <v>765</v>
      </c>
      <c r="KXH60" s="151" t="s">
        <v>496</v>
      </c>
      <c r="KXI60" s="151" t="s">
        <v>817</v>
      </c>
      <c r="KXJ60" s="151" t="s">
        <v>766</v>
      </c>
      <c r="KXK60" s="151" t="s">
        <v>662</v>
      </c>
      <c r="KXM60" s="151" t="s">
        <v>767</v>
      </c>
      <c r="KXP60" s="151" t="s">
        <v>768</v>
      </c>
      <c r="KXS60" s="151" t="s">
        <v>772</v>
      </c>
      <c r="KXU60" s="150" t="s">
        <v>476</v>
      </c>
      <c r="KXV60" s="150" t="s">
        <v>660</v>
      </c>
      <c r="KXW60" s="151" t="s">
        <v>765</v>
      </c>
      <c r="KXX60" s="151" t="s">
        <v>496</v>
      </c>
      <c r="KXY60" s="151" t="s">
        <v>817</v>
      </c>
      <c r="KXZ60" s="151" t="s">
        <v>766</v>
      </c>
      <c r="KYA60" s="151" t="s">
        <v>662</v>
      </c>
      <c r="KYC60" s="151" t="s">
        <v>767</v>
      </c>
      <c r="KYF60" s="151" t="s">
        <v>768</v>
      </c>
      <c r="KYI60" s="151" t="s">
        <v>772</v>
      </c>
      <c r="KYK60" s="150" t="s">
        <v>476</v>
      </c>
      <c r="KYL60" s="150" t="s">
        <v>660</v>
      </c>
      <c r="KYM60" s="151" t="s">
        <v>765</v>
      </c>
      <c r="KYN60" s="151" t="s">
        <v>496</v>
      </c>
      <c r="KYO60" s="151" t="s">
        <v>817</v>
      </c>
      <c r="KYP60" s="151" t="s">
        <v>766</v>
      </c>
      <c r="KYQ60" s="151" t="s">
        <v>662</v>
      </c>
      <c r="KYS60" s="151" t="s">
        <v>767</v>
      </c>
      <c r="KYV60" s="151" t="s">
        <v>768</v>
      </c>
      <c r="KYY60" s="151" t="s">
        <v>772</v>
      </c>
      <c r="KZA60" s="150" t="s">
        <v>476</v>
      </c>
      <c r="KZB60" s="150" t="s">
        <v>660</v>
      </c>
      <c r="KZC60" s="151" t="s">
        <v>765</v>
      </c>
      <c r="KZD60" s="151" t="s">
        <v>496</v>
      </c>
      <c r="KZE60" s="151" t="s">
        <v>817</v>
      </c>
      <c r="KZF60" s="151" t="s">
        <v>766</v>
      </c>
      <c r="KZG60" s="151" t="s">
        <v>662</v>
      </c>
      <c r="KZI60" s="151" t="s">
        <v>767</v>
      </c>
      <c r="KZL60" s="151" t="s">
        <v>768</v>
      </c>
      <c r="KZO60" s="151" t="s">
        <v>772</v>
      </c>
      <c r="KZQ60" s="150" t="s">
        <v>476</v>
      </c>
      <c r="KZR60" s="150" t="s">
        <v>660</v>
      </c>
      <c r="KZS60" s="151" t="s">
        <v>765</v>
      </c>
      <c r="KZT60" s="151" t="s">
        <v>496</v>
      </c>
      <c r="KZU60" s="151" t="s">
        <v>817</v>
      </c>
      <c r="KZV60" s="151" t="s">
        <v>766</v>
      </c>
      <c r="KZW60" s="151" t="s">
        <v>662</v>
      </c>
      <c r="KZY60" s="151" t="s">
        <v>767</v>
      </c>
      <c r="LAB60" s="151" t="s">
        <v>768</v>
      </c>
      <c r="LAE60" s="151" t="s">
        <v>772</v>
      </c>
      <c r="LAG60" s="150" t="s">
        <v>476</v>
      </c>
      <c r="LAH60" s="150" t="s">
        <v>660</v>
      </c>
      <c r="LAI60" s="151" t="s">
        <v>765</v>
      </c>
      <c r="LAJ60" s="151" t="s">
        <v>496</v>
      </c>
      <c r="LAK60" s="151" t="s">
        <v>817</v>
      </c>
      <c r="LAL60" s="151" t="s">
        <v>766</v>
      </c>
      <c r="LAM60" s="151" t="s">
        <v>662</v>
      </c>
      <c r="LAO60" s="151" t="s">
        <v>767</v>
      </c>
      <c r="LAR60" s="151" t="s">
        <v>768</v>
      </c>
      <c r="LAU60" s="151" t="s">
        <v>772</v>
      </c>
      <c r="LAW60" s="150" t="s">
        <v>476</v>
      </c>
      <c r="LAX60" s="150" t="s">
        <v>660</v>
      </c>
      <c r="LAY60" s="151" t="s">
        <v>765</v>
      </c>
      <c r="LAZ60" s="151" t="s">
        <v>496</v>
      </c>
      <c r="LBA60" s="151" t="s">
        <v>817</v>
      </c>
      <c r="LBB60" s="151" t="s">
        <v>766</v>
      </c>
      <c r="LBC60" s="151" t="s">
        <v>662</v>
      </c>
      <c r="LBE60" s="151" t="s">
        <v>767</v>
      </c>
      <c r="LBH60" s="151" t="s">
        <v>768</v>
      </c>
      <c r="LBK60" s="151" t="s">
        <v>772</v>
      </c>
      <c r="LBM60" s="150" t="s">
        <v>476</v>
      </c>
      <c r="LBN60" s="150" t="s">
        <v>660</v>
      </c>
      <c r="LBO60" s="151" t="s">
        <v>765</v>
      </c>
      <c r="LBP60" s="151" t="s">
        <v>496</v>
      </c>
      <c r="LBQ60" s="151" t="s">
        <v>817</v>
      </c>
      <c r="LBR60" s="151" t="s">
        <v>766</v>
      </c>
      <c r="LBS60" s="151" t="s">
        <v>662</v>
      </c>
      <c r="LBU60" s="151" t="s">
        <v>767</v>
      </c>
      <c r="LBX60" s="151" t="s">
        <v>768</v>
      </c>
      <c r="LCA60" s="151" t="s">
        <v>772</v>
      </c>
      <c r="LCC60" s="150" t="s">
        <v>476</v>
      </c>
      <c r="LCD60" s="150" t="s">
        <v>660</v>
      </c>
      <c r="LCE60" s="151" t="s">
        <v>765</v>
      </c>
      <c r="LCF60" s="151" t="s">
        <v>496</v>
      </c>
      <c r="LCG60" s="151" t="s">
        <v>817</v>
      </c>
      <c r="LCH60" s="151" t="s">
        <v>766</v>
      </c>
      <c r="LCI60" s="151" t="s">
        <v>662</v>
      </c>
      <c r="LCK60" s="151" t="s">
        <v>767</v>
      </c>
      <c r="LCN60" s="151" t="s">
        <v>768</v>
      </c>
      <c r="LCQ60" s="151" t="s">
        <v>772</v>
      </c>
      <c r="LCS60" s="150" t="s">
        <v>476</v>
      </c>
      <c r="LCT60" s="150" t="s">
        <v>660</v>
      </c>
      <c r="LCU60" s="151" t="s">
        <v>765</v>
      </c>
      <c r="LCV60" s="151" t="s">
        <v>496</v>
      </c>
      <c r="LCW60" s="151" t="s">
        <v>817</v>
      </c>
      <c r="LCX60" s="151" t="s">
        <v>766</v>
      </c>
      <c r="LCY60" s="151" t="s">
        <v>662</v>
      </c>
      <c r="LDA60" s="151" t="s">
        <v>767</v>
      </c>
      <c r="LDD60" s="151" t="s">
        <v>768</v>
      </c>
      <c r="LDG60" s="151" t="s">
        <v>772</v>
      </c>
      <c r="LDI60" s="150" t="s">
        <v>476</v>
      </c>
      <c r="LDJ60" s="150" t="s">
        <v>660</v>
      </c>
      <c r="LDK60" s="151" t="s">
        <v>765</v>
      </c>
      <c r="LDL60" s="151" t="s">
        <v>496</v>
      </c>
      <c r="LDM60" s="151" t="s">
        <v>817</v>
      </c>
      <c r="LDN60" s="151" t="s">
        <v>766</v>
      </c>
      <c r="LDO60" s="151" t="s">
        <v>662</v>
      </c>
      <c r="LDQ60" s="151" t="s">
        <v>767</v>
      </c>
      <c r="LDT60" s="151" t="s">
        <v>768</v>
      </c>
      <c r="LDW60" s="151" t="s">
        <v>772</v>
      </c>
      <c r="LDY60" s="150" t="s">
        <v>476</v>
      </c>
      <c r="LDZ60" s="150" t="s">
        <v>660</v>
      </c>
      <c r="LEA60" s="151" t="s">
        <v>765</v>
      </c>
      <c r="LEB60" s="151" t="s">
        <v>496</v>
      </c>
      <c r="LEC60" s="151" t="s">
        <v>817</v>
      </c>
      <c r="LED60" s="151" t="s">
        <v>766</v>
      </c>
      <c r="LEE60" s="151" t="s">
        <v>662</v>
      </c>
      <c r="LEG60" s="151" t="s">
        <v>767</v>
      </c>
      <c r="LEJ60" s="151" t="s">
        <v>768</v>
      </c>
      <c r="LEM60" s="151" t="s">
        <v>772</v>
      </c>
      <c r="LEO60" s="150" t="s">
        <v>476</v>
      </c>
      <c r="LEP60" s="150" t="s">
        <v>660</v>
      </c>
      <c r="LEQ60" s="151" t="s">
        <v>765</v>
      </c>
      <c r="LER60" s="151" t="s">
        <v>496</v>
      </c>
      <c r="LES60" s="151" t="s">
        <v>817</v>
      </c>
      <c r="LET60" s="151" t="s">
        <v>766</v>
      </c>
      <c r="LEU60" s="151" t="s">
        <v>662</v>
      </c>
      <c r="LEW60" s="151" t="s">
        <v>767</v>
      </c>
      <c r="LEZ60" s="151" t="s">
        <v>768</v>
      </c>
      <c r="LFC60" s="151" t="s">
        <v>772</v>
      </c>
      <c r="LFE60" s="150" t="s">
        <v>476</v>
      </c>
      <c r="LFF60" s="150" t="s">
        <v>660</v>
      </c>
      <c r="LFG60" s="151" t="s">
        <v>765</v>
      </c>
      <c r="LFH60" s="151" t="s">
        <v>496</v>
      </c>
      <c r="LFI60" s="151" t="s">
        <v>817</v>
      </c>
      <c r="LFJ60" s="151" t="s">
        <v>766</v>
      </c>
      <c r="LFK60" s="151" t="s">
        <v>662</v>
      </c>
      <c r="LFM60" s="151" t="s">
        <v>767</v>
      </c>
      <c r="LFP60" s="151" t="s">
        <v>768</v>
      </c>
      <c r="LFS60" s="151" t="s">
        <v>772</v>
      </c>
      <c r="LFU60" s="150" t="s">
        <v>476</v>
      </c>
      <c r="LFV60" s="150" t="s">
        <v>660</v>
      </c>
      <c r="LFW60" s="151" t="s">
        <v>765</v>
      </c>
      <c r="LFX60" s="151" t="s">
        <v>496</v>
      </c>
      <c r="LFY60" s="151" t="s">
        <v>817</v>
      </c>
      <c r="LFZ60" s="151" t="s">
        <v>766</v>
      </c>
      <c r="LGA60" s="151" t="s">
        <v>662</v>
      </c>
      <c r="LGC60" s="151" t="s">
        <v>767</v>
      </c>
      <c r="LGF60" s="151" t="s">
        <v>768</v>
      </c>
      <c r="LGI60" s="151" t="s">
        <v>772</v>
      </c>
      <c r="LGK60" s="150" t="s">
        <v>476</v>
      </c>
      <c r="LGL60" s="150" t="s">
        <v>660</v>
      </c>
      <c r="LGM60" s="151" t="s">
        <v>765</v>
      </c>
      <c r="LGN60" s="151" t="s">
        <v>496</v>
      </c>
      <c r="LGO60" s="151" t="s">
        <v>817</v>
      </c>
      <c r="LGP60" s="151" t="s">
        <v>766</v>
      </c>
      <c r="LGQ60" s="151" t="s">
        <v>662</v>
      </c>
      <c r="LGS60" s="151" t="s">
        <v>767</v>
      </c>
      <c r="LGV60" s="151" t="s">
        <v>768</v>
      </c>
      <c r="LGY60" s="151" t="s">
        <v>772</v>
      </c>
      <c r="LHA60" s="150" t="s">
        <v>476</v>
      </c>
      <c r="LHB60" s="150" t="s">
        <v>660</v>
      </c>
      <c r="LHC60" s="151" t="s">
        <v>765</v>
      </c>
      <c r="LHD60" s="151" t="s">
        <v>496</v>
      </c>
      <c r="LHE60" s="151" t="s">
        <v>817</v>
      </c>
      <c r="LHF60" s="151" t="s">
        <v>766</v>
      </c>
      <c r="LHG60" s="151" t="s">
        <v>662</v>
      </c>
      <c r="LHI60" s="151" t="s">
        <v>767</v>
      </c>
      <c r="LHL60" s="151" t="s">
        <v>768</v>
      </c>
      <c r="LHO60" s="151" t="s">
        <v>772</v>
      </c>
      <c r="LHQ60" s="150" t="s">
        <v>476</v>
      </c>
      <c r="LHR60" s="150" t="s">
        <v>660</v>
      </c>
      <c r="LHS60" s="151" t="s">
        <v>765</v>
      </c>
      <c r="LHT60" s="151" t="s">
        <v>496</v>
      </c>
      <c r="LHU60" s="151" t="s">
        <v>817</v>
      </c>
      <c r="LHV60" s="151" t="s">
        <v>766</v>
      </c>
      <c r="LHW60" s="151" t="s">
        <v>662</v>
      </c>
      <c r="LHY60" s="151" t="s">
        <v>767</v>
      </c>
      <c r="LIB60" s="151" t="s">
        <v>768</v>
      </c>
      <c r="LIE60" s="151" t="s">
        <v>772</v>
      </c>
      <c r="LIG60" s="150" t="s">
        <v>476</v>
      </c>
      <c r="LIH60" s="150" t="s">
        <v>660</v>
      </c>
      <c r="LII60" s="151" t="s">
        <v>765</v>
      </c>
      <c r="LIJ60" s="151" t="s">
        <v>496</v>
      </c>
      <c r="LIK60" s="151" t="s">
        <v>817</v>
      </c>
      <c r="LIL60" s="151" t="s">
        <v>766</v>
      </c>
      <c r="LIM60" s="151" t="s">
        <v>662</v>
      </c>
      <c r="LIO60" s="151" t="s">
        <v>767</v>
      </c>
      <c r="LIR60" s="151" t="s">
        <v>768</v>
      </c>
      <c r="LIU60" s="151" t="s">
        <v>772</v>
      </c>
      <c r="LIW60" s="150" t="s">
        <v>476</v>
      </c>
      <c r="LIX60" s="150" t="s">
        <v>660</v>
      </c>
      <c r="LIY60" s="151" t="s">
        <v>765</v>
      </c>
      <c r="LIZ60" s="151" t="s">
        <v>496</v>
      </c>
      <c r="LJA60" s="151" t="s">
        <v>817</v>
      </c>
      <c r="LJB60" s="151" t="s">
        <v>766</v>
      </c>
      <c r="LJC60" s="151" t="s">
        <v>662</v>
      </c>
      <c r="LJE60" s="151" t="s">
        <v>767</v>
      </c>
      <c r="LJH60" s="151" t="s">
        <v>768</v>
      </c>
      <c r="LJK60" s="151" t="s">
        <v>772</v>
      </c>
      <c r="LJM60" s="150" t="s">
        <v>476</v>
      </c>
      <c r="LJN60" s="150" t="s">
        <v>660</v>
      </c>
      <c r="LJO60" s="151" t="s">
        <v>765</v>
      </c>
      <c r="LJP60" s="151" t="s">
        <v>496</v>
      </c>
      <c r="LJQ60" s="151" t="s">
        <v>817</v>
      </c>
      <c r="LJR60" s="151" t="s">
        <v>766</v>
      </c>
      <c r="LJS60" s="151" t="s">
        <v>662</v>
      </c>
      <c r="LJU60" s="151" t="s">
        <v>767</v>
      </c>
      <c r="LJX60" s="151" t="s">
        <v>768</v>
      </c>
      <c r="LKA60" s="151" t="s">
        <v>772</v>
      </c>
      <c r="LKC60" s="150" t="s">
        <v>476</v>
      </c>
      <c r="LKD60" s="150" t="s">
        <v>660</v>
      </c>
      <c r="LKE60" s="151" t="s">
        <v>765</v>
      </c>
      <c r="LKF60" s="151" t="s">
        <v>496</v>
      </c>
      <c r="LKG60" s="151" t="s">
        <v>817</v>
      </c>
      <c r="LKH60" s="151" t="s">
        <v>766</v>
      </c>
      <c r="LKI60" s="151" t="s">
        <v>662</v>
      </c>
      <c r="LKK60" s="151" t="s">
        <v>767</v>
      </c>
      <c r="LKN60" s="151" t="s">
        <v>768</v>
      </c>
      <c r="LKQ60" s="151" t="s">
        <v>772</v>
      </c>
      <c r="LKS60" s="150" t="s">
        <v>476</v>
      </c>
      <c r="LKT60" s="150" t="s">
        <v>660</v>
      </c>
      <c r="LKU60" s="151" t="s">
        <v>765</v>
      </c>
      <c r="LKV60" s="151" t="s">
        <v>496</v>
      </c>
      <c r="LKW60" s="151" t="s">
        <v>817</v>
      </c>
      <c r="LKX60" s="151" t="s">
        <v>766</v>
      </c>
      <c r="LKY60" s="151" t="s">
        <v>662</v>
      </c>
      <c r="LLA60" s="151" t="s">
        <v>767</v>
      </c>
      <c r="LLD60" s="151" t="s">
        <v>768</v>
      </c>
      <c r="LLG60" s="151" t="s">
        <v>772</v>
      </c>
      <c r="LLI60" s="150" t="s">
        <v>476</v>
      </c>
      <c r="LLJ60" s="150" t="s">
        <v>660</v>
      </c>
      <c r="LLK60" s="151" t="s">
        <v>765</v>
      </c>
      <c r="LLL60" s="151" t="s">
        <v>496</v>
      </c>
      <c r="LLM60" s="151" t="s">
        <v>817</v>
      </c>
      <c r="LLN60" s="151" t="s">
        <v>766</v>
      </c>
      <c r="LLO60" s="151" t="s">
        <v>662</v>
      </c>
      <c r="LLQ60" s="151" t="s">
        <v>767</v>
      </c>
      <c r="LLT60" s="151" t="s">
        <v>768</v>
      </c>
      <c r="LLW60" s="151" t="s">
        <v>772</v>
      </c>
      <c r="LLY60" s="150" t="s">
        <v>476</v>
      </c>
      <c r="LLZ60" s="150" t="s">
        <v>660</v>
      </c>
      <c r="LMA60" s="151" t="s">
        <v>765</v>
      </c>
      <c r="LMB60" s="151" t="s">
        <v>496</v>
      </c>
      <c r="LMC60" s="151" t="s">
        <v>817</v>
      </c>
      <c r="LMD60" s="151" t="s">
        <v>766</v>
      </c>
      <c r="LME60" s="151" t="s">
        <v>662</v>
      </c>
      <c r="LMG60" s="151" t="s">
        <v>767</v>
      </c>
      <c r="LMJ60" s="151" t="s">
        <v>768</v>
      </c>
      <c r="LMM60" s="151" t="s">
        <v>772</v>
      </c>
      <c r="LMO60" s="150" t="s">
        <v>476</v>
      </c>
      <c r="LMP60" s="150" t="s">
        <v>660</v>
      </c>
      <c r="LMQ60" s="151" t="s">
        <v>765</v>
      </c>
      <c r="LMR60" s="151" t="s">
        <v>496</v>
      </c>
      <c r="LMS60" s="151" t="s">
        <v>817</v>
      </c>
      <c r="LMT60" s="151" t="s">
        <v>766</v>
      </c>
      <c r="LMU60" s="151" t="s">
        <v>662</v>
      </c>
      <c r="LMW60" s="151" t="s">
        <v>767</v>
      </c>
      <c r="LMZ60" s="151" t="s">
        <v>768</v>
      </c>
      <c r="LNC60" s="151" t="s">
        <v>772</v>
      </c>
      <c r="LNE60" s="150" t="s">
        <v>476</v>
      </c>
      <c r="LNF60" s="150" t="s">
        <v>660</v>
      </c>
      <c r="LNG60" s="151" t="s">
        <v>765</v>
      </c>
      <c r="LNH60" s="151" t="s">
        <v>496</v>
      </c>
      <c r="LNI60" s="151" t="s">
        <v>817</v>
      </c>
      <c r="LNJ60" s="151" t="s">
        <v>766</v>
      </c>
      <c r="LNK60" s="151" t="s">
        <v>662</v>
      </c>
      <c r="LNM60" s="151" t="s">
        <v>767</v>
      </c>
      <c r="LNP60" s="151" t="s">
        <v>768</v>
      </c>
      <c r="LNS60" s="151" t="s">
        <v>772</v>
      </c>
      <c r="LNU60" s="150" t="s">
        <v>476</v>
      </c>
      <c r="LNV60" s="150" t="s">
        <v>660</v>
      </c>
      <c r="LNW60" s="151" t="s">
        <v>765</v>
      </c>
      <c r="LNX60" s="151" t="s">
        <v>496</v>
      </c>
      <c r="LNY60" s="151" t="s">
        <v>817</v>
      </c>
      <c r="LNZ60" s="151" t="s">
        <v>766</v>
      </c>
      <c r="LOA60" s="151" t="s">
        <v>662</v>
      </c>
      <c r="LOC60" s="151" t="s">
        <v>767</v>
      </c>
      <c r="LOF60" s="151" t="s">
        <v>768</v>
      </c>
      <c r="LOI60" s="151" t="s">
        <v>772</v>
      </c>
      <c r="LOK60" s="150" t="s">
        <v>476</v>
      </c>
      <c r="LOL60" s="150" t="s">
        <v>660</v>
      </c>
      <c r="LOM60" s="151" t="s">
        <v>765</v>
      </c>
      <c r="LON60" s="151" t="s">
        <v>496</v>
      </c>
      <c r="LOO60" s="151" t="s">
        <v>817</v>
      </c>
      <c r="LOP60" s="151" t="s">
        <v>766</v>
      </c>
      <c r="LOQ60" s="151" t="s">
        <v>662</v>
      </c>
      <c r="LOS60" s="151" t="s">
        <v>767</v>
      </c>
      <c r="LOV60" s="151" t="s">
        <v>768</v>
      </c>
      <c r="LOY60" s="151" t="s">
        <v>772</v>
      </c>
      <c r="LPA60" s="150" t="s">
        <v>476</v>
      </c>
      <c r="LPB60" s="150" t="s">
        <v>660</v>
      </c>
      <c r="LPC60" s="151" t="s">
        <v>765</v>
      </c>
      <c r="LPD60" s="151" t="s">
        <v>496</v>
      </c>
      <c r="LPE60" s="151" t="s">
        <v>817</v>
      </c>
      <c r="LPF60" s="151" t="s">
        <v>766</v>
      </c>
      <c r="LPG60" s="151" t="s">
        <v>662</v>
      </c>
      <c r="LPI60" s="151" t="s">
        <v>767</v>
      </c>
      <c r="LPL60" s="151" t="s">
        <v>768</v>
      </c>
      <c r="LPO60" s="151" t="s">
        <v>772</v>
      </c>
      <c r="LPQ60" s="150" t="s">
        <v>476</v>
      </c>
      <c r="LPR60" s="150" t="s">
        <v>660</v>
      </c>
      <c r="LPS60" s="151" t="s">
        <v>765</v>
      </c>
      <c r="LPT60" s="151" t="s">
        <v>496</v>
      </c>
      <c r="LPU60" s="151" t="s">
        <v>817</v>
      </c>
      <c r="LPV60" s="151" t="s">
        <v>766</v>
      </c>
      <c r="LPW60" s="151" t="s">
        <v>662</v>
      </c>
      <c r="LPY60" s="151" t="s">
        <v>767</v>
      </c>
      <c r="LQB60" s="151" t="s">
        <v>768</v>
      </c>
      <c r="LQE60" s="151" t="s">
        <v>772</v>
      </c>
      <c r="LQG60" s="150" t="s">
        <v>476</v>
      </c>
      <c r="LQH60" s="150" t="s">
        <v>660</v>
      </c>
      <c r="LQI60" s="151" t="s">
        <v>765</v>
      </c>
      <c r="LQJ60" s="151" t="s">
        <v>496</v>
      </c>
      <c r="LQK60" s="151" t="s">
        <v>817</v>
      </c>
      <c r="LQL60" s="151" t="s">
        <v>766</v>
      </c>
      <c r="LQM60" s="151" t="s">
        <v>662</v>
      </c>
      <c r="LQO60" s="151" t="s">
        <v>767</v>
      </c>
      <c r="LQR60" s="151" t="s">
        <v>768</v>
      </c>
      <c r="LQU60" s="151" t="s">
        <v>772</v>
      </c>
      <c r="LQW60" s="150" t="s">
        <v>476</v>
      </c>
      <c r="LQX60" s="150" t="s">
        <v>660</v>
      </c>
      <c r="LQY60" s="151" t="s">
        <v>765</v>
      </c>
      <c r="LQZ60" s="151" t="s">
        <v>496</v>
      </c>
      <c r="LRA60" s="151" t="s">
        <v>817</v>
      </c>
      <c r="LRB60" s="151" t="s">
        <v>766</v>
      </c>
      <c r="LRC60" s="151" t="s">
        <v>662</v>
      </c>
      <c r="LRE60" s="151" t="s">
        <v>767</v>
      </c>
      <c r="LRH60" s="151" t="s">
        <v>768</v>
      </c>
      <c r="LRK60" s="151" t="s">
        <v>772</v>
      </c>
      <c r="LRM60" s="150" t="s">
        <v>476</v>
      </c>
      <c r="LRN60" s="150" t="s">
        <v>660</v>
      </c>
      <c r="LRO60" s="151" t="s">
        <v>765</v>
      </c>
      <c r="LRP60" s="151" t="s">
        <v>496</v>
      </c>
      <c r="LRQ60" s="151" t="s">
        <v>817</v>
      </c>
      <c r="LRR60" s="151" t="s">
        <v>766</v>
      </c>
      <c r="LRS60" s="151" t="s">
        <v>662</v>
      </c>
      <c r="LRU60" s="151" t="s">
        <v>767</v>
      </c>
      <c r="LRX60" s="151" t="s">
        <v>768</v>
      </c>
      <c r="LSA60" s="151" t="s">
        <v>772</v>
      </c>
      <c r="LSC60" s="150" t="s">
        <v>476</v>
      </c>
      <c r="LSD60" s="150" t="s">
        <v>660</v>
      </c>
      <c r="LSE60" s="151" t="s">
        <v>765</v>
      </c>
      <c r="LSF60" s="151" t="s">
        <v>496</v>
      </c>
      <c r="LSG60" s="151" t="s">
        <v>817</v>
      </c>
      <c r="LSH60" s="151" t="s">
        <v>766</v>
      </c>
      <c r="LSI60" s="151" t="s">
        <v>662</v>
      </c>
      <c r="LSK60" s="151" t="s">
        <v>767</v>
      </c>
      <c r="LSN60" s="151" t="s">
        <v>768</v>
      </c>
      <c r="LSQ60" s="151" t="s">
        <v>772</v>
      </c>
      <c r="LSS60" s="150" t="s">
        <v>476</v>
      </c>
      <c r="LST60" s="150" t="s">
        <v>660</v>
      </c>
      <c r="LSU60" s="151" t="s">
        <v>765</v>
      </c>
      <c r="LSV60" s="151" t="s">
        <v>496</v>
      </c>
      <c r="LSW60" s="151" t="s">
        <v>817</v>
      </c>
      <c r="LSX60" s="151" t="s">
        <v>766</v>
      </c>
      <c r="LSY60" s="151" t="s">
        <v>662</v>
      </c>
      <c r="LTA60" s="151" t="s">
        <v>767</v>
      </c>
      <c r="LTD60" s="151" t="s">
        <v>768</v>
      </c>
      <c r="LTG60" s="151" t="s">
        <v>772</v>
      </c>
      <c r="LTI60" s="150" t="s">
        <v>476</v>
      </c>
      <c r="LTJ60" s="150" t="s">
        <v>660</v>
      </c>
      <c r="LTK60" s="151" t="s">
        <v>765</v>
      </c>
      <c r="LTL60" s="151" t="s">
        <v>496</v>
      </c>
      <c r="LTM60" s="151" t="s">
        <v>817</v>
      </c>
      <c r="LTN60" s="151" t="s">
        <v>766</v>
      </c>
      <c r="LTO60" s="151" t="s">
        <v>662</v>
      </c>
      <c r="LTQ60" s="151" t="s">
        <v>767</v>
      </c>
      <c r="LTT60" s="151" t="s">
        <v>768</v>
      </c>
      <c r="LTW60" s="151" t="s">
        <v>772</v>
      </c>
      <c r="LTY60" s="150" t="s">
        <v>476</v>
      </c>
      <c r="LTZ60" s="150" t="s">
        <v>660</v>
      </c>
      <c r="LUA60" s="151" t="s">
        <v>765</v>
      </c>
      <c r="LUB60" s="151" t="s">
        <v>496</v>
      </c>
      <c r="LUC60" s="151" t="s">
        <v>817</v>
      </c>
      <c r="LUD60" s="151" t="s">
        <v>766</v>
      </c>
      <c r="LUE60" s="151" t="s">
        <v>662</v>
      </c>
      <c r="LUG60" s="151" t="s">
        <v>767</v>
      </c>
      <c r="LUJ60" s="151" t="s">
        <v>768</v>
      </c>
      <c r="LUM60" s="151" t="s">
        <v>772</v>
      </c>
      <c r="LUO60" s="150" t="s">
        <v>476</v>
      </c>
      <c r="LUP60" s="150" t="s">
        <v>660</v>
      </c>
      <c r="LUQ60" s="151" t="s">
        <v>765</v>
      </c>
      <c r="LUR60" s="151" t="s">
        <v>496</v>
      </c>
      <c r="LUS60" s="151" t="s">
        <v>817</v>
      </c>
      <c r="LUT60" s="151" t="s">
        <v>766</v>
      </c>
      <c r="LUU60" s="151" t="s">
        <v>662</v>
      </c>
      <c r="LUW60" s="151" t="s">
        <v>767</v>
      </c>
      <c r="LUZ60" s="151" t="s">
        <v>768</v>
      </c>
      <c r="LVC60" s="151" t="s">
        <v>772</v>
      </c>
      <c r="LVE60" s="150" t="s">
        <v>476</v>
      </c>
      <c r="LVF60" s="150" t="s">
        <v>660</v>
      </c>
      <c r="LVG60" s="151" t="s">
        <v>765</v>
      </c>
      <c r="LVH60" s="151" t="s">
        <v>496</v>
      </c>
      <c r="LVI60" s="151" t="s">
        <v>817</v>
      </c>
      <c r="LVJ60" s="151" t="s">
        <v>766</v>
      </c>
      <c r="LVK60" s="151" t="s">
        <v>662</v>
      </c>
      <c r="LVM60" s="151" t="s">
        <v>767</v>
      </c>
      <c r="LVP60" s="151" t="s">
        <v>768</v>
      </c>
      <c r="LVS60" s="151" t="s">
        <v>772</v>
      </c>
      <c r="LVU60" s="150" t="s">
        <v>476</v>
      </c>
      <c r="LVV60" s="150" t="s">
        <v>660</v>
      </c>
      <c r="LVW60" s="151" t="s">
        <v>765</v>
      </c>
      <c r="LVX60" s="151" t="s">
        <v>496</v>
      </c>
      <c r="LVY60" s="151" t="s">
        <v>817</v>
      </c>
      <c r="LVZ60" s="151" t="s">
        <v>766</v>
      </c>
      <c r="LWA60" s="151" t="s">
        <v>662</v>
      </c>
      <c r="LWC60" s="151" t="s">
        <v>767</v>
      </c>
      <c r="LWF60" s="151" t="s">
        <v>768</v>
      </c>
      <c r="LWI60" s="151" t="s">
        <v>772</v>
      </c>
      <c r="LWK60" s="150" t="s">
        <v>476</v>
      </c>
      <c r="LWL60" s="150" t="s">
        <v>660</v>
      </c>
      <c r="LWM60" s="151" t="s">
        <v>765</v>
      </c>
      <c r="LWN60" s="151" t="s">
        <v>496</v>
      </c>
      <c r="LWO60" s="151" t="s">
        <v>817</v>
      </c>
      <c r="LWP60" s="151" t="s">
        <v>766</v>
      </c>
      <c r="LWQ60" s="151" t="s">
        <v>662</v>
      </c>
      <c r="LWS60" s="151" t="s">
        <v>767</v>
      </c>
      <c r="LWV60" s="151" t="s">
        <v>768</v>
      </c>
      <c r="LWY60" s="151" t="s">
        <v>772</v>
      </c>
      <c r="LXA60" s="150" t="s">
        <v>476</v>
      </c>
      <c r="LXB60" s="150" t="s">
        <v>660</v>
      </c>
      <c r="LXC60" s="151" t="s">
        <v>765</v>
      </c>
      <c r="LXD60" s="151" t="s">
        <v>496</v>
      </c>
      <c r="LXE60" s="151" t="s">
        <v>817</v>
      </c>
      <c r="LXF60" s="151" t="s">
        <v>766</v>
      </c>
      <c r="LXG60" s="151" t="s">
        <v>662</v>
      </c>
      <c r="LXI60" s="151" t="s">
        <v>767</v>
      </c>
      <c r="LXL60" s="151" t="s">
        <v>768</v>
      </c>
      <c r="LXO60" s="151" t="s">
        <v>772</v>
      </c>
      <c r="LXQ60" s="150" t="s">
        <v>476</v>
      </c>
      <c r="LXR60" s="150" t="s">
        <v>660</v>
      </c>
      <c r="LXS60" s="151" t="s">
        <v>765</v>
      </c>
      <c r="LXT60" s="151" t="s">
        <v>496</v>
      </c>
      <c r="LXU60" s="151" t="s">
        <v>817</v>
      </c>
      <c r="LXV60" s="151" t="s">
        <v>766</v>
      </c>
      <c r="LXW60" s="151" t="s">
        <v>662</v>
      </c>
      <c r="LXY60" s="151" t="s">
        <v>767</v>
      </c>
      <c r="LYB60" s="151" t="s">
        <v>768</v>
      </c>
      <c r="LYE60" s="151" t="s">
        <v>772</v>
      </c>
      <c r="LYG60" s="150" t="s">
        <v>476</v>
      </c>
      <c r="LYH60" s="150" t="s">
        <v>660</v>
      </c>
      <c r="LYI60" s="151" t="s">
        <v>765</v>
      </c>
      <c r="LYJ60" s="151" t="s">
        <v>496</v>
      </c>
      <c r="LYK60" s="151" t="s">
        <v>817</v>
      </c>
      <c r="LYL60" s="151" t="s">
        <v>766</v>
      </c>
      <c r="LYM60" s="151" t="s">
        <v>662</v>
      </c>
      <c r="LYO60" s="151" t="s">
        <v>767</v>
      </c>
      <c r="LYR60" s="151" t="s">
        <v>768</v>
      </c>
      <c r="LYU60" s="151" t="s">
        <v>772</v>
      </c>
      <c r="LYW60" s="150" t="s">
        <v>476</v>
      </c>
      <c r="LYX60" s="150" t="s">
        <v>660</v>
      </c>
      <c r="LYY60" s="151" t="s">
        <v>765</v>
      </c>
      <c r="LYZ60" s="151" t="s">
        <v>496</v>
      </c>
      <c r="LZA60" s="151" t="s">
        <v>817</v>
      </c>
      <c r="LZB60" s="151" t="s">
        <v>766</v>
      </c>
      <c r="LZC60" s="151" t="s">
        <v>662</v>
      </c>
      <c r="LZE60" s="151" t="s">
        <v>767</v>
      </c>
      <c r="LZH60" s="151" t="s">
        <v>768</v>
      </c>
      <c r="LZK60" s="151" t="s">
        <v>772</v>
      </c>
      <c r="LZM60" s="150" t="s">
        <v>476</v>
      </c>
      <c r="LZN60" s="150" t="s">
        <v>660</v>
      </c>
      <c r="LZO60" s="151" t="s">
        <v>765</v>
      </c>
      <c r="LZP60" s="151" t="s">
        <v>496</v>
      </c>
      <c r="LZQ60" s="151" t="s">
        <v>817</v>
      </c>
      <c r="LZR60" s="151" t="s">
        <v>766</v>
      </c>
      <c r="LZS60" s="151" t="s">
        <v>662</v>
      </c>
      <c r="LZU60" s="151" t="s">
        <v>767</v>
      </c>
      <c r="LZX60" s="151" t="s">
        <v>768</v>
      </c>
      <c r="MAA60" s="151" t="s">
        <v>772</v>
      </c>
      <c r="MAC60" s="150" t="s">
        <v>476</v>
      </c>
      <c r="MAD60" s="150" t="s">
        <v>660</v>
      </c>
      <c r="MAE60" s="151" t="s">
        <v>765</v>
      </c>
      <c r="MAF60" s="151" t="s">
        <v>496</v>
      </c>
      <c r="MAG60" s="151" t="s">
        <v>817</v>
      </c>
      <c r="MAH60" s="151" t="s">
        <v>766</v>
      </c>
      <c r="MAI60" s="151" t="s">
        <v>662</v>
      </c>
      <c r="MAK60" s="151" t="s">
        <v>767</v>
      </c>
      <c r="MAN60" s="151" t="s">
        <v>768</v>
      </c>
      <c r="MAQ60" s="151" t="s">
        <v>772</v>
      </c>
      <c r="MAS60" s="150" t="s">
        <v>476</v>
      </c>
      <c r="MAT60" s="150" t="s">
        <v>660</v>
      </c>
      <c r="MAU60" s="151" t="s">
        <v>765</v>
      </c>
      <c r="MAV60" s="151" t="s">
        <v>496</v>
      </c>
      <c r="MAW60" s="151" t="s">
        <v>817</v>
      </c>
      <c r="MAX60" s="151" t="s">
        <v>766</v>
      </c>
      <c r="MAY60" s="151" t="s">
        <v>662</v>
      </c>
      <c r="MBA60" s="151" t="s">
        <v>767</v>
      </c>
      <c r="MBD60" s="151" t="s">
        <v>768</v>
      </c>
      <c r="MBG60" s="151" t="s">
        <v>772</v>
      </c>
      <c r="MBI60" s="150" t="s">
        <v>476</v>
      </c>
      <c r="MBJ60" s="150" t="s">
        <v>660</v>
      </c>
      <c r="MBK60" s="151" t="s">
        <v>765</v>
      </c>
      <c r="MBL60" s="151" t="s">
        <v>496</v>
      </c>
      <c r="MBM60" s="151" t="s">
        <v>817</v>
      </c>
      <c r="MBN60" s="151" t="s">
        <v>766</v>
      </c>
      <c r="MBO60" s="151" t="s">
        <v>662</v>
      </c>
      <c r="MBQ60" s="151" t="s">
        <v>767</v>
      </c>
      <c r="MBT60" s="151" t="s">
        <v>768</v>
      </c>
      <c r="MBW60" s="151" t="s">
        <v>772</v>
      </c>
      <c r="MBY60" s="150" t="s">
        <v>476</v>
      </c>
      <c r="MBZ60" s="150" t="s">
        <v>660</v>
      </c>
      <c r="MCA60" s="151" t="s">
        <v>765</v>
      </c>
      <c r="MCB60" s="151" t="s">
        <v>496</v>
      </c>
      <c r="MCC60" s="151" t="s">
        <v>817</v>
      </c>
      <c r="MCD60" s="151" t="s">
        <v>766</v>
      </c>
      <c r="MCE60" s="151" t="s">
        <v>662</v>
      </c>
      <c r="MCG60" s="151" t="s">
        <v>767</v>
      </c>
      <c r="MCJ60" s="151" t="s">
        <v>768</v>
      </c>
      <c r="MCM60" s="151" t="s">
        <v>772</v>
      </c>
      <c r="MCO60" s="150" t="s">
        <v>476</v>
      </c>
      <c r="MCP60" s="150" t="s">
        <v>660</v>
      </c>
      <c r="MCQ60" s="151" t="s">
        <v>765</v>
      </c>
      <c r="MCR60" s="151" t="s">
        <v>496</v>
      </c>
      <c r="MCS60" s="151" t="s">
        <v>817</v>
      </c>
      <c r="MCT60" s="151" t="s">
        <v>766</v>
      </c>
      <c r="MCU60" s="151" t="s">
        <v>662</v>
      </c>
      <c r="MCW60" s="151" t="s">
        <v>767</v>
      </c>
      <c r="MCZ60" s="151" t="s">
        <v>768</v>
      </c>
      <c r="MDC60" s="151" t="s">
        <v>772</v>
      </c>
      <c r="MDE60" s="150" t="s">
        <v>476</v>
      </c>
      <c r="MDF60" s="150" t="s">
        <v>660</v>
      </c>
      <c r="MDG60" s="151" t="s">
        <v>765</v>
      </c>
      <c r="MDH60" s="151" t="s">
        <v>496</v>
      </c>
      <c r="MDI60" s="151" t="s">
        <v>817</v>
      </c>
      <c r="MDJ60" s="151" t="s">
        <v>766</v>
      </c>
      <c r="MDK60" s="151" t="s">
        <v>662</v>
      </c>
      <c r="MDM60" s="151" t="s">
        <v>767</v>
      </c>
      <c r="MDP60" s="151" t="s">
        <v>768</v>
      </c>
      <c r="MDS60" s="151" t="s">
        <v>772</v>
      </c>
      <c r="MDU60" s="150" t="s">
        <v>476</v>
      </c>
      <c r="MDV60" s="150" t="s">
        <v>660</v>
      </c>
      <c r="MDW60" s="151" t="s">
        <v>765</v>
      </c>
      <c r="MDX60" s="151" t="s">
        <v>496</v>
      </c>
      <c r="MDY60" s="151" t="s">
        <v>817</v>
      </c>
      <c r="MDZ60" s="151" t="s">
        <v>766</v>
      </c>
      <c r="MEA60" s="151" t="s">
        <v>662</v>
      </c>
      <c r="MEC60" s="151" t="s">
        <v>767</v>
      </c>
      <c r="MEF60" s="151" t="s">
        <v>768</v>
      </c>
      <c r="MEI60" s="151" t="s">
        <v>772</v>
      </c>
      <c r="MEK60" s="150" t="s">
        <v>476</v>
      </c>
      <c r="MEL60" s="150" t="s">
        <v>660</v>
      </c>
      <c r="MEM60" s="151" t="s">
        <v>765</v>
      </c>
      <c r="MEN60" s="151" t="s">
        <v>496</v>
      </c>
      <c r="MEO60" s="151" t="s">
        <v>817</v>
      </c>
      <c r="MEP60" s="151" t="s">
        <v>766</v>
      </c>
      <c r="MEQ60" s="151" t="s">
        <v>662</v>
      </c>
      <c r="MES60" s="151" t="s">
        <v>767</v>
      </c>
      <c r="MEV60" s="151" t="s">
        <v>768</v>
      </c>
      <c r="MEY60" s="151" t="s">
        <v>772</v>
      </c>
      <c r="MFA60" s="150" t="s">
        <v>476</v>
      </c>
      <c r="MFB60" s="150" t="s">
        <v>660</v>
      </c>
      <c r="MFC60" s="151" t="s">
        <v>765</v>
      </c>
      <c r="MFD60" s="151" t="s">
        <v>496</v>
      </c>
      <c r="MFE60" s="151" t="s">
        <v>817</v>
      </c>
      <c r="MFF60" s="151" t="s">
        <v>766</v>
      </c>
      <c r="MFG60" s="151" t="s">
        <v>662</v>
      </c>
      <c r="MFI60" s="151" t="s">
        <v>767</v>
      </c>
      <c r="MFL60" s="151" t="s">
        <v>768</v>
      </c>
      <c r="MFO60" s="151" t="s">
        <v>772</v>
      </c>
      <c r="MFQ60" s="150" t="s">
        <v>476</v>
      </c>
      <c r="MFR60" s="150" t="s">
        <v>660</v>
      </c>
      <c r="MFS60" s="151" t="s">
        <v>765</v>
      </c>
      <c r="MFT60" s="151" t="s">
        <v>496</v>
      </c>
      <c r="MFU60" s="151" t="s">
        <v>817</v>
      </c>
      <c r="MFV60" s="151" t="s">
        <v>766</v>
      </c>
      <c r="MFW60" s="151" t="s">
        <v>662</v>
      </c>
      <c r="MFY60" s="151" t="s">
        <v>767</v>
      </c>
      <c r="MGB60" s="151" t="s">
        <v>768</v>
      </c>
      <c r="MGE60" s="151" t="s">
        <v>772</v>
      </c>
      <c r="MGG60" s="150" t="s">
        <v>476</v>
      </c>
      <c r="MGH60" s="150" t="s">
        <v>660</v>
      </c>
      <c r="MGI60" s="151" t="s">
        <v>765</v>
      </c>
      <c r="MGJ60" s="151" t="s">
        <v>496</v>
      </c>
      <c r="MGK60" s="151" t="s">
        <v>817</v>
      </c>
      <c r="MGL60" s="151" t="s">
        <v>766</v>
      </c>
      <c r="MGM60" s="151" t="s">
        <v>662</v>
      </c>
      <c r="MGO60" s="151" t="s">
        <v>767</v>
      </c>
      <c r="MGR60" s="151" t="s">
        <v>768</v>
      </c>
      <c r="MGU60" s="151" t="s">
        <v>772</v>
      </c>
      <c r="MGW60" s="150" t="s">
        <v>476</v>
      </c>
      <c r="MGX60" s="150" t="s">
        <v>660</v>
      </c>
      <c r="MGY60" s="151" t="s">
        <v>765</v>
      </c>
      <c r="MGZ60" s="151" t="s">
        <v>496</v>
      </c>
      <c r="MHA60" s="151" t="s">
        <v>817</v>
      </c>
      <c r="MHB60" s="151" t="s">
        <v>766</v>
      </c>
      <c r="MHC60" s="151" t="s">
        <v>662</v>
      </c>
      <c r="MHE60" s="151" t="s">
        <v>767</v>
      </c>
      <c r="MHH60" s="151" t="s">
        <v>768</v>
      </c>
      <c r="MHK60" s="151" t="s">
        <v>772</v>
      </c>
      <c r="MHM60" s="150" t="s">
        <v>476</v>
      </c>
      <c r="MHN60" s="150" t="s">
        <v>660</v>
      </c>
      <c r="MHO60" s="151" t="s">
        <v>765</v>
      </c>
      <c r="MHP60" s="151" t="s">
        <v>496</v>
      </c>
      <c r="MHQ60" s="151" t="s">
        <v>817</v>
      </c>
      <c r="MHR60" s="151" t="s">
        <v>766</v>
      </c>
      <c r="MHS60" s="151" t="s">
        <v>662</v>
      </c>
      <c r="MHU60" s="151" t="s">
        <v>767</v>
      </c>
      <c r="MHX60" s="151" t="s">
        <v>768</v>
      </c>
      <c r="MIA60" s="151" t="s">
        <v>772</v>
      </c>
      <c r="MIC60" s="150" t="s">
        <v>476</v>
      </c>
      <c r="MID60" s="150" t="s">
        <v>660</v>
      </c>
      <c r="MIE60" s="151" t="s">
        <v>765</v>
      </c>
      <c r="MIF60" s="151" t="s">
        <v>496</v>
      </c>
      <c r="MIG60" s="151" t="s">
        <v>817</v>
      </c>
      <c r="MIH60" s="151" t="s">
        <v>766</v>
      </c>
      <c r="MII60" s="151" t="s">
        <v>662</v>
      </c>
      <c r="MIK60" s="151" t="s">
        <v>767</v>
      </c>
      <c r="MIN60" s="151" t="s">
        <v>768</v>
      </c>
      <c r="MIQ60" s="151" t="s">
        <v>772</v>
      </c>
      <c r="MIS60" s="150" t="s">
        <v>476</v>
      </c>
      <c r="MIT60" s="150" t="s">
        <v>660</v>
      </c>
      <c r="MIU60" s="151" t="s">
        <v>765</v>
      </c>
      <c r="MIV60" s="151" t="s">
        <v>496</v>
      </c>
      <c r="MIW60" s="151" t="s">
        <v>817</v>
      </c>
      <c r="MIX60" s="151" t="s">
        <v>766</v>
      </c>
      <c r="MIY60" s="151" t="s">
        <v>662</v>
      </c>
      <c r="MJA60" s="151" t="s">
        <v>767</v>
      </c>
      <c r="MJD60" s="151" t="s">
        <v>768</v>
      </c>
      <c r="MJG60" s="151" t="s">
        <v>772</v>
      </c>
      <c r="MJI60" s="150" t="s">
        <v>476</v>
      </c>
      <c r="MJJ60" s="150" t="s">
        <v>660</v>
      </c>
      <c r="MJK60" s="151" t="s">
        <v>765</v>
      </c>
      <c r="MJL60" s="151" t="s">
        <v>496</v>
      </c>
      <c r="MJM60" s="151" t="s">
        <v>817</v>
      </c>
      <c r="MJN60" s="151" t="s">
        <v>766</v>
      </c>
      <c r="MJO60" s="151" t="s">
        <v>662</v>
      </c>
      <c r="MJQ60" s="151" t="s">
        <v>767</v>
      </c>
      <c r="MJT60" s="151" t="s">
        <v>768</v>
      </c>
      <c r="MJW60" s="151" t="s">
        <v>772</v>
      </c>
      <c r="MJY60" s="150" t="s">
        <v>476</v>
      </c>
      <c r="MJZ60" s="150" t="s">
        <v>660</v>
      </c>
      <c r="MKA60" s="151" t="s">
        <v>765</v>
      </c>
      <c r="MKB60" s="151" t="s">
        <v>496</v>
      </c>
      <c r="MKC60" s="151" t="s">
        <v>817</v>
      </c>
      <c r="MKD60" s="151" t="s">
        <v>766</v>
      </c>
      <c r="MKE60" s="151" t="s">
        <v>662</v>
      </c>
      <c r="MKG60" s="151" t="s">
        <v>767</v>
      </c>
      <c r="MKJ60" s="151" t="s">
        <v>768</v>
      </c>
      <c r="MKM60" s="151" t="s">
        <v>772</v>
      </c>
      <c r="MKO60" s="150" t="s">
        <v>476</v>
      </c>
      <c r="MKP60" s="150" t="s">
        <v>660</v>
      </c>
      <c r="MKQ60" s="151" t="s">
        <v>765</v>
      </c>
      <c r="MKR60" s="151" t="s">
        <v>496</v>
      </c>
      <c r="MKS60" s="151" t="s">
        <v>817</v>
      </c>
      <c r="MKT60" s="151" t="s">
        <v>766</v>
      </c>
      <c r="MKU60" s="151" t="s">
        <v>662</v>
      </c>
      <c r="MKW60" s="151" t="s">
        <v>767</v>
      </c>
      <c r="MKZ60" s="151" t="s">
        <v>768</v>
      </c>
      <c r="MLC60" s="151" t="s">
        <v>772</v>
      </c>
      <c r="MLE60" s="150" t="s">
        <v>476</v>
      </c>
      <c r="MLF60" s="150" t="s">
        <v>660</v>
      </c>
      <c r="MLG60" s="151" t="s">
        <v>765</v>
      </c>
      <c r="MLH60" s="151" t="s">
        <v>496</v>
      </c>
      <c r="MLI60" s="151" t="s">
        <v>817</v>
      </c>
      <c r="MLJ60" s="151" t="s">
        <v>766</v>
      </c>
      <c r="MLK60" s="151" t="s">
        <v>662</v>
      </c>
      <c r="MLM60" s="151" t="s">
        <v>767</v>
      </c>
      <c r="MLP60" s="151" t="s">
        <v>768</v>
      </c>
      <c r="MLS60" s="151" t="s">
        <v>772</v>
      </c>
      <c r="MLU60" s="150" t="s">
        <v>476</v>
      </c>
      <c r="MLV60" s="150" t="s">
        <v>660</v>
      </c>
      <c r="MLW60" s="151" t="s">
        <v>765</v>
      </c>
      <c r="MLX60" s="151" t="s">
        <v>496</v>
      </c>
      <c r="MLY60" s="151" t="s">
        <v>817</v>
      </c>
      <c r="MLZ60" s="151" t="s">
        <v>766</v>
      </c>
      <c r="MMA60" s="151" t="s">
        <v>662</v>
      </c>
      <c r="MMC60" s="151" t="s">
        <v>767</v>
      </c>
      <c r="MMF60" s="151" t="s">
        <v>768</v>
      </c>
      <c r="MMI60" s="151" t="s">
        <v>772</v>
      </c>
      <c r="MMK60" s="150" t="s">
        <v>476</v>
      </c>
      <c r="MML60" s="150" t="s">
        <v>660</v>
      </c>
      <c r="MMM60" s="151" t="s">
        <v>765</v>
      </c>
      <c r="MMN60" s="151" t="s">
        <v>496</v>
      </c>
      <c r="MMO60" s="151" t="s">
        <v>817</v>
      </c>
      <c r="MMP60" s="151" t="s">
        <v>766</v>
      </c>
      <c r="MMQ60" s="151" t="s">
        <v>662</v>
      </c>
      <c r="MMS60" s="151" t="s">
        <v>767</v>
      </c>
      <c r="MMV60" s="151" t="s">
        <v>768</v>
      </c>
      <c r="MMY60" s="151" t="s">
        <v>772</v>
      </c>
      <c r="MNA60" s="150" t="s">
        <v>476</v>
      </c>
      <c r="MNB60" s="150" t="s">
        <v>660</v>
      </c>
      <c r="MNC60" s="151" t="s">
        <v>765</v>
      </c>
      <c r="MND60" s="151" t="s">
        <v>496</v>
      </c>
      <c r="MNE60" s="151" t="s">
        <v>817</v>
      </c>
      <c r="MNF60" s="151" t="s">
        <v>766</v>
      </c>
      <c r="MNG60" s="151" t="s">
        <v>662</v>
      </c>
      <c r="MNI60" s="151" t="s">
        <v>767</v>
      </c>
      <c r="MNL60" s="151" t="s">
        <v>768</v>
      </c>
      <c r="MNO60" s="151" t="s">
        <v>772</v>
      </c>
      <c r="MNQ60" s="150" t="s">
        <v>476</v>
      </c>
      <c r="MNR60" s="150" t="s">
        <v>660</v>
      </c>
      <c r="MNS60" s="151" t="s">
        <v>765</v>
      </c>
      <c r="MNT60" s="151" t="s">
        <v>496</v>
      </c>
      <c r="MNU60" s="151" t="s">
        <v>817</v>
      </c>
      <c r="MNV60" s="151" t="s">
        <v>766</v>
      </c>
      <c r="MNW60" s="151" t="s">
        <v>662</v>
      </c>
      <c r="MNY60" s="151" t="s">
        <v>767</v>
      </c>
      <c r="MOB60" s="151" t="s">
        <v>768</v>
      </c>
      <c r="MOE60" s="151" t="s">
        <v>772</v>
      </c>
      <c r="MOG60" s="150" t="s">
        <v>476</v>
      </c>
      <c r="MOH60" s="150" t="s">
        <v>660</v>
      </c>
      <c r="MOI60" s="151" t="s">
        <v>765</v>
      </c>
      <c r="MOJ60" s="151" t="s">
        <v>496</v>
      </c>
      <c r="MOK60" s="151" t="s">
        <v>817</v>
      </c>
      <c r="MOL60" s="151" t="s">
        <v>766</v>
      </c>
      <c r="MOM60" s="151" t="s">
        <v>662</v>
      </c>
      <c r="MOO60" s="151" t="s">
        <v>767</v>
      </c>
      <c r="MOR60" s="151" t="s">
        <v>768</v>
      </c>
      <c r="MOU60" s="151" t="s">
        <v>772</v>
      </c>
      <c r="MOW60" s="150" t="s">
        <v>476</v>
      </c>
      <c r="MOX60" s="150" t="s">
        <v>660</v>
      </c>
      <c r="MOY60" s="151" t="s">
        <v>765</v>
      </c>
      <c r="MOZ60" s="151" t="s">
        <v>496</v>
      </c>
      <c r="MPA60" s="151" t="s">
        <v>817</v>
      </c>
      <c r="MPB60" s="151" t="s">
        <v>766</v>
      </c>
      <c r="MPC60" s="151" t="s">
        <v>662</v>
      </c>
      <c r="MPE60" s="151" t="s">
        <v>767</v>
      </c>
      <c r="MPH60" s="151" t="s">
        <v>768</v>
      </c>
      <c r="MPK60" s="151" t="s">
        <v>772</v>
      </c>
      <c r="MPM60" s="150" t="s">
        <v>476</v>
      </c>
      <c r="MPN60" s="150" t="s">
        <v>660</v>
      </c>
      <c r="MPO60" s="151" t="s">
        <v>765</v>
      </c>
      <c r="MPP60" s="151" t="s">
        <v>496</v>
      </c>
      <c r="MPQ60" s="151" t="s">
        <v>817</v>
      </c>
      <c r="MPR60" s="151" t="s">
        <v>766</v>
      </c>
      <c r="MPS60" s="151" t="s">
        <v>662</v>
      </c>
      <c r="MPU60" s="151" t="s">
        <v>767</v>
      </c>
      <c r="MPX60" s="151" t="s">
        <v>768</v>
      </c>
      <c r="MQA60" s="151" t="s">
        <v>772</v>
      </c>
      <c r="MQC60" s="150" t="s">
        <v>476</v>
      </c>
      <c r="MQD60" s="150" t="s">
        <v>660</v>
      </c>
      <c r="MQE60" s="151" t="s">
        <v>765</v>
      </c>
      <c r="MQF60" s="151" t="s">
        <v>496</v>
      </c>
      <c r="MQG60" s="151" t="s">
        <v>817</v>
      </c>
      <c r="MQH60" s="151" t="s">
        <v>766</v>
      </c>
      <c r="MQI60" s="151" t="s">
        <v>662</v>
      </c>
      <c r="MQK60" s="151" t="s">
        <v>767</v>
      </c>
      <c r="MQN60" s="151" t="s">
        <v>768</v>
      </c>
      <c r="MQQ60" s="151" t="s">
        <v>772</v>
      </c>
      <c r="MQS60" s="150" t="s">
        <v>476</v>
      </c>
      <c r="MQT60" s="150" t="s">
        <v>660</v>
      </c>
      <c r="MQU60" s="151" t="s">
        <v>765</v>
      </c>
      <c r="MQV60" s="151" t="s">
        <v>496</v>
      </c>
      <c r="MQW60" s="151" t="s">
        <v>817</v>
      </c>
      <c r="MQX60" s="151" t="s">
        <v>766</v>
      </c>
      <c r="MQY60" s="151" t="s">
        <v>662</v>
      </c>
      <c r="MRA60" s="151" t="s">
        <v>767</v>
      </c>
      <c r="MRD60" s="151" t="s">
        <v>768</v>
      </c>
      <c r="MRG60" s="151" t="s">
        <v>772</v>
      </c>
      <c r="MRI60" s="150" t="s">
        <v>476</v>
      </c>
      <c r="MRJ60" s="150" t="s">
        <v>660</v>
      </c>
      <c r="MRK60" s="151" t="s">
        <v>765</v>
      </c>
      <c r="MRL60" s="151" t="s">
        <v>496</v>
      </c>
      <c r="MRM60" s="151" t="s">
        <v>817</v>
      </c>
      <c r="MRN60" s="151" t="s">
        <v>766</v>
      </c>
      <c r="MRO60" s="151" t="s">
        <v>662</v>
      </c>
      <c r="MRQ60" s="151" t="s">
        <v>767</v>
      </c>
      <c r="MRT60" s="151" t="s">
        <v>768</v>
      </c>
      <c r="MRW60" s="151" t="s">
        <v>772</v>
      </c>
      <c r="MRY60" s="150" t="s">
        <v>476</v>
      </c>
      <c r="MRZ60" s="150" t="s">
        <v>660</v>
      </c>
      <c r="MSA60" s="151" t="s">
        <v>765</v>
      </c>
      <c r="MSB60" s="151" t="s">
        <v>496</v>
      </c>
      <c r="MSC60" s="151" t="s">
        <v>817</v>
      </c>
      <c r="MSD60" s="151" t="s">
        <v>766</v>
      </c>
      <c r="MSE60" s="151" t="s">
        <v>662</v>
      </c>
      <c r="MSG60" s="151" t="s">
        <v>767</v>
      </c>
      <c r="MSJ60" s="151" t="s">
        <v>768</v>
      </c>
      <c r="MSM60" s="151" t="s">
        <v>772</v>
      </c>
      <c r="MSO60" s="150" t="s">
        <v>476</v>
      </c>
      <c r="MSP60" s="150" t="s">
        <v>660</v>
      </c>
      <c r="MSQ60" s="151" t="s">
        <v>765</v>
      </c>
      <c r="MSR60" s="151" t="s">
        <v>496</v>
      </c>
      <c r="MSS60" s="151" t="s">
        <v>817</v>
      </c>
      <c r="MST60" s="151" t="s">
        <v>766</v>
      </c>
      <c r="MSU60" s="151" t="s">
        <v>662</v>
      </c>
      <c r="MSW60" s="151" t="s">
        <v>767</v>
      </c>
      <c r="MSZ60" s="151" t="s">
        <v>768</v>
      </c>
      <c r="MTC60" s="151" t="s">
        <v>772</v>
      </c>
      <c r="MTE60" s="150" t="s">
        <v>476</v>
      </c>
      <c r="MTF60" s="150" t="s">
        <v>660</v>
      </c>
      <c r="MTG60" s="151" t="s">
        <v>765</v>
      </c>
      <c r="MTH60" s="151" t="s">
        <v>496</v>
      </c>
      <c r="MTI60" s="151" t="s">
        <v>817</v>
      </c>
      <c r="MTJ60" s="151" t="s">
        <v>766</v>
      </c>
      <c r="MTK60" s="151" t="s">
        <v>662</v>
      </c>
      <c r="MTM60" s="151" t="s">
        <v>767</v>
      </c>
      <c r="MTP60" s="151" t="s">
        <v>768</v>
      </c>
      <c r="MTS60" s="151" t="s">
        <v>772</v>
      </c>
      <c r="MTU60" s="150" t="s">
        <v>476</v>
      </c>
      <c r="MTV60" s="150" t="s">
        <v>660</v>
      </c>
      <c r="MTW60" s="151" t="s">
        <v>765</v>
      </c>
      <c r="MTX60" s="151" t="s">
        <v>496</v>
      </c>
      <c r="MTY60" s="151" t="s">
        <v>817</v>
      </c>
      <c r="MTZ60" s="151" t="s">
        <v>766</v>
      </c>
      <c r="MUA60" s="151" t="s">
        <v>662</v>
      </c>
      <c r="MUC60" s="151" t="s">
        <v>767</v>
      </c>
      <c r="MUF60" s="151" t="s">
        <v>768</v>
      </c>
      <c r="MUI60" s="151" t="s">
        <v>772</v>
      </c>
      <c r="MUK60" s="150" t="s">
        <v>476</v>
      </c>
      <c r="MUL60" s="150" t="s">
        <v>660</v>
      </c>
      <c r="MUM60" s="151" t="s">
        <v>765</v>
      </c>
      <c r="MUN60" s="151" t="s">
        <v>496</v>
      </c>
      <c r="MUO60" s="151" t="s">
        <v>817</v>
      </c>
      <c r="MUP60" s="151" t="s">
        <v>766</v>
      </c>
      <c r="MUQ60" s="151" t="s">
        <v>662</v>
      </c>
      <c r="MUS60" s="151" t="s">
        <v>767</v>
      </c>
      <c r="MUV60" s="151" t="s">
        <v>768</v>
      </c>
      <c r="MUY60" s="151" t="s">
        <v>772</v>
      </c>
      <c r="MVA60" s="150" t="s">
        <v>476</v>
      </c>
      <c r="MVB60" s="150" t="s">
        <v>660</v>
      </c>
      <c r="MVC60" s="151" t="s">
        <v>765</v>
      </c>
      <c r="MVD60" s="151" t="s">
        <v>496</v>
      </c>
      <c r="MVE60" s="151" t="s">
        <v>817</v>
      </c>
      <c r="MVF60" s="151" t="s">
        <v>766</v>
      </c>
      <c r="MVG60" s="151" t="s">
        <v>662</v>
      </c>
      <c r="MVI60" s="151" t="s">
        <v>767</v>
      </c>
      <c r="MVL60" s="151" t="s">
        <v>768</v>
      </c>
      <c r="MVO60" s="151" t="s">
        <v>772</v>
      </c>
      <c r="MVQ60" s="150" t="s">
        <v>476</v>
      </c>
      <c r="MVR60" s="150" t="s">
        <v>660</v>
      </c>
      <c r="MVS60" s="151" t="s">
        <v>765</v>
      </c>
      <c r="MVT60" s="151" t="s">
        <v>496</v>
      </c>
      <c r="MVU60" s="151" t="s">
        <v>817</v>
      </c>
      <c r="MVV60" s="151" t="s">
        <v>766</v>
      </c>
      <c r="MVW60" s="151" t="s">
        <v>662</v>
      </c>
      <c r="MVY60" s="151" t="s">
        <v>767</v>
      </c>
      <c r="MWB60" s="151" t="s">
        <v>768</v>
      </c>
      <c r="MWE60" s="151" t="s">
        <v>772</v>
      </c>
      <c r="MWG60" s="150" t="s">
        <v>476</v>
      </c>
      <c r="MWH60" s="150" t="s">
        <v>660</v>
      </c>
      <c r="MWI60" s="151" t="s">
        <v>765</v>
      </c>
      <c r="MWJ60" s="151" t="s">
        <v>496</v>
      </c>
      <c r="MWK60" s="151" t="s">
        <v>817</v>
      </c>
      <c r="MWL60" s="151" t="s">
        <v>766</v>
      </c>
      <c r="MWM60" s="151" t="s">
        <v>662</v>
      </c>
      <c r="MWO60" s="151" t="s">
        <v>767</v>
      </c>
      <c r="MWR60" s="151" t="s">
        <v>768</v>
      </c>
      <c r="MWU60" s="151" t="s">
        <v>772</v>
      </c>
      <c r="MWW60" s="150" t="s">
        <v>476</v>
      </c>
      <c r="MWX60" s="150" t="s">
        <v>660</v>
      </c>
      <c r="MWY60" s="151" t="s">
        <v>765</v>
      </c>
      <c r="MWZ60" s="151" t="s">
        <v>496</v>
      </c>
      <c r="MXA60" s="151" t="s">
        <v>817</v>
      </c>
      <c r="MXB60" s="151" t="s">
        <v>766</v>
      </c>
      <c r="MXC60" s="151" t="s">
        <v>662</v>
      </c>
      <c r="MXE60" s="151" t="s">
        <v>767</v>
      </c>
      <c r="MXH60" s="151" t="s">
        <v>768</v>
      </c>
      <c r="MXK60" s="151" t="s">
        <v>772</v>
      </c>
      <c r="MXM60" s="150" t="s">
        <v>476</v>
      </c>
      <c r="MXN60" s="150" t="s">
        <v>660</v>
      </c>
      <c r="MXO60" s="151" t="s">
        <v>765</v>
      </c>
      <c r="MXP60" s="151" t="s">
        <v>496</v>
      </c>
      <c r="MXQ60" s="151" t="s">
        <v>817</v>
      </c>
      <c r="MXR60" s="151" t="s">
        <v>766</v>
      </c>
      <c r="MXS60" s="151" t="s">
        <v>662</v>
      </c>
      <c r="MXU60" s="151" t="s">
        <v>767</v>
      </c>
      <c r="MXX60" s="151" t="s">
        <v>768</v>
      </c>
      <c r="MYA60" s="151" t="s">
        <v>772</v>
      </c>
      <c r="MYC60" s="150" t="s">
        <v>476</v>
      </c>
      <c r="MYD60" s="150" t="s">
        <v>660</v>
      </c>
      <c r="MYE60" s="151" t="s">
        <v>765</v>
      </c>
      <c r="MYF60" s="151" t="s">
        <v>496</v>
      </c>
      <c r="MYG60" s="151" t="s">
        <v>817</v>
      </c>
      <c r="MYH60" s="151" t="s">
        <v>766</v>
      </c>
      <c r="MYI60" s="151" t="s">
        <v>662</v>
      </c>
      <c r="MYK60" s="151" t="s">
        <v>767</v>
      </c>
      <c r="MYN60" s="151" t="s">
        <v>768</v>
      </c>
      <c r="MYQ60" s="151" t="s">
        <v>772</v>
      </c>
      <c r="MYS60" s="150" t="s">
        <v>476</v>
      </c>
      <c r="MYT60" s="150" t="s">
        <v>660</v>
      </c>
      <c r="MYU60" s="151" t="s">
        <v>765</v>
      </c>
      <c r="MYV60" s="151" t="s">
        <v>496</v>
      </c>
      <c r="MYW60" s="151" t="s">
        <v>817</v>
      </c>
      <c r="MYX60" s="151" t="s">
        <v>766</v>
      </c>
      <c r="MYY60" s="151" t="s">
        <v>662</v>
      </c>
      <c r="MZA60" s="151" t="s">
        <v>767</v>
      </c>
      <c r="MZD60" s="151" t="s">
        <v>768</v>
      </c>
      <c r="MZG60" s="151" t="s">
        <v>772</v>
      </c>
      <c r="MZI60" s="150" t="s">
        <v>476</v>
      </c>
      <c r="MZJ60" s="150" t="s">
        <v>660</v>
      </c>
      <c r="MZK60" s="151" t="s">
        <v>765</v>
      </c>
      <c r="MZL60" s="151" t="s">
        <v>496</v>
      </c>
      <c r="MZM60" s="151" t="s">
        <v>817</v>
      </c>
      <c r="MZN60" s="151" t="s">
        <v>766</v>
      </c>
      <c r="MZO60" s="151" t="s">
        <v>662</v>
      </c>
      <c r="MZQ60" s="151" t="s">
        <v>767</v>
      </c>
      <c r="MZT60" s="151" t="s">
        <v>768</v>
      </c>
      <c r="MZW60" s="151" t="s">
        <v>772</v>
      </c>
      <c r="MZY60" s="150" t="s">
        <v>476</v>
      </c>
      <c r="MZZ60" s="150" t="s">
        <v>660</v>
      </c>
      <c r="NAA60" s="151" t="s">
        <v>765</v>
      </c>
      <c r="NAB60" s="151" t="s">
        <v>496</v>
      </c>
      <c r="NAC60" s="151" t="s">
        <v>817</v>
      </c>
      <c r="NAD60" s="151" t="s">
        <v>766</v>
      </c>
      <c r="NAE60" s="151" t="s">
        <v>662</v>
      </c>
      <c r="NAG60" s="151" t="s">
        <v>767</v>
      </c>
      <c r="NAJ60" s="151" t="s">
        <v>768</v>
      </c>
      <c r="NAM60" s="151" t="s">
        <v>772</v>
      </c>
      <c r="NAO60" s="150" t="s">
        <v>476</v>
      </c>
      <c r="NAP60" s="150" t="s">
        <v>660</v>
      </c>
      <c r="NAQ60" s="151" t="s">
        <v>765</v>
      </c>
      <c r="NAR60" s="151" t="s">
        <v>496</v>
      </c>
      <c r="NAS60" s="151" t="s">
        <v>817</v>
      </c>
      <c r="NAT60" s="151" t="s">
        <v>766</v>
      </c>
      <c r="NAU60" s="151" t="s">
        <v>662</v>
      </c>
      <c r="NAW60" s="151" t="s">
        <v>767</v>
      </c>
      <c r="NAZ60" s="151" t="s">
        <v>768</v>
      </c>
      <c r="NBC60" s="151" t="s">
        <v>772</v>
      </c>
      <c r="NBE60" s="150" t="s">
        <v>476</v>
      </c>
      <c r="NBF60" s="150" t="s">
        <v>660</v>
      </c>
      <c r="NBG60" s="151" t="s">
        <v>765</v>
      </c>
      <c r="NBH60" s="151" t="s">
        <v>496</v>
      </c>
      <c r="NBI60" s="151" t="s">
        <v>817</v>
      </c>
      <c r="NBJ60" s="151" t="s">
        <v>766</v>
      </c>
      <c r="NBK60" s="151" t="s">
        <v>662</v>
      </c>
      <c r="NBM60" s="151" t="s">
        <v>767</v>
      </c>
      <c r="NBP60" s="151" t="s">
        <v>768</v>
      </c>
      <c r="NBS60" s="151" t="s">
        <v>772</v>
      </c>
      <c r="NBU60" s="150" t="s">
        <v>476</v>
      </c>
      <c r="NBV60" s="150" t="s">
        <v>660</v>
      </c>
      <c r="NBW60" s="151" t="s">
        <v>765</v>
      </c>
      <c r="NBX60" s="151" t="s">
        <v>496</v>
      </c>
      <c r="NBY60" s="151" t="s">
        <v>817</v>
      </c>
      <c r="NBZ60" s="151" t="s">
        <v>766</v>
      </c>
      <c r="NCA60" s="151" t="s">
        <v>662</v>
      </c>
      <c r="NCC60" s="151" t="s">
        <v>767</v>
      </c>
      <c r="NCF60" s="151" t="s">
        <v>768</v>
      </c>
      <c r="NCI60" s="151" t="s">
        <v>772</v>
      </c>
      <c r="NCK60" s="150" t="s">
        <v>476</v>
      </c>
      <c r="NCL60" s="150" t="s">
        <v>660</v>
      </c>
      <c r="NCM60" s="151" t="s">
        <v>765</v>
      </c>
      <c r="NCN60" s="151" t="s">
        <v>496</v>
      </c>
      <c r="NCO60" s="151" t="s">
        <v>817</v>
      </c>
      <c r="NCP60" s="151" t="s">
        <v>766</v>
      </c>
      <c r="NCQ60" s="151" t="s">
        <v>662</v>
      </c>
      <c r="NCS60" s="151" t="s">
        <v>767</v>
      </c>
      <c r="NCV60" s="151" t="s">
        <v>768</v>
      </c>
      <c r="NCY60" s="151" t="s">
        <v>772</v>
      </c>
      <c r="NDA60" s="150" t="s">
        <v>476</v>
      </c>
      <c r="NDB60" s="150" t="s">
        <v>660</v>
      </c>
      <c r="NDC60" s="151" t="s">
        <v>765</v>
      </c>
      <c r="NDD60" s="151" t="s">
        <v>496</v>
      </c>
      <c r="NDE60" s="151" t="s">
        <v>817</v>
      </c>
      <c r="NDF60" s="151" t="s">
        <v>766</v>
      </c>
      <c r="NDG60" s="151" t="s">
        <v>662</v>
      </c>
      <c r="NDI60" s="151" t="s">
        <v>767</v>
      </c>
      <c r="NDL60" s="151" t="s">
        <v>768</v>
      </c>
      <c r="NDO60" s="151" t="s">
        <v>772</v>
      </c>
      <c r="NDQ60" s="150" t="s">
        <v>476</v>
      </c>
      <c r="NDR60" s="150" t="s">
        <v>660</v>
      </c>
      <c r="NDS60" s="151" t="s">
        <v>765</v>
      </c>
      <c r="NDT60" s="151" t="s">
        <v>496</v>
      </c>
      <c r="NDU60" s="151" t="s">
        <v>817</v>
      </c>
      <c r="NDV60" s="151" t="s">
        <v>766</v>
      </c>
      <c r="NDW60" s="151" t="s">
        <v>662</v>
      </c>
      <c r="NDY60" s="151" t="s">
        <v>767</v>
      </c>
      <c r="NEB60" s="151" t="s">
        <v>768</v>
      </c>
      <c r="NEE60" s="151" t="s">
        <v>772</v>
      </c>
      <c r="NEG60" s="150" t="s">
        <v>476</v>
      </c>
      <c r="NEH60" s="150" t="s">
        <v>660</v>
      </c>
      <c r="NEI60" s="151" t="s">
        <v>765</v>
      </c>
      <c r="NEJ60" s="151" t="s">
        <v>496</v>
      </c>
      <c r="NEK60" s="151" t="s">
        <v>817</v>
      </c>
      <c r="NEL60" s="151" t="s">
        <v>766</v>
      </c>
      <c r="NEM60" s="151" t="s">
        <v>662</v>
      </c>
      <c r="NEO60" s="151" t="s">
        <v>767</v>
      </c>
      <c r="NER60" s="151" t="s">
        <v>768</v>
      </c>
      <c r="NEU60" s="151" t="s">
        <v>772</v>
      </c>
      <c r="NEW60" s="150" t="s">
        <v>476</v>
      </c>
      <c r="NEX60" s="150" t="s">
        <v>660</v>
      </c>
      <c r="NEY60" s="151" t="s">
        <v>765</v>
      </c>
      <c r="NEZ60" s="151" t="s">
        <v>496</v>
      </c>
      <c r="NFA60" s="151" t="s">
        <v>817</v>
      </c>
      <c r="NFB60" s="151" t="s">
        <v>766</v>
      </c>
      <c r="NFC60" s="151" t="s">
        <v>662</v>
      </c>
      <c r="NFE60" s="151" t="s">
        <v>767</v>
      </c>
      <c r="NFH60" s="151" t="s">
        <v>768</v>
      </c>
      <c r="NFK60" s="151" t="s">
        <v>772</v>
      </c>
      <c r="NFM60" s="150" t="s">
        <v>476</v>
      </c>
      <c r="NFN60" s="150" t="s">
        <v>660</v>
      </c>
      <c r="NFO60" s="151" t="s">
        <v>765</v>
      </c>
      <c r="NFP60" s="151" t="s">
        <v>496</v>
      </c>
      <c r="NFQ60" s="151" t="s">
        <v>817</v>
      </c>
      <c r="NFR60" s="151" t="s">
        <v>766</v>
      </c>
      <c r="NFS60" s="151" t="s">
        <v>662</v>
      </c>
      <c r="NFU60" s="151" t="s">
        <v>767</v>
      </c>
      <c r="NFX60" s="151" t="s">
        <v>768</v>
      </c>
      <c r="NGA60" s="151" t="s">
        <v>772</v>
      </c>
      <c r="NGC60" s="150" t="s">
        <v>476</v>
      </c>
      <c r="NGD60" s="150" t="s">
        <v>660</v>
      </c>
      <c r="NGE60" s="151" t="s">
        <v>765</v>
      </c>
      <c r="NGF60" s="151" t="s">
        <v>496</v>
      </c>
      <c r="NGG60" s="151" t="s">
        <v>817</v>
      </c>
      <c r="NGH60" s="151" t="s">
        <v>766</v>
      </c>
      <c r="NGI60" s="151" t="s">
        <v>662</v>
      </c>
      <c r="NGK60" s="151" t="s">
        <v>767</v>
      </c>
      <c r="NGN60" s="151" t="s">
        <v>768</v>
      </c>
      <c r="NGQ60" s="151" t="s">
        <v>772</v>
      </c>
      <c r="NGS60" s="150" t="s">
        <v>476</v>
      </c>
      <c r="NGT60" s="150" t="s">
        <v>660</v>
      </c>
      <c r="NGU60" s="151" t="s">
        <v>765</v>
      </c>
      <c r="NGV60" s="151" t="s">
        <v>496</v>
      </c>
      <c r="NGW60" s="151" t="s">
        <v>817</v>
      </c>
      <c r="NGX60" s="151" t="s">
        <v>766</v>
      </c>
      <c r="NGY60" s="151" t="s">
        <v>662</v>
      </c>
      <c r="NHA60" s="151" t="s">
        <v>767</v>
      </c>
      <c r="NHD60" s="151" t="s">
        <v>768</v>
      </c>
      <c r="NHG60" s="151" t="s">
        <v>772</v>
      </c>
      <c r="NHI60" s="150" t="s">
        <v>476</v>
      </c>
      <c r="NHJ60" s="150" t="s">
        <v>660</v>
      </c>
      <c r="NHK60" s="151" t="s">
        <v>765</v>
      </c>
      <c r="NHL60" s="151" t="s">
        <v>496</v>
      </c>
      <c r="NHM60" s="151" t="s">
        <v>817</v>
      </c>
      <c r="NHN60" s="151" t="s">
        <v>766</v>
      </c>
      <c r="NHO60" s="151" t="s">
        <v>662</v>
      </c>
      <c r="NHQ60" s="151" t="s">
        <v>767</v>
      </c>
      <c r="NHT60" s="151" t="s">
        <v>768</v>
      </c>
      <c r="NHW60" s="151" t="s">
        <v>772</v>
      </c>
      <c r="NHY60" s="150" t="s">
        <v>476</v>
      </c>
      <c r="NHZ60" s="150" t="s">
        <v>660</v>
      </c>
      <c r="NIA60" s="151" t="s">
        <v>765</v>
      </c>
      <c r="NIB60" s="151" t="s">
        <v>496</v>
      </c>
      <c r="NIC60" s="151" t="s">
        <v>817</v>
      </c>
      <c r="NID60" s="151" t="s">
        <v>766</v>
      </c>
      <c r="NIE60" s="151" t="s">
        <v>662</v>
      </c>
      <c r="NIG60" s="151" t="s">
        <v>767</v>
      </c>
      <c r="NIJ60" s="151" t="s">
        <v>768</v>
      </c>
      <c r="NIM60" s="151" t="s">
        <v>772</v>
      </c>
      <c r="NIO60" s="150" t="s">
        <v>476</v>
      </c>
      <c r="NIP60" s="150" t="s">
        <v>660</v>
      </c>
      <c r="NIQ60" s="151" t="s">
        <v>765</v>
      </c>
      <c r="NIR60" s="151" t="s">
        <v>496</v>
      </c>
      <c r="NIS60" s="151" t="s">
        <v>817</v>
      </c>
      <c r="NIT60" s="151" t="s">
        <v>766</v>
      </c>
      <c r="NIU60" s="151" t="s">
        <v>662</v>
      </c>
      <c r="NIW60" s="151" t="s">
        <v>767</v>
      </c>
      <c r="NIZ60" s="151" t="s">
        <v>768</v>
      </c>
      <c r="NJC60" s="151" t="s">
        <v>772</v>
      </c>
      <c r="NJE60" s="150" t="s">
        <v>476</v>
      </c>
      <c r="NJF60" s="150" t="s">
        <v>660</v>
      </c>
      <c r="NJG60" s="151" t="s">
        <v>765</v>
      </c>
      <c r="NJH60" s="151" t="s">
        <v>496</v>
      </c>
      <c r="NJI60" s="151" t="s">
        <v>817</v>
      </c>
      <c r="NJJ60" s="151" t="s">
        <v>766</v>
      </c>
      <c r="NJK60" s="151" t="s">
        <v>662</v>
      </c>
      <c r="NJM60" s="151" t="s">
        <v>767</v>
      </c>
      <c r="NJP60" s="151" t="s">
        <v>768</v>
      </c>
      <c r="NJS60" s="151" t="s">
        <v>772</v>
      </c>
      <c r="NJU60" s="150" t="s">
        <v>476</v>
      </c>
      <c r="NJV60" s="150" t="s">
        <v>660</v>
      </c>
      <c r="NJW60" s="151" t="s">
        <v>765</v>
      </c>
      <c r="NJX60" s="151" t="s">
        <v>496</v>
      </c>
      <c r="NJY60" s="151" t="s">
        <v>817</v>
      </c>
      <c r="NJZ60" s="151" t="s">
        <v>766</v>
      </c>
      <c r="NKA60" s="151" t="s">
        <v>662</v>
      </c>
      <c r="NKC60" s="151" t="s">
        <v>767</v>
      </c>
      <c r="NKF60" s="151" t="s">
        <v>768</v>
      </c>
      <c r="NKI60" s="151" t="s">
        <v>772</v>
      </c>
      <c r="NKK60" s="150" t="s">
        <v>476</v>
      </c>
      <c r="NKL60" s="150" t="s">
        <v>660</v>
      </c>
      <c r="NKM60" s="151" t="s">
        <v>765</v>
      </c>
      <c r="NKN60" s="151" t="s">
        <v>496</v>
      </c>
      <c r="NKO60" s="151" t="s">
        <v>817</v>
      </c>
      <c r="NKP60" s="151" t="s">
        <v>766</v>
      </c>
      <c r="NKQ60" s="151" t="s">
        <v>662</v>
      </c>
      <c r="NKS60" s="151" t="s">
        <v>767</v>
      </c>
      <c r="NKV60" s="151" t="s">
        <v>768</v>
      </c>
      <c r="NKY60" s="151" t="s">
        <v>772</v>
      </c>
      <c r="NLA60" s="150" t="s">
        <v>476</v>
      </c>
      <c r="NLB60" s="150" t="s">
        <v>660</v>
      </c>
      <c r="NLC60" s="151" t="s">
        <v>765</v>
      </c>
      <c r="NLD60" s="151" t="s">
        <v>496</v>
      </c>
      <c r="NLE60" s="151" t="s">
        <v>817</v>
      </c>
      <c r="NLF60" s="151" t="s">
        <v>766</v>
      </c>
      <c r="NLG60" s="151" t="s">
        <v>662</v>
      </c>
      <c r="NLI60" s="151" t="s">
        <v>767</v>
      </c>
      <c r="NLL60" s="151" t="s">
        <v>768</v>
      </c>
      <c r="NLO60" s="151" t="s">
        <v>772</v>
      </c>
      <c r="NLQ60" s="150" t="s">
        <v>476</v>
      </c>
      <c r="NLR60" s="150" t="s">
        <v>660</v>
      </c>
      <c r="NLS60" s="151" t="s">
        <v>765</v>
      </c>
      <c r="NLT60" s="151" t="s">
        <v>496</v>
      </c>
      <c r="NLU60" s="151" t="s">
        <v>817</v>
      </c>
      <c r="NLV60" s="151" t="s">
        <v>766</v>
      </c>
      <c r="NLW60" s="151" t="s">
        <v>662</v>
      </c>
      <c r="NLY60" s="151" t="s">
        <v>767</v>
      </c>
      <c r="NMB60" s="151" t="s">
        <v>768</v>
      </c>
      <c r="NME60" s="151" t="s">
        <v>772</v>
      </c>
      <c r="NMG60" s="150" t="s">
        <v>476</v>
      </c>
      <c r="NMH60" s="150" t="s">
        <v>660</v>
      </c>
      <c r="NMI60" s="151" t="s">
        <v>765</v>
      </c>
      <c r="NMJ60" s="151" t="s">
        <v>496</v>
      </c>
      <c r="NMK60" s="151" t="s">
        <v>817</v>
      </c>
      <c r="NML60" s="151" t="s">
        <v>766</v>
      </c>
      <c r="NMM60" s="151" t="s">
        <v>662</v>
      </c>
      <c r="NMO60" s="151" t="s">
        <v>767</v>
      </c>
      <c r="NMR60" s="151" t="s">
        <v>768</v>
      </c>
      <c r="NMU60" s="151" t="s">
        <v>772</v>
      </c>
      <c r="NMW60" s="150" t="s">
        <v>476</v>
      </c>
      <c r="NMX60" s="150" t="s">
        <v>660</v>
      </c>
      <c r="NMY60" s="151" t="s">
        <v>765</v>
      </c>
      <c r="NMZ60" s="151" t="s">
        <v>496</v>
      </c>
      <c r="NNA60" s="151" t="s">
        <v>817</v>
      </c>
      <c r="NNB60" s="151" t="s">
        <v>766</v>
      </c>
      <c r="NNC60" s="151" t="s">
        <v>662</v>
      </c>
      <c r="NNE60" s="151" t="s">
        <v>767</v>
      </c>
      <c r="NNH60" s="151" t="s">
        <v>768</v>
      </c>
      <c r="NNK60" s="151" t="s">
        <v>772</v>
      </c>
      <c r="NNM60" s="150" t="s">
        <v>476</v>
      </c>
      <c r="NNN60" s="150" t="s">
        <v>660</v>
      </c>
      <c r="NNO60" s="151" t="s">
        <v>765</v>
      </c>
      <c r="NNP60" s="151" t="s">
        <v>496</v>
      </c>
      <c r="NNQ60" s="151" t="s">
        <v>817</v>
      </c>
      <c r="NNR60" s="151" t="s">
        <v>766</v>
      </c>
      <c r="NNS60" s="151" t="s">
        <v>662</v>
      </c>
      <c r="NNU60" s="151" t="s">
        <v>767</v>
      </c>
      <c r="NNX60" s="151" t="s">
        <v>768</v>
      </c>
      <c r="NOA60" s="151" t="s">
        <v>772</v>
      </c>
      <c r="NOC60" s="150" t="s">
        <v>476</v>
      </c>
      <c r="NOD60" s="150" t="s">
        <v>660</v>
      </c>
      <c r="NOE60" s="151" t="s">
        <v>765</v>
      </c>
      <c r="NOF60" s="151" t="s">
        <v>496</v>
      </c>
      <c r="NOG60" s="151" t="s">
        <v>817</v>
      </c>
      <c r="NOH60" s="151" t="s">
        <v>766</v>
      </c>
      <c r="NOI60" s="151" t="s">
        <v>662</v>
      </c>
      <c r="NOK60" s="151" t="s">
        <v>767</v>
      </c>
      <c r="NON60" s="151" t="s">
        <v>768</v>
      </c>
      <c r="NOQ60" s="151" t="s">
        <v>772</v>
      </c>
      <c r="NOS60" s="150" t="s">
        <v>476</v>
      </c>
      <c r="NOT60" s="150" t="s">
        <v>660</v>
      </c>
      <c r="NOU60" s="151" t="s">
        <v>765</v>
      </c>
      <c r="NOV60" s="151" t="s">
        <v>496</v>
      </c>
      <c r="NOW60" s="151" t="s">
        <v>817</v>
      </c>
      <c r="NOX60" s="151" t="s">
        <v>766</v>
      </c>
      <c r="NOY60" s="151" t="s">
        <v>662</v>
      </c>
      <c r="NPA60" s="151" t="s">
        <v>767</v>
      </c>
      <c r="NPD60" s="151" t="s">
        <v>768</v>
      </c>
      <c r="NPG60" s="151" t="s">
        <v>772</v>
      </c>
      <c r="NPI60" s="150" t="s">
        <v>476</v>
      </c>
      <c r="NPJ60" s="150" t="s">
        <v>660</v>
      </c>
      <c r="NPK60" s="151" t="s">
        <v>765</v>
      </c>
      <c r="NPL60" s="151" t="s">
        <v>496</v>
      </c>
      <c r="NPM60" s="151" t="s">
        <v>817</v>
      </c>
      <c r="NPN60" s="151" t="s">
        <v>766</v>
      </c>
      <c r="NPO60" s="151" t="s">
        <v>662</v>
      </c>
      <c r="NPQ60" s="151" t="s">
        <v>767</v>
      </c>
      <c r="NPT60" s="151" t="s">
        <v>768</v>
      </c>
      <c r="NPW60" s="151" t="s">
        <v>772</v>
      </c>
      <c r="NPY60" s="150" t="s">
        <v>476</v>
      </c>
      <c r="NPZ60" s="150" t="s">
        <v>660</v>
      </c>
      <c r="NQA60" s="151" t="s">
        <v>765</v>
      </c>
      <c r="NQB60" s="151" t="s">
        <v>496</v>
      </c>
      <c r="NQC60" s="151" t="s">
        <v>817</v>
      </c>
      <c r="NQD60" s="151" t="s">
        <v>766</v>
      </c>
      <c r="NQE60" s="151" t="s">
        <v>662</v>
      </c>
      <c r="NQG60" s="151" t="s">
        <v>767</v>
      </c>
      <c r="NQJ60" s="151" t="s">
        <v>768</v>
      </c>
      <c r="NQM60" s="151" t="s">
        <v>772</v>
      </c>
      <c r="NQO60" s="150" t="s">
        <v>476</v>
      </c>
      <c r="NQP60" s="150" t="s">
        <v>660</v>
      </c>
      <c r="NQQ60" s="151" t="s">
        <v>765</v>
      </c>
      <c r="NQR60" s="151" t="s">
        <v>496</v>
      </c>
      <c r="NQS60" s="151" t="s">
        <v>817</v>
      </c>
      <c r="NQT60" s="151" t="s">
        <v>766</v>
      </c>
      <c r="NQU60" s="151" t="s">
        <v>662</v>
      </c>
      <c r="NQW60" s="151" t="s">
        <v>767</v>
      </c>
      <c r="NQZ60" s="151" t="s">
        <v>768</v>
      </c>
      <c r="NRC60" s="151" t="s">
        <v>772</v>
      </c>
      <c r="NRE60" s="150" t="s">
        <v>476</v>
      </c>
      <c r="NRF60" s="150" t="s">
        <v>660</v>
      </c>
      <c r="NRG60" s="151" t="s">
        <v>765</v>
      </c>
      <c r="NRH60" s="151" t="s">
        <v>496</v>
      </c>
      <c r="NRI60" s="151" t="s">
        <v>817</v>
      </c>
      <c r="NRJ60" s="151" t="s">
        <v>766</v>
      </c>
      <c r="NRK60" s="151" t="s">
        <v>662</v>
      </c>
      <c r="NRM60" s="151" t="s">
        <v>767</v>
      </c>
      <c r="NRP60" s="151" t="s">
        <v>768</v>
      </c>
      <c r="NRS60" s="151" t="s">
        <v>772</v>
      </c>
      <c r="NRU60" s="150" t="s">
        <v>476</v>
      </c>
      <c r="NRV60" s="150" t="s">
        <v>660</v>
      </c>
      <c r="NRW60" s="151" t="s">
        <v>765</v>
      </c>
      <c r="NRX60" s="151" t="s">
        <v>496</v>
      </c>
      <c r="NRY60" s="151" t="s">
        <v>817</v>
      </c>
      <c r="NRZ60" s="151" t="s">
        <v>766</v>
      </c>
      <c r="NSA60" s="151" t="s">
        <v>662</v>
      </c>
      <c r="NSC60" s="151" t="s">
        <v>767</v>
      </c>
      <c r="NSF60" s="151" t="s">
        <v>768</v>
      </c>
      <c r="NSI60" s="151" t="s">
        <v>772</v>
      </c>
      <c r="NSK60" s="150" t="s">
        <v>476</v>
      </c>
      <c r="NSL60" s="150" t="s">
        <v>660</v>
      </c>
      <c r="NSM60" s="151" t="s">
        <v>765</v>
      </c>
      <c r="NSN60" s="151" t="s">
        <v>496</v>
      </c>
      <c r="NSO60" s="151" t="s">
        <v>817</v>
      </c>
      <c r="NSP60" s="151" t="s">
        <v>766</v>
      </c>
      <c r="NSQ60" s="151" t="s">
        <v>662</v>
      </c>
      <c r="NSS60" s="151" t="s">
        <v>767</v>
      </c>
      <c r="NSV60" s="151" t="s">
        <v>768</v>
      </c>
      <c r="NSY60" s="151" t="s">
        <v>772</v>
      </c>
      <c r="NTA60" s="150" t="s">
        <v>476</v>
      </c>
      <c r="NTB60" s="150" t="s">
        <v>660</v>
      </c>
      <c r="NTC60" s="151" t="s">
        <v>765</v>
      </c>
      <c r="NTD60" s="151" t="s">
        <v>496</v>
      </c>
      <c r="NTE60" s="151" t="s">
        <v>817</v>
      </c>
      <c r="NTF60" s="151" t="s">
        <v>766</v>
      </c>
      <c r="NTG60" s="151" t="s">
        <v>662</v>
      </c>
      <c r="NTI60" s="151" t="s">
        <v>767</v>
      </c>
      <c r="NTL60" s="151" t="s">
        <v>768</v>
      </c>
      <c r="NTO60" s="151" t="s">
        <v>772</v>
      </c>
      <c r="NTQ60" s="150" t="s">
        <v>476</v>
      </c>
      <c r="NTR60" s="150" t="s">
        <v>660</v>
      </c>
      <c r="NTS60" s="151" t="s">
        <v>765</v>
      </c>
      <c r="NTT60" s="151" t="s">
        <v>496</v>
      </c>
      <c r="NTU60" s="151" t="s">
        <v>817</v>
      </c>
      <c r="NTV60" s="151" t="s">
        <v>766</v>
      </c>
      <c r="NTW60" s="151" t="s">
        <v>662</v>
      </c>
      <c r="NTY60" s="151" t="s">
        <v>767</v>
      </c>
      <c r="NUB60" s="151" t="s">
        <v>768</v>
      </c>
      <c r="NUE60" s="151" t="s">
        <v>772</v>
      </c>
      <c r="NUG60" s="150" t="s">
        <v>476</v>
      </c>
      <c r="NUH60" s="150" t="s">
        <v>660</v>
      </c>
      <c r="NUI60" s="151" t="s">
        <v>765</v>
      </c>
      <c r="NUJ60" s="151" t="s">
        <v>496</v>
      </c>
      <c r="NUK60" s="151" t="s">
        <v>817</v>
      </c>
      <c r="NUL60" s="151" t="s">
        <v>766</v>
      </c>
      <c r="NUM60" s="151" t="s">
        <v>662</v>
      </c>
      <c r="NUO60" s="151" t="s">
        <v>767</v>
      </c>
      <c r="NUR60" s="151" t="s">
        <v>768</v>
      </c>
      <c r="NUU60" s="151" t="s">
        <v>772</v>
      </c>
      <c r="NUW60" s="150" t="s">
        <v>476</v>
      </c>
      <c r="NUX60" s="150" t="s">
        <v>660</v>
      </c>
      <c r="NUY60" s="151" t="s">
        <v>765</v>
      </c>
      <c r="NUZ60" s="151" t="s">
        <v>496</v>
      </c>
      <c r="NVA60" s="151" t="s">
        <v>817</v>
      </c>
      <c r="NVB60" s="151" t="s">
        <v>766</v>
      </c>
      <c r="NVC60" s="151" t="s">
        <v>662</v>
      </c>
      <c r="NVE60" s="151" t="s">
        <v>767</v>
      </c>
      <c r="NVH60" s="151" t="s">
        <v>768</v>
      </c>
      <c r="NVK60" s="151" t="s">
        <v>772</v>
      </c>
      <c r="NVM60" s="150" t="s">
        <v>476</v>
      </c>
      <c r="NVN60" s="150" t="s">
        <v>660</v>
      </c>
      <c r="NVO60" s="151" t="s">
        <v>765</v>
      </c>
      <c r="NVP60" s="151" t="s">
        <v>496</v>
      </c>
      <c r="NVQ60" s="151" t="s">
        <v>817</v>
      </c>
      <c r="NVR60" s="151" t="s">
        <v>766</v>
      </c>
      <c r="NVS60" s="151" t="s">
        <v>662</v>
      </c>
      <c r="NVU60" s="151" t="s">
        <v>767</v>
      </c>
      <c r="NVX60" s="151" t="s">
        <v>768</v>
      </c>
      <c r="NWA60" s="151" t="s">
        <v>772</v>
      </c>
      <c r="NWC60" s="150" t="s">
        <v>476</v>
      </c>
      <c r="NWD60" s="150" t="s">
        <v>660</v>
      </c>
      <c r="NWE60" s="151" t="s">
        <v>765</v>
      </c>
      <c r="NWF60" s="151" t="s">
        <v>496</v>
      </c>
      <c r="NWG60" s="151" t="s">
        <v>817</v>
      </c>
      <c r="NWH60" s="151" t="s">
        <v>766</v>
      </c>
      <c r="NWI60" s="151" t="s">
        <v>662</v>
      </c>
      <c r="NWK60" s="151" t="s">
        <v>767</v>
      </c>
      <c r="NWN60" s="151" t="s">
        <v>768</v>
      </c>
      <c r="NWQ60" s="151" t="s">
        <v>772</v>
      </c>
      <c r="NWS60" s="150" t="s">
        <v>476</v>
      </c>
      <c r="NWT60" s="150" t="s">
        <v>660</v>
      </c>
      <c r="NWU60" s="151" t="s">
        <v>765</v>
      </c>
      <c r="NWV60" s="151" t="s">
        <v>496</v>
      </c>
      <c r="NWW60" s="151" t="s">
        <v>817</v>
      </c>
      <c r="NWX60" s="151" t="s">
        <v>766</v>
      </c>
      <c r="NWY60" s="151" t="s">
        <v>662</v>
      </c>
      <c r="NXA60" s="151" t="s">
        <v>767</v>
      </c>
      <c r="NXD60" s="151" t="s">
        <v>768</v>
      </c>
      <c r="NXG60" s="151" t="s">
        <v>772</v>
      </c>
      <c r="NXI60" s="150" t="s">
        <v>476</v>
      </c>
      <c r="NXJ60" s="150" t="s">
        <v>660</v>
      </c>
      <c r="NXK60" s="151" t="s">
        <v>765</v>
      </c>
      <c r="NXL60" s="151" t="s">
        <v>496</v>
      </c>
      <c r="NXM60" s="151" t="s">
        <v>817</v>
      </c>
      <c r="NXN60" s="151" t="s">
        <v>766</v>
      </c>
      <c r="NXO60" s="151" t="s">
        <v>662</v>
      </c>
      <c r="NXQ60" s="151" t="s">
        <v>767</v>
      </c>
      <c r="NXT60" s="151" t="s">
        <v>768</v>
      </c>
      <c r="NXW60" s="151" t="s">
        <v>772</v>
      </c>
      <c r="NXY60" s="150" t="s">
        <v>476</v>
      </c>
      <c r="NXZ60" s="150" t="s">
        <v>660</v>
      </c>
      <c r="NYA60" s="151" t="s">
        <v>765</v>
      </c>
      <c r="NYB60" s="151" t="s">
        <v>496</v>
      </c>
      <c r="NYC60" s="151" t="s">
        <v>817</v>
      </c>
      <c r="NYD60" s="151" t="s">
        <v>766</v>
      </c>
      <c r="NYE60" s="151" t="s">
        <v>662</v>
      </c>
      <c r="NYG60" s="151" t="s">
        <v>767</v>
      </c>
      <c r="NYJ60" s="151" t="s">
        <v>768</v>
      </c>
      <c r="NYM60" s="151" t="s">
        <v>772</v>
      </c>
      <c r="NYO60" s="150" t="s">
        <v>476</v>
      </c>
      <c r="NYP60" s="150" t="s">
        <v>660</v>
      </c>
      <c r="NYQ60" s="151" t="s">
        <v>765</v>
      </c>
      <c r="NYR60" s="151" t="s">
        <v>496</v>
      </c>
      <c r="NYS60" s="151" t="s">
        <v>817</v>
      </c>
      <c r="NYT60" s="151" t="s">
        <v>766</v>
      </c>
      <c r="NYU60" s="151" t="s">
        <v>662</v>
      </c>
      <c r="NYW60" s="151" t="s">
        <v>767</v>
      </c>
      <c r="NYZ60" s="151" t="s">
        <v>768</v>
      </c>
      <c r="NZC60" s="151" t="s">
        <v>772</v>
      </c>
      <c r="NZE60" s="150" t="s">
        <v>476</v>
      </c>
      <c r="NZF60" s="150" t="s">
        <v>660</v>
      </c>
      <c r="NZG60" s="151" t="s">
        <v>765</v>
      </c>
      <c r="NZH60" s="151" t="s">
        <v>496</v>
      </c>
      <c r="NZI60" s="151" t="s">
        <v>817</v>
      </c>
      <c r="NZJ60" s="151" t="s">
        <v>766</v>
      </c>
      <c r="NZK60" s="151" t="s">
        <v>662</v>
      </c>
      <c r="NZM60" s="151" t="s">
        <v>767</v>
      </c>
      <c r="NZP60" s="151" t="s">
        <v>768</v>
      </c>
      <c r="NZS60" s="151" t="s">
        <v>772</v>
      </c>
      <c r="NZU60" s="150" t="s">
        <v>476</v>
      </c>
      <c r="NZV60" s="150" t="s">
        <v>660</v>
      </c>
      <c r="NZW60" s="151" t="s">
        <v>765</v>
      </c>
      <c r="NZX60" s="151" t="s">
        <v>496</v>
      </c>
      <c r="NZY60" s="151" t="s">
        <v>817</v>
      </c>
      <c r="NZZ60" s="151" t="s">
        <v>766</v>
      </c>
      <c r="OAA60" s="151" t="s">
        <v>662</v>
      </c>
      <c r="OAC60" s="151" t="s">
        <v>767</v>
      </c>
      <c r="OAF60" s="151" t="s">
        <v>768</v>
      </c>
      <c r="OAI60" s="151" t="s">
        <v>772</v>
      </c>
      <c r="OAK60" s="150" t="s">
        <v>476</v>
      </c>
      <c r="OAL60" s="150" t="s">
        <v>660</v>
      </c>
      <c r="OAM60" s="151" t="s">
        <v>765</v>
      </c>
      <c r="OAN60" s="151" t="s">
        <v>496</v>
      </c>
      <c r="OAO60" s="151" t="s">
        <v>817</v>
      </c>
      <c r="OAP60" s="151" t="s">
        <v>766</v>
      </c>
      <c r="OAQ60" s="151" t="s">
        <v>662</v>
      </c>
      <c r="OAS60" s="151" t="s">
        <v>767</v>
      </c>
      <c r="OAV60" s="151" t="s">
        <v>768</v>
      </c>
      <c r="OAY60" s="151" t="s">
        <v>772</v>
      </c>
      <c r="OBA60" s="150" t="s">
        <v>476</v>
      </c>
      <c r="OBB60" s="150" t="s">
        <v>660</v>
      </c>
      <c r="OBC60" s="151" t="s">
        <v>765</v>
      </c>
      <c r="OBD60" s="151" t="s">
        <v>496</v>
      </c>
      <c r="OBE60" s="151" t="s">
        <v>817</v>
      </c>
      <c r="OBF60" s="151" t="s">
        <v>766</v>
      </c>
      <c r="OBG60" s="151" t="s">
        <v>662</v>
      </c>
      <c r="OBI60" s="151" t="s">
        <v>767</v>
      </c>
      <c r="OBL60" s="151" t="s">
        <v>768</v>
      </c>
      <c r="OBO60" s="151" t="s">
        <v>772</v>
      </c>
      <c r="OBQ60" s="150" t="s">
        <v>476</v>
      </c>
      <c r="OBR60" s="150" t="s">
        <v>660</v>
      </c>
      <c r="OBS60" s="151" t="s">
        <v>765</v>
      </c>
      <c r="OBT60" s="151" t="s">
        <v>496</v>
      </c>
      <c r="OBU60" s="151" t="s">
        <v>817</v>
      </c>
      <c r="OBV60" s="151" t="s">
        <v>766</v>
      </c>
      <c r="OBW60" s="151" t="s">
        <v>662</v>
      </c>
      <c r="OBY60" s="151" t="s">
        <v>767</v>
      </c>
      <c r="OCB60" s="151" t="s">
        <v>768</v>
      </c>
      <c r="OCE60" s="151" t="s">
        <v>772</v>
      </c>
      <c r="OCG60" s="150" t="s">
        <v>476</v>
      </c>
      <c r="OCH60" s="150" t="s">
        <v>660</v>
      </c>
      <c r="OCI60" s="151" t="s">
        <v>765</v>
      </c>
      <c r="OCJ60" s="151" t="s">
        <v>496</v>
      </c>
      <c r="OCK60" s="151" t="s">
        <v>817</v>
      </c>
      <c r="OCL60" s="151" t="s">
        <v>766</v>
      </c>
      <c r="OCM60" s="151" t="s">
        <v>662</v>
      </c>
      <c r="OCO60" s="151" t="s">
        <v>767</v>
      </c>
      <c r="OCR60" s="151" t="s">
        <v>768</v>
      </c>
      <c r="OCU60" s="151" t="s">
        <v>772</v>
      </c>
      <c r="OCW60" s="150" t="s">
        <v>476</v>
      </c>
      <c r="OCX60" s="150" t="s">
        <v>660</v>
      </c>
      <c r="OCY60" s="151" t="s">
        <v>765</v>
      </c>
      <c r="OCZ60" s="151" t="s">
        <v>496</v>
      </c>
      <c r="ODA60" s="151" t="s">
        <v>817</v>
      </c>
      <c r="ODB60" s="151" t="s">
        <v>766</v>
      </c>
      <c r="ODC60" s="151" t="s">
        <v>662</v>
      </c>
      <c r="ODE60" s="151" t="s">
        <v>767</v>
      </c>
      <c r="ODH60" s="151" t="s">
        <v>768</v>
      </c>
      <c r="ODK60" s="151" t="s">
        <v>772</v>
      </c>
      <c r="ODM60" s="150" t="s">
        <v>476</v>
      </c>
      <c r="ODN60" s="150" t="s">
        <v>660</v>
      </c>
      <c r="ODO60" s="151" t="s">
        <v>765</v>
      </c>
      <c r="ODP60" s="151" t="s">
        <v>496</v>
      </c>
      <c r="ODQ60" s="151" t="s">
        <v>817</v>
      </c>
      <c r="ODR60" s="151" t="s">
        <v>766</v>
      </c>
      <c r="ODS60" s="151" t="s">
        <v>662</v>
      </c>
      <c r="ODU60" s="151" t="s">
        <v>767</v>
      </c>
      <c r="ODX60" s="151" t="s">
        <v>768</v>
      </c>
      <c r="OEA60" s="151" t="s">
        <v>772</v>
      </c>
      <c r="OEC60" s="150" t="s">
        <v>476</v>
      </c>
      <c r="OED60" s="150" t="s">
        <v>660</v>
      </c>
      <c r="OEE60" s="151" t="s">
        <v>765</v>
      </c>
      <c r="OEF60" s="151" t="s">
        <v>496</v>
      </c>
      <c r="OEG60" s="151" t="s">
        <v>817</v>
      </c>
      <c r="OEH60" s="151" t="s">
        <v>766</v>
      </c>
      <c r="OEI60" s="151" t="s">
        <v>662</v>
      </c>
      <c r="OEK60" s="151" t="s">
        <v>767</v>
      </c>
      <c r="OEN60" s="151" t="s">
        <v>768</v>
      </c>
      <c r="OEQ60" s="151" t="s">
        <v>772</v>
      </c>
      <c r="OES60" s="150" t="s">
        <v>476</v>
      </c>
      <c r="OET60" s="150" t="s">
        <v>660</v>
      </c>
      <c r="OEU60" s="151" t="s">
        <v>765</v>
      </c>
      <c r="OEV60" s="151" t="s">
        <v>496</v>
      </c>
      <c r="OEW60" s="151" t="s">
        <v>817</v>
      </c>
      <c r="OEX60" s="151" t="s">
        <v>766</v>
      </c>
      <c r="OEY60" s="151" t="s">
        <v>662</v>
      </c>
      <c r="OFA60" s="151" t="s">
        <v>767</v>
      </c>
      <c r="OFD60" s="151" t="s">
        <v>768</v>
      </c>
      <c r="OFG60" s="151" t="s">
        <v>772</v>
      </c>
      <c r="OFI60" s="150" t="s">
        <v>476</v>
      </c>
      <c r="OFJ60" s="150" t="s">
        <v>660</v>
      </c>
      <c r="OFK60" s="151" t="s">
        <v>765</v>
      </c>
      <c r="OFL60" s="151" t="s">
        <v>496</v>
      </c>
      <c r="OFM60" s="151" t="s">
        <v>817</v>
      </c>
      <c r="OFN60" s="151" t="s">
        <v>766</v>
      </c>
      <c r="OFO60" s="151" t="s">
        <v>662</v>
      </c>
      <c r="OFQ60" s="151" t="s">
        <v>767</v>
      </c>
      <c r="OFT60" s="151" t="s">
        <v>768</v>
      </c>
      <c r="OFW60" s="151" t="s">
        <v>772</v>
      </c>
      <c r="OFY60" s="150" t="s">
        <v>476</v>
      </c>
      <c r="OFZ60" s="150" t="s">
        <v>660</v>
      </c>
      <c r="OGA60" s="151" t="s">
        <v>765</v>
      </c>
      <c r="OGB60" s="151" t="s">
        <v>496</v>
      </c>
      <c r="OGC60" s="151" t="s">
        <v>817</v>
      </c>
      <c r="OGD60" s="151" t="s">
        <v>766</v>
      </c>
      <c r="OGE60" s="151" t="s">
        <v>662</v>
      </c>
      <c r="OGG60" s="151" t="s">
        <v>767</v>
      </c>
      <c r="OGJ60" s="151" t="s">
        <v>768</v>
      </c>
      <c r="OGM60" s="151" t="s">
        <v>772</v>
      </c>
      <c r="OGO60" s="150" t="s">
        <v>476</v>
      </c>
      <c r="OGP60" s="150" t="s">
        <v>660</v>
      </c>
      <c r="OGQ60" s="151" t="s">
        <v>765</v>
      </c>
      <c r="OGR60" s="151" t="s">
        <v>496</v>
      </c>
      <c r="OGS60" s="151" t="s">
        <v>817</v>
      </c>
      <c r="OGT60" s="151" t="s">
        <v>766</v>
      </c>
      <c r="OGU60" s="151" t="s">
        <v>662</v>
      </c>
      <c r="OGW60" s="151" t="s">
        <v>767</v>
      </c>
      <c r="OGZ60" s="151" t="s">
        <v>768</v>
      </c>
      <c r="OHC60" s="151" t="s">
        <v>772</v>
      </c>
      <c r="OHE60" s="150" t="s">
        <v>476</v>
      </c>
      <c r="OHF60" s="150" t="s">
        <v>660</v>
      </c>
      <c r="OHG60" s="151" t="s">
        <v>765</v>
      </c>
      <c r="OHH60" s="151" t="s">
        <v>496</v>
      </c>
      <c r="OHI60" s="151" t="s">
        <v>817</v>
      </c>
      <c r="OHJ60" s="151" t="s">
        <v>766</v>
      </c>
      <c r="OHK60" s="151" t="s">
        <v>662</v>
      </c>
      <c r="OHM60" s="151" t="s">
        <v>767</v>
      </c>
      <c r="OHP60" s="151" t="s">
        <v>768</v>
      </c>
      <c r="OHS60" s="151" t="s">
        <v>772</v>
      </c>
      <c r="OHU60" s="150" t="s">
        <v>476</v>
      </c>
      <c r="OHV60" s="150" t="s">
        <v>660</v>
      </c>
      <c r="OHW60" s="151" t="s">
        <v>765</v>
      </c>
      <c r="OHX60" s="151" t="s">
        <v>496</v>
      </c>
      <c r="OHY60" s="151" t="s">
        <v>817</v>
      </c>
      <c r="OHZ60" s="151" t="s">
        <v>766</v>
      </c>
      <c r="OIA60" s="151" t="s">
        <v>662</v>
      </c>
      <c r="OIC60" s="151" t="s">
        <v>767</v>
      </c>
      <c r="OIF60" s="151" t="s">
        <v>768</v>
      </c>
      <c r="OII60" s="151" t="s">
        <v>772</v>
      </c>
      <c r="OIK60" s="150" t="s">
        <v>476</v>
      </c>
      <c r="OIL60" s="150" t="s">
        <v>660</v>
      </c>
      <c r="OIM60" s="151" t="s">
        <v>765</v>
      </c>
      <c r="OIN60" s="151" t="s">
        <v>496</v>
      </c>
      <c r="OIO60" s="151" t="s">
        <v>817</v>
      </c>
      <c r="OIP60" s="151" t="s">
        <v>766</v>
      </c>
      <c r="OIQ60" s="151" t="s">
        <v>662</v>
      </c>
      <c r="OIS60" s="151" t="s">
        <v>767</v>
      </c>
      <c r="OIV60" s="151" t="s">
        <v>768</v>
      </c>
      <c r="OIY60" s="151" t="s">
        <v>772</v>
      </c>
      <c r="OJA60" s="150" t="s">
        <v>476</v>
      </c>
      <c r="OJB60" s="150" t="s">
        <v>660</v>
      </c>
      <c r="OJC60" s="151" t="s">
        <v>765</v>
      </c>
      <c r="OJD60" s="151" t="s">
        <v>496</v>
      </c>
      <c r="OJE60" s="151" t="s">
        <v>817</v>
      </c>
      <c r="OJF60" s="151" t="s">
        <v>766</v>
      </c>
      <c r="OJG60" s="151" t="s">
        <v>662</v>
      </c>
      <c r="OJI60" s="151" t="s">
        <v>767</v>
      </c>
      <c r="OJL60" s="151" t="s">
        <v>768</v>
      </c>
      <c r="OJO60" s="151" t="s">
        <v>772</v>
      </c>
      <c r="OJQ60" s="150" t="s">
        <v>476</v>
      </c>
      <c r="OJR60" s="150" t="s">
        <v>660</v>
      </c>
      <c r="OJS60" s="151" t="s">
        <v>765</v>
      </c>
      <c r="OJT60" s="151" t="s">
        <v>496</v>
      </c>
      <c r="OJU60" s="151" t="s">
        <v>817</v>
      </c>
      <c r="OJV60" s="151" t="s">
        <v>766</v>
      </c>
      <c r="OJW60" s="151" t="s">
        <v>662</v>
      </c>
      <c r="OJY60" s="151" t="s">
        <v>767</v>
      </c>
      <c r="OKB60" s="151" t="s">
        <v>768</v>
      </c>
      <c r="OKE60" s="151" t="s">
        <v>772</v>
      </c>
      <c r="OKG60" s="150" t="s">
        <v>476</v>
      </c>
      <c r="OKH60" s="150" t="s">
        <v>660</v>
      </c>
      <c r="OKI60" s="151" t="s">
        <v>765</v>
      </c>
      <c r="OKJ60" s="151" t="s">
        <v>496</v>
      </c>
      <c r="OKK60" s="151" t="s">
        <v>817</v>
      </c>
      <c r="OKL60" s="151" t="s">
        <v>766</v>
      </c>
      <c r="OKM60" s="151" t="s">
        <v>662</v>
      </c>
      <c r="OKO60" s="151" t="s">
        <v>767</v>
      </c>
      <c r="OKR60" s="151" t="s">
        <v>768</v>
      </c>
      <c r="OKU60" s="151" t="s">
        <v>772</v>
      </c>
      <c r="OKW60" s="150" t="s">
        <v>476</v>
      </c>
      <c r="OKX60" s="150" t="s">
        <v>660</v>
      </c>
      <c r="OKY60" s="151" t="s">
        <v>765</v>
      </c>
      <c r="OKZ60" s="151" t="s">
        <v>496</v>
      </c>
      <c r="OLA60" s="151" t="s">
        <v>817</v>
      </c>
      <c r="OLB60" s="151" t="s">
        <v>766</v>
      </c>
      <c r="OLC60" s="151" t="s">
        <v>662</v>
      </c>
      <c r="OLE60" s="151" t="s">
        <v>767</v>
      </c>
      <c r="OLH60" s="151" t="s">
        <v>768</v>
      </c>
      <c r="OLK60" s="151" t="s">
        <v>772</v>
      </c>
      <c r="OLM60" s="150" t="s">
        <v>476</v>
      </c>
      <c r="OLN60" s="150" t="s">
        <v>660</v>
      </c>
      <c r="OLO60" s="151" t="s">
        <v>765</v>
      </c>
      <c r="OLP60" s="151" t="s">
        <v>496</v>
      </c>
      <c r="OLQ60" s="151" t="s">
        <v>817</v>
      </c>
      <c r="OLR60" s="151" t="s">
        <v>766</v>
      </c>
      <c r="OLS60" s="151" t="s">
        <v>662</v>
      </c>
      <c r="OLU60" s="151" t="s">
        <v>767</v>
      </c>
      <c r="OLX60" s="151" t="s">
        <v>768</v>
      </c>
      <c r="OMA60" s="151" t="s">
        <v>772</v>
      </c>
      <c r="OMC60" s="150" t="s">
        <v>476</v>
      </c>
      <c r="OMD60" s="150" t="s">
        <v>660</v>
      </c>
      <c r="OME60" s="151" t="s">
        <v>765</v>
      </c>
      <c r="OMF60" s="151" t="s">
        <v>496</v>
      </c>
      <c r="OMG60" s="151" t="s">
        <v>817</v>
      </c>
      <c r="OMH60" s="151" t="s">
        <v>766</v>
      </c>
      <c r="OMI60" s="151" t="s">
        <v>662</v>
      </c>
      <c r="OMK60" s="151" t="s">
        <v>767</v>
      </c>
      <c r="OMN60" s="151" t="s">
        <v>768</v>
      </c>
      <c r="OMQ60" s="151" t="s">
        <v>772</v>
      </c>
      <c r="OMS60" s="150" t="s">
        <v>476</v>
      </c>
      <c r="OMT60" s="150" t="s">
        <v>660</v>
      </c>
      <c r="OMU60" s="151" t="s">
        <v>765</v>
      </c>
      <c r="OMV60" s="151" t="s">
        <v>496</v>
      </c>
      <c r="OMW60" s="151" t="s">
        <v>817</v>
      </c>
      <c r="OMX60" s="151" t="s">
        <v>766</v>
      </c>
      <c r="OMY60" s="151" t="s">
        <v>662</v>
      </c>
      <c r="ONA60" s="151" t="s">
        <v>767</v>
      </c>
      <c r="OND60" s="151" t="s">
        <v>768</v>
      </c>
      <c r="ONG60" s="151" t="s">
        <v>772</v>
      </c>
      <c r="ONI60" s="150" t="s">
        <v>476</v>
      </c>
      <c r="ONJ60" s="150" t="s">
        <v>660</v>
      </c>
      <c r="ONK60" s="151" t="s">
        <v>765</v>
      </c>
      <c r="ONL60" s="151" t="s">
        <v>496</v>
      </c>
      <c r="ONM60" s="151" t="s">
        <v>817</v>
      </c>
      <c r="ONN60" s="151" t="s">
        <v>766</v>
      </c>
      <c r="ONO60" s="151" t="s">
        <v>662</v>
      </c>
      <c r="ONQ60" s="151" t="s">
        <v>767</v>
      </c>
      <c r="ONT60" s="151" t="s">
        <v>768</v>
      </c>
      <c r="ONW60" s="151" t="s">
        <v>772</v>
      </c>
      <c r="ONY60" s="150" t="s">
        <v>476</v>
      </c>
      <c r="ONZ60" s="150" t="s">
        <v>660</v>
      </c>
      <c r="OOA60" s="151" t="s">
        <v>765</v>
      </c>
      <c r="OOB60" s="151" t="s">
        <v>496</v>
      </c>
      <c r="OOC60" s="151" t="s">
        <v>817</v>
      </c>
      <c r="OOD60" s="151" t="s">
        <v>766</v>
      </c>
      <c r="OOE60" s="151" t="s">
        <v>662</v>
      </c>
      <c r="OOG60" s="151" t="s">
        <v>767</v>
      </c>
      <c r="OOJ60" s="151" t="s">
        <v>768</v>
      </c>
      <c r="OOM60" s="151" t="s">
        <v>772</v>
      </c>
      <c r="OOO60" s="150" t="s">
        <v>476</v>
      </c>
      <c r="OOP60" s="150" t="s">
        <v>660</v>
      </c>
      <c r="OOQ60" s="151" t="s">
        <v>765</v>
      </c>
      <c r="OOR60" s="151" t="s">
        <v>496</v>
      </c>
      <c r="OOS60" s="151" t="s">
        <v>817</v>
      </c>
      <c r="OOT60" s="151" t="s">
        <v>766</v>
      </c>
      <c r="OOU60" s="151" t="s">
        <v>662</v>
      </c>
      <c r="OOW60" s="151" t="s">
        <v>767</v>
      </c>
      <c r="OOZ60" s="151" t="s">
        <v>768</v>
      </c>
      <c r="OPC60" s="151" t="s">
        <v>772</v>
      </c>
      <c r="OPE60" s="150" t="s">
        <v>476</v>
      </c>
      <c r="OPF60" s="150" t="s">
        <v>660</v>
      </c>
      <c r="OPG60" s="151" t="s">
        <v>765</v>
      </c>
      <c r="OPH60" s="151" t="s">
        <v>496</v>
      </c>
      <c r="OPI60" s="151" t="s">
        <v>817</v>
      </c>
      <c r="OPJ60" s="151" t="s">
        <v>766</v>
      </c>
      <c r="OPK60" s="151" t="s">
        <v>662</v>
      </c>
      <c r="OPM60" s="151" t="s">
        <v>767</v>
      </c>
      <c r="OPP60" s="151" t="s">
        <v>768</v>
      </c>
      <c r="OPS60" s="151" t="s">
        <v>772</v>
      </c>
      <c r="OPU60" s="150" t="s">
        <v>476</v>
      </c>
      <c r="OPV60" s="150" t="s">
        <v>660</v>
      </c>
      <c r="OPW60" s="151" t="s">
        <v>765</v>
      </c>
      <c r="OPX60" s="151" t="s">
        <v>496</v>
      </c>
      <c r="OPY60" s="151" t="s">
        <v>817</v>
      </c>
      <c r="OPZ60" s="151" t="s">
        <v>766</v>
      </c>
      <c r="OQA60" s="151" t="s">
        <v>662</v>
      </c>
      <c r="OQC60" s="151" t="s">
        <v>767</v>
      </c>
      <c r="OQF60" s="151" t="s">
        <v>768</v>
      </c>
      <c r="OQI60" s="151" t="s">
        <v>772</v>
      </c>
      <c r="OQK60" s="150" t="s">
        <v>476</v>
      </c>
      <c r="OQL60" s="150" t="s">
        <v>660</v>
      </c>
      <c r="OQM60" s="151" t="s">
        <v>765</v>
      </c>
      <c r="OQN60" s="151" t="s">
        <v>496</v>
      </c>
      <c r="OQO60" s="151" t="s">
        <v>817</v>
      </c>
      <c r="OQP60" s="151" t="s">
        <v>766</v>
      </c>
      <c r="OQQ60" s="151" t="s">
        <v>662</v>
      </c>
      <c r="OQS60" s="151" t="s">
        <v>767</v>
      </c>
      <c r="OQV60" s="151" t="s">
        <v>768</v>
      </c>
      <c r="OQY60" s="151" t="s">
        <v>772</v>
      </c>
      <c r="ORA60" s="150" t="s">
        <v>476</v>
      </c>
      <c r="ORB60" s="150" t="s">
        <v>660</v>
      </c>
      <c r="ORC60" s="151" t="s">
        <v>765</v>
      </c>
      <c r="ORD60" s="151" t="s">
        <v>496</v>
      </c>
      <c r="ORE60" s="151" t="s">
        <v>817</v>
      </c>
      <c r="ORF60" s="151" t="s">
        <v>766</v>
      </c>
      <c r="ORG60" s="151" t="s">
        <v>662</v>
      </c>
      <c r="ORI60" s="151" t="s">
        <v>767</v>
      </c>
      <c r="ORL60" s="151" t="s">
        <v>768</v>
      </c>
      <c r="ORO60" s="151" t="s">
        <v>772</v>
      </c>
      <c r="ORQ60" s="150" t="s">
        <v>476</v>
      </c>
      <c r="ORR60" s="150" t="s">
        <v>660</v>
      </c>
      <c r="ORS60" s="151" t="s">
        <v>765</v>
      </c>
      <c r="ORT60" s="151" t="s">
        <v>496</v>
      </c>
      <c r="ORU60" s="151" t="s">
        <v>817</v>
      </c>
      <c r="ORV60" s="151" t="s">
        <v>766</v>
      </c>
      <c r="ORW60" s="151" t="s">
        <v>662</v>
      </c>
      <c r="ORY60" s="151" t="s">
        <v>767</v>
      </c>
      <c r="OSB60" s="151" t="s">
        <v>768</v>
      </c>
      <c r="OSE60" s="151" t="s">
        <v>772</v>
      </c>
      <c r="OSG60" s="150" t="s">
        <v>476</v>
      </c>
      <c r="OSH60" s="150" t="s">
        <v>660</v>
      </c>
      <c r="OSI60" s="151" t="s">
        <v>765</v>
      </c>
      <c r="OSJ60" s="151" t="s">
        <v>496</v>
      </c>
      <c r="OSK60" s="151" t="s">
        <v>817</v>
      </c>
      <c r="OSL60" s="151" t="s">
        <v>766</v>
      </c>
      <c r="OSM60" s="151" t="s">
        <v>662</v>
      </c>
      <c r="OSO60" s="151" t="s">
        <v>767</v>
      </c>
      <c r="OSR60" s="151" t="s">
        <v>768</v>
      </c>
      <c r="OSU60" s="151" t="s">
        <v>772</v>
      </c>
      <c r="OSW60" s="150" t="s">
        <v>476</v>
      </c>
      <c r="OSX60" s="150" t="s">
        <v>660</v>
      </c>
      <c r="OSY60" s="151" t="s">
        <v>765</v>
      </c>
      <c r="OSZ60" s="151" t="s">
        <v>496</v>
      </c>
      <c r="OTA60" s="151" t="s">
        <v>817</v>
      </c>
      <c r="OTB60" s="151" t="s">
        <v>766</v>
      </c>
      <c r="OTC60" s="151" t="s">
        <v>662</v>
      </c>
      <c r="OTE60" s="151" t="s">
        <v>767</v>
      </c>
      <c r="OTH60" s="151" t="s">
        <v>768</v>
      </c>
      <c r="OTK60" s="151" t="s">
        <v>772</v>
      </c>
      <c r="OTM60" s="150" t="s">
        <v>476</v>
      </c>
      <c r="OTN60" s="150" t="s">
        <v>660</v>
      </c>
      <c r="OTO60" s="151" t="s">
        <v>765</v>
      </c>
      <c r="OTP60" s="151" t="s">
        <v>496</v>
      </c>
      <c r="OTQ60" s="151" t="s">
        <v>817</v>
      </c>
      <c r="OTR60" s="151" t="s">
        <v>766</v>
      </c>
      <c r="OTS60" s="151" t="s">
        <v>662</v>
      </c>
      <c r="OTU60" s="151" t="s">
        <v>767</v>
      </c>
      <c r="OTX60" s="151" t="s">
        <v>768</v>
      </c>
      <c r="OUA60" s="151" t="s">
        <v>772</v>
      </c>
      <c r="OUC60" s="150" t="s">
        <v>476</v>
      </c>
      <c r="OUD60" s="150" t="s">
        <v>660</v>
      </c>
      <c r="OUE60" s="151" t="s">
        <v>765</v>
      </c>
      <c r="OUF60" s="151" t="s">
        <v>496</v>
      </c>
      <c r="OUG60" s="151" t="s">
        <v>817</v>
      </c>
      <c r="OUH60" s="151" t="s">
        <v>766</v>
      </c>
      <c r="OUI60" s="151" t="s">
        <v>662</v>
      </c>
      <c r="OUK60" s="151" t="s">
        <v>767</v>
      </c>
      <c r="OUN60" s="151" t="s">
        <v>768</v>
      </c>
      <c r="OUQ60" s="151" t="s">
        <v>772</v>
      </c>
      <c r="OUS60" s="150" t="s">
        <v>476</v>
      </c>
      <c r="OUT60" s="150" t="s">
        <v>660</v>
      </c>
      <c r="OUU60" s="151" t="s">
        <v>765</v>
      </c>
      <c r="OUV60" s="151" t="s">
        <v>496</v>
      </c>
      <c r="OUW60" s="151" t="s">
        <v>817</v>
      </c>
      <c r="OUX60" s="151" t="s">
        <v>766</v>
      </c>
      <c r="OUY60" s="151" t="s">
        <v>662</v>
      </c>
      <c r="OVA60" s="151" t="s">
        <v>767</v>
      </c>
      <c r="OVD60" s="151" t="s">
        <v>768</v>
      </c>
      <c r="OVG60" s="151" t="s">
        <v>772</v>
      </c>
      <c r="OVI60" s="150" t="s">
        <v>476</v>
      </c>
      <c r="OVJ60" s="150" t="s">
        <v>660</v>
      </c>
      <c r="OVK60" s="151" t="s">
        <v>765</v>
      </c>
      <c r="OVL60" s="151" t="s">
        <v>496</v>
      </c>
      <c r="OVM60" s="151" t="s">
        <v>817</v>
      </c>
      <c r="OVN60" s="151" t="s">
        <v>766</v>
      </c>
      <c r="OVO60" s="151" t="s">
        <v>662</v>
      </c>
      <c r="OVQ60" s="151" t="s">
        <v>767</v>
      </c>
      <c r="OVT60" s="151" t="s">
        <v>768</v>
      </c>
      <c r="OVW60" s="151" t="s">
        <v>772</v>
      </c>
      <c r="OVY60" s="150" t="s">
        <v>476</v>
      </c>
      <c r="OVZ60" s="150" t="s">
        <v>660</v>
      </c>
      <c r="OWA60" s="151" t="s">
        <v>765</v>
      </c>
      <c r="OWB60" s="151" t="s">
        <v>496</v>
      </c>
      <c r="OWC60" s="151" t="s">
        <v>817</v>
      </c>
      <c r="OWD60" s="151" t="s">
        <v>766</v>
      </c>
      <c r="OWE60" s="151" t="s">
        <v>662</v>
      </c>
      <c r="OWG60" s="151" t="s">
        <v>767</v>
      </c>
      <c r="OWJ60" s="151" t="s">
        <v>768</v>
      </c>
      <c r="OWM60" s="151" t="s">
        <v>772</v>
      </c>
      <c r="OWO60" s="150" t="s">
        <v>476</v>
      </c>
      <c r="OWP60" s="150" t="s">
        <v>660</v>
      </c>
      <c r="OWQ60" s="151" t="s">
        <v>765</v>
      </c>
      <c r="OWR60" s="151" t="s">
        <v>496</v>
      </c>
      <c r="OWS60" s="151" t="s">
        <v>817</v>
      </c>
      <c r="OWT60" s="151" t="s">
        <v>766</v>
      </c>
      <c r="OWU60" s="151" t="s">
        <v>662</v>
      </c>
      <c r="OWW60" s="151" t="s">
        <v>767</v>
      </c>
      <c r="OWZ60" s="151" t="s">
        <v>768</v>
      </c>
      <c r="OXC60" s="151" t="s">
        <v>772</v>
      </c>
      <c r="OXE60" s="150" t="s">
        <v>476</v>
      </c>
      <c r="OXF60" s="150" t="s">
        <v>660</v>
      </c>
      <c r="OXG60" s="151" t="s">
        <v>765</v>
      </c>
      <c r="OXH60" s="151" t="s">
        <v>496</v>
      </c>
      <c r="OXI60" s="151" t="s">
        <v>817</v>
      </c>
      <c r="OXJ60" s="151" t="s">
        <v>766</v>
      </c>
      <c r="OXK60" s="151" t="s">
        <v>662</v>
      </c>
      <c r="OXM60" s="151" t="s">
        <v>767</v>
      </c>
      <c r="OXP60" s="151" t="s">
        <v>768</v>
      </c>
      <c r="OXS60" s="151" t="s">
        <v>772</v>
      </c>
      <c r="OXU60" s="150" t="s">
        <v>476</v>
      </c>
      <c r="OXV60" s="150" t="s">
        <v>660</v>
      </c>
      <c r="OXW60" s="151" t="s">
        <v>765</v>
      </c>
      <c r="OXX60" s="151" t="s">
        <v>496</v>
      </c>
      <c r="OXY60" s="151" t="s">
        <v>817</v>
      </c>
      <c r="OXZ60" s="151" t="s">
        <v>766</v>
      </c>
      <c r="OYA60" s="151" t="s">
        <v>662</v>
      </c>
      <c r="OYC60" s="151" t="s">
        <v>767</v>
      </c>
      <c r="OYF60" s="151" t="s">
        <v>768</v>
      </c>
      <c r="OYI60" s="151" t="s">
        <v>772</v>
      </c>
      <c r="OYK60" s="150" t="s">
        <v>476</v>
      </c>
      <c r="OYL60" s="150" t="s">
        <v>660</v>
      </c>
      <c r="OYM60" s="151" t="s">
        <v>765</v>
      </c>
      <c r="OYN60" s="151" t="s">
        <v>496</v>
      </c>
      <c r="OYO60" s="151" t="s">
        <v>817</v>
      </c>
      <c r="OYP60" s="151" t="s">
        <v>766</v>
      </c>
      <c r="OYQ60" s="151" t="s">
        <v>662</v>
      </c>
      <c r="OYS60" s="151" t="s">
        <v>767</v>
      </c>
      <c r="OYV60" s="151" t="s">
        <v>768</v>
      </c>
      <c r="OYY60" s="151" t="s">
        <v>772</v>
      </c>
      <c r="OZA60" s="150" t="s">
        <v>476</v>
      </c>
      <c r="OZB60" s="150" t="s">
        <v>660</v>
      </c>
      <c r="OZC60" s="151" t="s">
        <v>765</v>
      </c>
      <c r="OZD60" s="151" t="s">
        <v>496</v>
      </c>
      <c r="OZE60" s="151" t="s">
        <v>817</v>
      </c>
      <c r="OZF60" s="151" t="s">
        <v>766</v>
      </c>
      <c r="OZG60" s="151" t="s">
        <v>662</v>
      </c>
      <c r="OZI60" s="151" t="s">
        <v>767</v>
      </c>
      <c r="OZL60" s="151" t="s">
        <v>768</v>
      </c>
      <c r="OZO60" s="151" t="s">
        <v>772</v>
      </c>
      <c r="OZQ60" s="150" t="s">
        <v>476</v>
      </c>
      <c r="OZR60" s="150" t="s">
        <v>660</v>
      </c>
      <c r="OZS60" s="151" t="s">
        <v>765</v>
      </c>
      <c r="OZT60" s="151" t="s">
        <v>496</v>
      </c>
      <c r="OZU60" s="151" t="s">
        <v>817</v>
      </c>
      <c r="OZV60" s="151" t="s">
        <v>766</v>
      </c>
      <c r="OZW60" s="151" t="s">
        <v>662</v>
      </c>
      <c r="OZY60" s="151" t="s">
        <v>767</v>
      </c>
      <c r="PAB60" s="151" t="s">
        <v>768</v>
      </c>
      <c r="PAE60" s="151" t="s">
        <v>772</v>
      </c>
      <c r="PAG60" s="150" t="s">
        <v>476</v>
      </c>
      <c r="PAH60" s="150" t="s">
        <v>660</v>
      </c>
      <c r="PAI60" s="151" t="s">
        <v>765</v>
      </c>
      <c r="PAJ60" s="151" t="s">
        <v>496</v>
      </c>
      <c r="PAK60" s="151" t="s">
        <v>817</v>
      </c>
      <c r="PAL60" s="151" t="s">
        <v>766</v>
      </c>
      <c r="PAM60" s="151" t="s">
        <v>662</v>
      </c>
      <c r="PAO60" s="151" t="s">
        <v>767</v>
      </c>
      <c r="PAR60" s="151" t="s">
        <v>768</v>
      </c>
      <c r="PAU60" s="151" t="s">
        <v>772</v>
      </c>
      <c r="PAW60" s="150" t="s">
        <v>476</v>
      </c>
      <c r="PAX60" s="150" t="s">
        <v>660</v>
      </c>
      <c r="PAY60" s="151" t="s">
        <v>765</v>
      </c>
      <c r="PAZ60" s="151" t="s">
        <v>496</v>
      </c>
      <c r="PBA60" s="151" t="s">
        <v>817</v>
      </c>
      <c r="PBB60" s="151" t="s">
        <v>766</v>
      </c>
      <c r="PBC60" s="151" t="s">
        <v>662</v>
      </c>
      <c r="PBE60" s="151" t="s">
        <v>767</v>
      </c>
      <c r="PBH60" s="151" t="s">
        <v>768</v>
      </c>
      <c r="PBK60" s="151" t="s">
        <v>772</v>
      </c>
      <c r="PBM60" s="150" t="s">
        <v>476</v>
      </c>
      <c r="PBN60" s="150" t="s">
        <v>660</v>
      </c>
      <c r="PBO60" s="151" t="s">
        <v>765</v>
      </c>
      <c r="PBP60" s="151" t="s">
        <v>496</v>
      </c>
      <c r="PBQ60" s="151" t="s">
        <v>817</v>
      </c>
      <c r="PBR60" s="151" t="s">
        <v>766</v>
      </c>
      <c r="PBS60" s="151" t="s">
        <v>662</v>
      </c>
      <c r="PBU60" s="151" t="s">
        <v>767</v>
      </c>
      <c r="PBX60" s="151" t="s">
        <v>768</v>
      </c>
      <c r="PCA60" s="151" t="s">
        <v>772</v>
      </c>
      <c r="PCC60" s="150" t="s">
        <v>476</v>
      </c>
      <c r="PCD60" s="150" t="s">
        <v>660</v>
      </c>
      <c r="PCE60" s="151" t="s">
        <v>765</v>
      </c>
      <c r="PCF60" s="151" t="s">
        <v>496</v>
      </c>
      <c r="PCG60" s="151" t="s">
        <v>817</v>
      </c>
      <c r="PCH60" s="151" t="s">
        <v>766</v>
      </c>
      <c r="PCI60" s="151" t="s">
        <v>662</v>
      </c>
      <c r="PCK60" s="151" t="s">
        <v>767</v>
      </c>
      <c r="PCN60" s="151" t="s">
        <v>768</v>
      </c>
      <c r="PCQ60" s="151" t="s">
        <v>772</v>
      </c>
      <c r="PCS60" s="150" t="s">
        <v>476</v>
      </c>
      <c r="PCT60" s="150" t="s">
        <v>660</v>
      </c>
      <c r="PCU60" s="151" t="s">
        <v>765</v>
      </c>
      <c r="PCV60" s="151" t="s">
        <v>496</v>
      </c>
      <c r="PCW60" s="151" t="s">
        <v>817</v>
      </c>
      <c r="PCX60" s="151" t="s">
        <v>766</v>
      </c>
      <c r="PCY60" s="151" t="s">
        <v>662</v>
      </c>
      <c r="PDA60" s="151" t="s">
        <v>767</v>
      </c>
      <c r="PDD60" s="151" t="s">
        <v>768</v>
      </c>
      <c r="PDG60" s="151" t="s">
        <v>772</v>
      </c>
      <c r="PDI60" s="150" t="s">
        <v>476</v>
      </c>
      <c r="PDJ60" s="150" t="s">
        <v>660</v>
      </c>
      <c r="PDK60" s="151" t="s">
        <v>765</v>
      </c>
      <c r="PDL60" s="151" t="s">
        <v>496</v>
      </c>
      <c r="PDM60" s="151" t="s">
        <v>817</v>
      </c>
      <c r="PDN60" s="151" t="s">
        <v>766</v>
      </c>
      <c r="PDO60" s="151" t="s">
        <v>662</v>
      </c>
      <c r="PDQ60" s="151" t="s">
        <v>767</v>
      </c>
      <c r="PDT60" s="151" t="s">
        <v>768</v>
      </c>
      <c r="PDW60" s="151" t="s">
        <v>772</v>
      </c>
      <c r="PDY60" s="150" t="s">
        <v>476</v>
      </c>
      <c r="PDZ60" s="150" t="s">
        <v>660</v>
      </c>
      <c r="PEA60" s="151" t="s">
        <v>765</v>
      </c>
      <c r="PEB60" s="151" t="s">
        <v>496</v>
      </c>
      <c r="PEC60" s="151" t="s">
        <v>817</v>
      </c>
      <c r="PED60" s="151" t="s">
        <v>766</v>
      </c>
      <c r="PEE60" s="151" t="s">
        <v>662</v>
      </c>
      <c r="PEG60" s="151" t="s">
        <v>767</v>
      </c>
      <c r="PEJ60" s="151" t="s">
        <v>768</v>
      </c>
      <c r="PEM60" s="151" t="s">
        <v>772</v>
      </c>
      <c r="PEO60" s="150" t="s">
        <v>476</v>
      </c>
      <c r="PEP60" s="150" t="s">
        <v>660</v>
      </c>
      <c r="PEQ60" s="151" t="s">
        <v>765</v>
      </c>
      <c r="PER60" s="151" t="s">
        <v>496</v>
      </c>
      <c r="PES60" s="151" t="s">
        <v>817</v>
      </c>
      <c r="PET60" s="151" t="s">
        <v>766</v>
      </c>
      <c r="PEU60" s="151" t="s">
        <v>662</v>
      </c>
      <c r="PEW60" s="151" t="s">
        <v>767</v>
      </c>
      <c r="PEZ60" s="151" t="s">
        <v>768</v>
      </c>
      <c r="PFC60" s="151" t="s">
        <v>772</v>
      </c>
      <c r="PFE60" s="150" t="s">
        <v>476</v>
      </c>
      <c r="PFF60" s="150" t="s">
        <v>660</v>
      </c>
      <c r="PFG60" s="151" t="s">
        <v>765</v>
      </c>
      <c r="PFH60" s="151" t="s">
        <v>496</v>
      </c>
      <c r="PFI60" s="151" t="s">
        <v>817</v>
      </c>
      <c r="PFJ60" s="151" t="s">
        <v>766</v>
      </c>
      <c r="PFK60" s="151" t="s">
        <v>662</v>
      </c>
      <c r="PFM60" s="151" t="s">
        <v>767</v>
      </c>
      <c r="PFP60" s="151" t="s">
        <v>768</v>
      </c>
      <c r="PFS60" s="151" t="s">
        <v>772</v>
      </c>
      <c r="PFU60" s="150" t="s">
        <v>476</v>
      </c>
      <c r="PFV60" s="150" t="s">
        <v>660</v>
      </c>
      <c r="PFW60" s="151" t="s">
        <v>765</v>
      </c>
      <c r="PFX60" s="151" t="s">
        <v>496</v>
      </c>
      <c r="PFY60" s="151" t="s">
        <v>817</v>
      </c>
      <c r="PFZ60" s="151" t="s">
        <v>766</v>
      </c>
      <c r="PGA60" s="151" t="s">
        <v>662</v>
      </c>
      <c r="PGC60" s="151" t="s">
        <v>767</v>
      </c>
      <c r="PGF60" s="151" t="s">
        <v>768</v>
      </c>
      <c r="PGI60" s="151" t="s">
        <v>772</v>
      </c>
      <c r="PGK60" s="150" t="s">
        <v>476</v>
      </c>
      <c r="PGL60" s="150" t="s">
        <v>660</v>
      </c>
      <c r="PGM60" s="151" t="s">
        <v>765</v>
      </c>
      <c r="PGN60" s="151" t="s">
        <v>496</v>
      </c>
      <c r="PGO60" s="151" t="s">
        <v>817</v>
      </c>
      <c r="PGP60" s="151" t="s">
        <v>766</v>
      </c>
      <c r="PGQ60" s="151" t="s">
        <v>662</v>
      </c>
      <c r="PGS60" s="151" t="s">
        <v>767</v>
      </c>
      <c r="PGV60" s="151" t="s">
        <v>768</v>
      </c>
      <c r="PGY60" s="151" t="s">
        <v>772</v>
      </c>
      <c r="PHA60" s="150" t="s">
        <v>476</v>
      </c>
      <c r="PHB60" s="150" t="s">
        <v>660</v>
      </c>
      <c r="PHC60" s="151" t="s">
        <v>765</v>
      </c>
      <c r="PHD60" s="151" t="s">
        <v>496</v>
      </c>
      <c r="PHE60" s="151" t="s">
        <v>817</v>
      </c>
      <c r="PHF60" s="151" t="s">
        <v>766</v>
      </c>
      <c r="PHG60" s="151" t="s">
        <v>662</v>
      </c>
      <c r="PHI60" s="151" t="s">
        <v>767</v>
      </c>
      <c r="PHL60" s="151" t="s">
        <v>768</v>
      </c>
      <c r="PHO60" s="151" t="s">
        <v>772</v>
      </c>
      <c r="PHQ60" s="150" t="s">
        <v>476</v>
      </c>
      <c r="PHR60" s="150" t="s">
        <v>660</v>
      </c>
      <c r="PHS60" s="151" t="s">
        <v>765</v>
      </c>
      <c r="PHT60" s="151" t="s">
        <v>496</v>
      </c>
      <c r="PHU60" s="151" t="s">
        <v>817</v>
      </c>
      <c r="PHV60" s="151" t="s">
        <v>766</v>
      </c>
      <c r="PHW60" s="151" t="s">
        <v>662</v>
      </c>
      <c r="PHY60" s="151" t="s">
        <v>767</v>
      </c>
      <c r="PIB60" s="151" t="s">
        <v>768</v>
      </c>
      <c r="PIE60" s="151" t="s">
        <v>772</v>
      </c>
      <c r="PIG60" s="150" t="s">
        <v>476</v>
      </c>
      <c r="PIH60" s="150" t="s">
        <v>660</v>
      </c>
      <c r="PII60" s="151" t="s">
        <v>765</v>
      </c>
      <c r="PIJ60" s="151" t="s">
        <v>496</v>
      </c>
      <c r="PIK60" s="151" t="s">
        <v>817</v>
      </c>
      <c r="PIL60" s="151" t="s">
        <v>766</v>
      </c>
      <c r="PIM60" s="151" t="s">
        <v>662</v>
      </c>
      <c r="PIO60" s="151" t="s">
        <v>767</v>
      </c>
      <c r="PIR60" s="151" t="s">
        <v>768</v>
      </c>
      <c r="PIU60" s="151" t="s">
        <v>772</v>
      </c>
      <c r="PIW60" s="150" t="s">
        <v>476</v>
      </c>
      <c r="PIX60" s="150" t="s">
        <v>660</v>
      </c>
      <c r="PIY60" s="151" t="s">
        <v>765</v>
      </c>
      <c r="PIZ60" s="151" t="s">
        <v>496</v>
      </c>
      <c r="PJA60" s="151" t="s">
        <v>817</v>
      </c>
      <c r="PJB60" s="151" t="s">
        <v>766</v>
      </c>
      <c r="PJC60" s="151" t="s">
        <v>662</v>
      </c>
      <c r="PJE60" s="151" t="s">
        <v>767</v>
      </c>
      <c r="PJH60" s="151" t="s">
        <v>768</v>
      </c>
      <c r="PJK60" s="151" t="s">
        <v>772</v>
      </c>
      <c r="PJM60" s="150" t="s">
        <v>476</v>
      </c>
      <c r="PJN60" s="150" t="s">
        <v>660</v>
      </c>
      <c r="PJO60" s="151" t="s">
        <v>765</v>
      </c>
      <c r="PJP60" s="151" t="s">
        <v>496</v>
      </c>
      <c r="PJQ60" s="151" t="s">
        <v>817</v>
      </c>
      <c r="PJR60" s="151" t="s">
        <v>766</v>
      </c>
      <c r="PJS60" s="151" t="s">
        <v>662</v>
      </c>
      <c r="PJU60" s="151" t="s">
        <v>767</v>
      </c>
      <c r="PJX60" s="151" t="s">
        <v>768</v>
      </c>
      <c r="PKA60" s="151" t="s">
        <v>772</v>
      </c>
      <c r="PKC60" s="150" t="s">
        <v>476</v>
      </c>
      <c r="PKD60" s="150" t="s">
        <v>660</v>
      </c>
      <c r="PKE60" s="151" t="s">
        <v>765</v>
      </c>
      <c r="PKF60" s="151" t="s">
        <v>496</v>
      </c>
      <c r="PKG60" s="151" t="s">
        <v>817</v>
      </c>
      <c r="PKH60" s="151" t="s">
        <v>766</v>
      </c>
      <c r="PKI60" s="151" t="s">
        <v>662</v>
      </c>
      <c r="PKK60" s="151" t="s">
        <v>767</v>
      </c>
      <c r="PKN60" s="151" t="s">
        <v>768</v>
      </c>
      <c r="PKQ60" s="151" t="s">
        <v>772</v>
      </c>
      <c r="PKS60" s="150" t="s">
        <v>476</v>
      </c>
      <c r="PKT60" s="150" t="s">
        <v>660</v>
      </c>
      <c r="PKU60" s="151" t="s">
        <v>765</v>
      </c>
      <c r="PKV60" s="151" t="s">
        <v>496</v>
      </c>
      <c r="PKW60" s="151" t="s">
        <v>817</v>
      </c>
      <c r="PKX60" s="151" t="s">
        <v>766</v>
      </c>
      <c r="PKY60" s="151" t="s">
        <v>662</v>
      </c>
      <c r="PLA60" s="151" t="s">
        <v>767</v>
      </c>
      <c r="PLD60" s="151" t="s">
        <v>768</v>
      </c>
      <c r="PLG60" s="151" t="s">
        <v>772</v>
      </c>
      <c r="PLI60" s="150" t="s">
        <v>476</v>
      </c>
      <c r="PLJ60" s="150" t="s">
        <v>660</v>
      </c>
      <c r="PLK60" s="151" t="s">
        <v>765</v>
      </c>
      <c r="PLL60" s="151" t="s">
        <v>496</v>
      </c>
      <c r="PLM60" s="151" t="s">
        <v>817</v>
      </c>
      <c r="PLN60" s="151" t="s">
        <v>766</v>
      </c>
      <c r="PLO60" s="151" t="s">
        <v>662</v>
      </c>
      <c r="PLQ60" s="151" t="s">
        <v>767</v>
      </c>
      <c r="PLT60" s="151" t="s">
        <v>768</v>
      </c>
      <c r="PLW60" s="151" t="s">
        <v>772</v>
      </c>
      <c r="PLY60" s="150" t="s">
        <v>476</v>
      </c>
      <c r="PLZ60" s="150" t="s">
        <v>660</v>
      </c>
      <c r="PMA60" s="151" t="s">
        <v>765</v>
      </c>
      <c r="PMB60" s="151" t="s">
        <v>496</v>
      </c>
      <c r="PMC60" s="151" t="s">
        <v>817</v>
      </c>
      <c r="PMD60" s="151" t="s">
        <v>766</v>
      </c>
      <c r="PME60" s="151" t="s">
        <v>662</v>
      </c>
      <c r="PMG60" s="151" t="s">
        <v>767</v>
      </c>
      <c r="PMJ60" s="151" t="s">
        <v>768</v>
      </c>
      <c r="PMM60" s="151" t="s">
        <v>772</v>
      </c>
      <c r="PMO60" s="150" t="s">
        <v>476</v>
      </c>
      <c r="PMP60" s="150" t="s">
        <v>660</v>
      </c>
      <c r="PMQ60" s="151" t="s">
        <v>765</v>
      </c>
      <c r="PMR60" s="151" t="s">
        <v>496</v>
      </c>
      <c r="PMS60" s="151" t="s">
        <v>817</v>
      </c>
      <c r="PMT60" s="151" t="s">
        <v>766</v>
      </c>
      <c r="PMU60" s="151" t="s">
        <v>662</v>
      </c>
      <c r="PMW60" s="151" t="s">
        <v>767</v>
      </c>
      <c r="PMZ60" s="151" t="s">
        <v>768</v>
      </c>
      <c r="PNC60" s="151" t="s">
        <v>772</v>
      </c>
      <c r="PNE60" s="150" t="s">
        <v>476</v>
      </c>
      <c r="PNF60" s="150" t="s">
        <v>660</v>
      </c>
      <c r="PNG60" s="151" t="s">
        <v>765</v>
      </c>
      <c r="PNH60" s="151" t="s">
        <v>496</v>
      </c>
      <c r="PNI60" s="151" t="s">
        <v>817</v>
      </c>
      <c r="PNJ60" s="151" t="s">
        <v>766</v>
      </c>
      <c r="PNK60" s="151" t="s">
        <v>662</v>
      </c>
      <c r="PNM60" s="151" t="s">
        <v>767</v>
      </c>
      <c r="PNP60" s="151" t="s">
        <v>768</v>
      </c>
      <c r="PNS60" s="151" t="s">
        <v>772</v>
      </c>
      <c r="PNU60" s="150" t="s">
        <v>476</v>
      </c>
      <c r="PNV60" s="150" t="s">
        <v>660</v>
      </c>
      <c r="PNW60" s="151" t="s">
        <v>765</v>
      </c>
      <c r="PNX60" s="151" t="s">
        <v>496</v>
      </c>
      <c r="PNY60" s="151" t="s">
        <v>817</v>
      </c>
      <c r="PNZ60" s="151" t="s">
        <v>766</v>
      </c>
      <c r="POA60" s="151" t="s">
        <v>662</v>
      </c>
      <c r="POC60" s="151" t="s">
        <v>767</v>
      </c>
      <c r="POF60" s="151" t="s">
        <v>768</v>
      </c>
      <c r="POI60" s="151" t="s">
        <v>772</v>
      </c>
      <c r="POK60" s="150" t="s">
        <v>476</v>
      </c>
      <c r="POL60" s="150" t="s">
        <v>660</v>
      </c>
      <c r="POM60" s="151" t="s">
        <v>765</v>
      </c>
      <c r="PON60" s="151" t="s">
        <v>496</v>
      </c>
      <c r="POO60" s="151" t="s">
        <v>817</v>
      </c>
      <c r="POP60" s="151" t="s">
        <v>766</v>
      </c>
      <c r="POQ60" s="151" t="s">
        <v>662</v>
      </c>
      <c r="POS60" s="151" t="s">
        <v>767</v>
      </c>
      <c r="POV60" s="151" t="s">
        <v>768</v>
      </c>
      <c r="POY60" s="151" t="s">
        <v>772</v>
      </c>
      <c r="PPA60" s="150" t="s">
        <v>476</v>
      </c>
      <c r="PPB60" s="150" t="s">
        <v>660</v>
      </c>
      <c r="PPC60" s="151" t="s">
        <v>765</v>
      </c>
      <c r="PPD60" s="151" t="s">
        <v>496</v>
      </c>
      <c r="PPE60" s="151" t="s">
        <v>817</v>
      </c>
      <c r="PPF60" s="151" t="s">
        <v>766</v>
      </c>
      <c r="PPG60" s="151" t="s">
        <v>662</v>
      </c>
      <c r="PPI60" s="151" t="s">
        <v>767</v>
      </c>
      <c r="PPL60" s="151" t="s">
        <v>768</v>
      </c>
      <c r="PPO60" s="151" t="s">
        <v>772</v>
      </c>
      <c r="PPQ60" s="150" t="s">
        <v>476</v>
      </c>
      <c r="PPR60" s="150" t="s">
        <v>660</v>
      </c>
      <c r="PPS60" s="151" t="s">
        <v>765</v>
      </c>
      <c r="PPT60" s="151" t="s">
        <v>496</v>
      </c>
      <c r="PPU60" s="151" t="s">
        <v>817</v>
      </c>
      <c r="PPV60" s="151" t="s">
        <v>766</v>
      </c>
      <c r="PPW60" s="151" t="s">
        <v>662</v>
      </c>
      <c r="PPY60" s="151" t="s">
        <v>767</v>
      </c>
      <c r="PQB60" s="151" t="s">
        <v>768</v>
      </c>
      <c r="PQE60" s="151" t="s">
        <v>772</v>
      </c>
      <c r="PQG60" s="150" t="s">
        <v>476</v>
      </c>
      <c r="PQH60" s="150" t="s">
        <v>660</v>
      </c>
      <c r="PQI60" s="151" t="s">
        <v>765</v>
      </c>
      <c r="PQJ60" s="151" t="s">
        <v>496</v>
      </c>
      <c r="PQK60" s="151" t="s">
        <v>817</v>
      </c>
      <c r="PQL60" s="151" t="s">
        <v>766</v>
      </c>
      <c r="PQM60" s="151" t="s">
        <v>662</v>
      </c>
      <c r="PQO60" s="151" t="s">
        <v>767</v>
      </c>
      <c r="PQR60" s="151" t="s">
        <v>768</v>
      </c>
      <c r="PQU60" s="151" t="s">
        <v>772</v>
      </c>
      <c r="PQW60" s="150" t="s">
        <v>476</v>
      </c>
      <c r="PQX60" s="150" t="s">
        <v>660</v>
      </c>
      <c r="PQY60" s="151" t="s">
        <v>765</v>
      </c>
      <c r="PQZ60" s="151" t="s">
        <v>496</v>
      </c>
      <c r="PRA60" s="151" t="s">
        <v>817</v>
      </c>
      <c r="PRB60" s="151" t="s">
        <v>766</v>
      </c>
      <c r="PRC60" s="151" t="s">
        <v>662</v>
      </c>
      <c r="PRE60" s="151" t="s">
        <v>767</v>
      </c>
      <c r="PRH60" s="151" t="s">
        <v>768</v>
      </c>
      <c r="PRK60" s="151" t="s">
        <v>772</v>
      </c>
      <c r="PRM60" s="150" t="s">
        <v>476</v>
      </c>
      <c r="PRN60" s="150" t="s">
        <v>660</v>
      </c>
      <c r="PRO60" s="151" t="s">
        <v>765</v>
      </c>
      <c r="PRP60" s="151" t="s">
        <v>496</v>
      </c>
      <c r="PRQ60" s="151" t="s">
        <v>817</v>
      </c>
      <c r="PRR60" s="151" t="s">
        <v>766</v>
      </c>
      <c r="PRS60" s="151" t="s">
        <v>662</v>
      </c>
      <c r="PRU60" s="151" t="s">
        <v>767</v>
      </c>
      <c r="PRX60" s="151" t="s">
        <v>768</v>
      </c>
      <c r="PSA60" s="151" t="s">
        <v>772</v>
      </c>
      <c r="PSC60" s="150" t="s">
        <v>476</v>
      </c>
      <c r="PSD60" s="150" t="s">
        <v>660</v>
      </c>
      <c r="PSE60" s="151" t="s">
        <v>765</v>
      </c>
      <c r="PSF60" s="151" t="s">
        <v>496</v>
      </c>
      <c r="PSG60" s="151" t="s">
        <v>817</v>
      </c>
      <c r="PSH60" s="151" t="s">
        <v>766</v>
      </c>
      <c r="PSI60" s="151" t="s">
        <v>662</v>
      </c>
      <c r="PSK60" s="151" t="s">
        <v>767</v>
      </c>
      <c r="PSN60" s="151" t="s">
        <v>768</v>
      </c>
      <c r="PSQ60" s="151" t="s">
        <v>772</v>
      </c>
      <c r="PSS60" s="150" t="s">
        <v>476</v>
      </c>
      <c r="PST60" s="150" t="s">
        <v>660</v>
      </c>
      <c r="PSU60" s="151" t="s">
        <v>765</v>
      </c>
      <c r="PSV60" s="151" t="s">
        <v>496</v>
      </c>
      <c r="PSW60" s="151" t="s">
        <v>817</v>
      </c>
      <c r="PSX60" s="151" t="s">
        <v>766</v>
      </c>
      <c r="PSY60" s="151" t="s">
        <v>662</v>
      </c>
      <c r="PTA60" s="151" t="s">
        <v>767</v>
      </c>
      <c r="PTD60" s="151" t="s">
        <v>768</v>
      </c>
      <c r="PTG60" s="151" t="s">
        <v>772</v>
      </c>
      <c r="PTI60" s="150" t="s">
        <v>476</v>
      </c>
      <c r="PTJ60" s="150" t="s">
        <v>660</v>
      </c>
      <c r="PTK60" s="151" t="s">
        <v>765</v>
      </c>
      <c r="PTL60" s="151" t="s">
        <v>496</v>
      </c>
      <c r="PTM60" s="151" t="s">
        <v>817</v>
      </c>
      <c r="PTN60" s="151" t="s">
        <v>766</v>
      </c>
      <c r="PTO60" s="151" t="s">
        <v>662</v>
      </c>
      <c r="PTQ60" s="151" t="s">
        <v>767</v>
      </c>
      <c r="PTT60" s="151" t="s">
        <v>768</v>
      </c>
      <c r="PTW60" s="151" t="s">
        <v>772</v>
      </c>
      <c r="PTY60" s="150" t="s">
        <v>476</v>
      </c>
      <c r="PTZ60" s="150" t="s">
        <v>660</v>
      </c>
      <c r="PUA60" s="151" t="s">
        <v>765</v>
      </c>
      <c r="PUB60" s="151" t="s">
        <v>496</v>
      </c>
      <c r="PUC60" s="151" t="s">
        <v>817</v>
      </c>
      <c r="PUD60" s="151" t="s">
        <v>766</v>
      </c>
      <c r="PUE60" s="151" t="s">
        <v>662</v>
      </c>
      <c r="PUG60" s="151" t="s">
        <v>767</v>
      </c>
      <c r="PUJ60" s="151" t="s">
        <v>768</v>
      </c>
      <c r="PUM60" s="151" t="s">
        <v>772</v>
      </c>
      <c r="PUO60" s="150" t="s">
        <v>476</v>
      </c>
      <c r="PUP60" s="150" t="s">
        <v>660</v>
      </c>
      <c r="PUQ60" s="151" t="s">
        <v>765</v>
      </c>
      <c r="PUR60" s="151" t="s">
        <v>496</v>
      </c>
      <c r="PUS60" s="151" t="s">
        <v>817</v>
      </c>
      <c r="PUT60" s="151" t="s">
        <v>766</v>
      </c>
      <c r="PUU60" s="151" t="s">
        <v>662</v>
      </c>
      <c r="PUW60" s="151" t="s">
        <v>767</v>
      </c>
      <c r="PUZ60" s="151" t="s">
        <v>768</v>
      </c>
      <c r="PVC60" s="151" t="s">
        <v>772</v>
      </c>
      <c r="PVE60" s="150" t="s">
        <v>476</v>
      </c>
      <c r="PVF60" s="150" t="s">
        <v>660</v>
      </c>
      <c r="PVG60" s="151" t="s">
        <v>765</v>
      </c>
      <c r="PVH60" s="151" t="s">
        <v>496</v>
      </c>
      <c r="PVI60" s="151" t="s">
        <v>817</v>
      </c>
      <c r="PVJ60" s="151" t="s">
        <v>766</v>
      </c>
      <c r="PVK60" s="151" t="s">
        <v>662</v>
      </c>
      <c r="PVM60" s="151" t="s">
        <v>767</v>
      </c>
      <c r="PVP60" s="151" t="s">
        <v>768</v>
      </c>
      <c r="PVS60" s="151" t="s">
        <v>772</v>
      </c>
      <c r="PVU60" s="150" t="s">
        <v>476</v>
      </c>
      <c r="PVV60" s="150" t="s">
        <v>660</v>
      </c>
      <c r="PVW60" s="151" t="s">
        <v>765</v>
      </c>
      <c r="PVX60" s="151" t="s">
        <v>496</v>
      </c>
      <c r="PVY60" s="151" t="s">
        <v>817</v>
      </c>
      <c r="PVZ60" s="151" t="s">
        <v>766</v>
      </c>
      <c r="PWA60" s="151" t="s">
        <v>662</v>
      </c>
      <c r="PWC60" s="151" t="s">
        <v>767</v>
      </c>
      <c r="PWF60" s="151" t="s">
        <v>768</v>
      </c>
      <c r="PWI60" s="151" t="s">
        <v>772</v>
      </c>
      <c r="PWK60" s="150" t="s">
        <v>476</v>
      </c>
      <c r="PWL60" s="150" t="s">
        <v>660</v>
      </c>
      <c r="PWM60" s="151" t="s">
        <v>765</v>
      </c>
      <c r="PWN60" s="151" t="s">
        <v>496</v>
      </c>
      <c r="PWO60" s="151" t="s">
        <v>817</v>
      </c>
      <c r="PWP60" s="151" t="s">
        <v>766</v>
      </c>
      <c r="PWQ60" s="151" t="s">
        <v>662</v>
      </c>
      <c r="PWS60" s="151" t="s">
        <v>767</v>
      </c>
      <c r="PWV60" s="151" t="s">
        <v>768</v>
      </c>
      <c r="PWY60" s="151" t="s">
        <v>772</v>
      </c>
      <c r="PXA60" s="150" t="s">
        <v>476</v>
      </c>
      <c r="PXB60" s="150" t="s">
        <v>660</v>
      </c>
      <c r="PXC60" s="151" t="s">
        <v>765</v>
      </c>
      <c r="PXD60" s="151" t="s">
        <v>496</v>
      </c>
      <c r="PXE60" s="151" t="s">
        <v>817</v>
      </c>
      <c r="PXF60" s="151" t="s">
        <v>766</v>
      </c>
      <c r="PXG60" s="151" t="s">
        <v>662</v>
      </c>
      <c r="PXI60" s="151" t="s">
        <v>767</v>
      </c>
      <c r="PXL60" s="151" t="s">
        <v>768</v>
      </c>
      <c r="PXO60" s="151" t="s">
        <v>772</v>
      </c>
      <c r="PXQ60" s="150" t="s">
        <v>476</v>
      </c>
      <c r="PXR60" s="150" t="s">
        <v>660</v>
      </c>
      <c r="PXS60" s="151" t="s">
        <v>765</v>
      </c>
      <c r="PXT60" s="151" t="s">
        <v>496</v>
      </c>
      <c r="PXU60" s="151" t="s">
        <v>817</v>
      </c>
      <c r="PXV60" s="151" t="s">
        <v>766</v>
      </c>
      <c r="PXW60" s="151" t="s">
        <v>662</v>
      </c>
      <c r="PXY60" s="151" t="s">
        <v>767</v>
      </c>
      <c r="PYB60" s="151" t="s">
        <v>768</v>
      </c>
      <c r="PYE60" s="151" t="s">
        <v>772</v>
      </c>
      <c r="PYG60" s="150" t="s">
        <v>476</v>
      </c>
      <c r="PYH60" s="150" t="s">
        <v>660</v>
      </c>
      <c r="PYI60" s="151" t="s">
        <v>765</v>
      </c>
      <c r="PYJ60" s="151" t="s">
        <v>496</v>
      </c>
      <c r="PYK60" s="151" t="s">
        <v>817</v>
      </c>
      <c r="PYL60" s="151" t="s">
        <v>766</v>
      </c>
      <c r="PYM60" s="151" t="s">
        <v>662</v>
      </c>
      <c r="PYO60" s="151" t="s">
        <v>767</v>
      </c>
      <c r="PYR60" s="151" t="s">
        <v>768</v>
      </c>
      <c r="PYU60" s="151" t="s">
        <v>772</v>
      </c>
      <c r="PYW60" s="150" t="s">
        <v>476</v>
      </c>
      <c r="PYX60" s="150" t="s">
        <v>660</v>
      </c>
      <c r="PYY60" s="151" t="s">
        <v>765</v>
      </c>
      <c r="PYZ60" s="151" t="s">
        <v>496</v>
      </c>
      <c r="PZA60" s="151" t="s">
        <v>817</v>
      </c>
      <c r="PZB60" s="151" t="s">
        <v>766</v>
      </c>
      <c r="PZC60" s="151" t="s">
        <v>662</v>
      </c>
      <c r="PZE60" s="151" t="s">
        <v>767</v>
      </c>
      <c r="PZH60" s="151" t="s">
        <v>768</v>
      </c>
      <c r="PZK60" s="151" t="s">
        <v>772</v>
      </c>
      <c r="PZM60" s="150" t="s">
        <v>476</v>
      </c>
      <c r="PZN60" s="150" t="s">
        <v>660</v>
      </c>
      <c r="PZO60" s="151" t="s">
        <v>765</v>
      </c>
      <c r="PZP60" s="151" t="s">
        <v>496</v>
      </c>
      <c r="PZQ60" s="151" t="s">
        <v>817</v>
      </c>
      <c r="PZR60" s="151" t="s">
        <v>766</v>
      </c>
      <c r="PZS60" s="151" t="s">
        <v>662</v>
      </c>
      <c r="PZU60" s="151" t="s">
        <v>767</v>
      </c>
      <c r="PZX60" s="151" t="s">
        <v>768</v>
      </c>
      <c r="QAA60" s="151" t="s">
        <v>772</v>
      </c>
      <c r="QAC60" s="150" t="s">
        <v>476</v>
      </c>
      <c r="QAD60" s="150" t="s">
        <v>660</v>
      </c>
      <c r="QAE60" s="151" t="s">
        <v>765</v>
      </c>
      <c r="QAF60" s="151" t="s">
        <v>496</v>
      </c>
      <c r="QAG60" s="151" t="s">
        <v>817</v>
      </c>
      <c r="QAH60" s="151" t="s">
        <v>766</v>
      </c>
      <c r="QAI60" s="151" t="s">
        <v>662</v>
      </c>
      <c r="QAK60" s="151" t="s">
        <v>767</v>
      </c>
      <c r="QAN60" s="151" t="s">
        <v>768</v>
      </c>
      <c r="QAQ60" s="151" t="s">
        <v>772</v>
      </c>
      <c r="QAS60" s="150" t="s">
        <v>476</v>
      </c>
      <c r="QAT60" s="150" t="s">
        <v>660</v>
      </c>
      <c r="QAU60" s="151" t="s">
        <v>765</v>
      </c>
      <c r="QAV60" s="151" t="s">
        <v>496</v>
      </c>
      <c r="QAW60" s="151" t="s">
        <v>817</v>
      </c>
      <c r="QAX60" s="151" t="s">
        <v>766</v>
      </c>
      <c r="QAY60" s="151" t="s">
        <v>662</v>
      </c>
      <c r="QBA60" s="151" t="s">
        <v>767</v>
      </c>
      <c r="QBD60" s="151" t="s">
        <v>768</v>
      </c>
      <c r="QBG60" s="151" t="s">
        <v>772</v>
      </c>
      <c r="QBI60" s="150" t="s">
        <v>476</v>
      </c>
      <c r="QBJ60" s="150" t="s">
        <v>660</v>
      </c>
      <c r="QBK60" s="151" t="s">
        <v>765</v>
      </c>
      <c r="QBL60" s="151" t="s">
        <v>496</v>
      </c>
      <c r="QBM60" s="151" t="s">
        <v>817</v>
      </c>
      <c r="QBN60" s="151" t="s">
        <v>766</v>
      </c>
      <c r="QBO60" s="151" t="s">
        <v>662</v>
      </c>
      <c r="QBQ60" s="151" t="s">
        <v>767</v>
      </c>
      <c r="QBT60" s="151" t="s">
        <v>768</v>
      </c>
      <c r="QBW60" s="151" t="s">
        <v>772</v>
      </c>
      <c r="QBY60" s="150" t="s">
        <v>476</v>
      </c>
      <c r="QBZ60" s="150" t="s">
        <v>660</v>
      </c>
      <c r="QCA60" s="151" t="s">
        <v>765</v>
      </c>
      <c r="QCB60" s="151" t="s">
        <v>496</v>
      </c>
      <c r="QCC60" s="151" t="s">
        <v>817</v>
      </c>
      <c r="QCD60" s="151" t="s">
        <v>766</v>
      </c>
      <c r="QCE60" s="151" t="s">
        <v>662</v>
      </c>
      <c r="QCG60" s="151" t="s">
        <v>767</v>
      </c>
      <c r="QCJ60" s="151" t="s">
        <v>768</v>
      </c>
      <c r="QCM60" s="151" t="s">
        <v>772</v>
      </c>
      <c r="QCO60" s="150" t="s">
        <v>476</v>
      </c>
      <c r="QCP60" s="150" t="s">
        <v>660</v>
      </c>
      <c r="QCQ60" s="151" t="s">
        <v>765</v>
      </c>
      <c r="QCR60" s="151" t="s">
        <v>496</v>
      </c>
      <c r="QCS60" s="151" t="s">
        <v>817</v>
      </c>
      <c r="QCT60" s="151" t="s">
        <v>766</v>
      </c>
      <c r="QCU60" s="151" t="s">
        <v>662</v>
      </c>
      <c r="QCW60" s="151" t="s">
        <v>767</v>
      </c>
      <c r="QCZ60" s="151" t="s">
        <v>768</v>
      </c>
      <c r="QDC60" s="151" t="s">
        <v>772</v>
      </c>
      <c r="QDE60" s="150" t="s">
        <v>476</v>
      </c>
      <c r="QDF60" s="150" t="s">
        <v>660</v>
      </c>
      <c r="QDG60" s="151" t="s">
        <v>765</v>
      </c>
      <c r="QDH60" s="151" t="s">
        <v>496</v>
      </c>
      <c r="QDI60" s="151" t="s">
        <v>817</v>
      </c>
      <c r="QDJ60" s="151" t="s">
        <v>766</v>
      </c>
      <c r="QDK60" s="151" t="s">
        <v>662</v>
      </c>
      <c r="QDM60" s="151" t="s">
        <v>767</v>
      </c>
      <c r="QDP60" s="151" t="s">
        <v>768</v>
      </c>
      <c r="QDS60" s="151" t="s">
        <v>772</v>
      </c>
      <c r="QDU60" s="150" t="s">
        <v>476</v>
      </c>
      <c r="QDV60" s="150" t="s">
        <v>660</v>
      </c>
      <c r="QDW60" s="151" t="s">
        <v>765</v>
      </c>
      <c r="QDX60" s="151" t="s">
        <v>496</v>
      </c>
      <c r="QDY60" s="151" t="s">
        <v>817</v>
      </c>
      <c r="QDZ60" s="151" t="s">
        <v>766</v>
      </c>
      <c r="QEA60" s="151" t="s">
        <v>662</v>
      </c>
      <c r="QEC60" s="151" t="s">
        <v>767</v>
      </c>
      <c r="QEF60" s="151" t="s">
        <v>768</v>
      </c>
      <c r="QEI60" s="151" t="s">
        <v>772</v>
      </c>
      <c r="QEK60" s="150" t="s">
        <v>476</v>
      </c>
      <c r="QEL60" s="150" t="s">
        <v>660</v>
      </c>
      <c r="QEM60" s="151" t="s">
        <v>765</v>
      </c>
      <c r="QEN60" s="151" t="s">
        <v>496</v>
      </c>
      <c r="QEO60" s="151" t="s">
        <v>817</v>
      </c>
      <c r="QEP60" s="151" t="s">
        <v>766</v>
      </c>
      <c r="QEQ60" s="151" t="s">
        <v>662</v>
      </c>
      <c r="QES60" s="151" t="s">
        <v>767</v>
      </c>
      <c r="QEV60" s="151" t="s">
        <v>768</v>
      </c>
      <c r="QEY60" s="151" t="s">
        <v>772</v>
      </c>
      <c r="QFA60" s="150" t="s">
        <v>476</v>
      </c>
      <c r="QFB60" s="150" t="s">
        <v>660</v>
      </c>
      <c r="QFC60" s="151" t="s">
        <v>765</v>
      </c>
      <c r="QFD60" s="151" t="s">
        <v>496</v>
      </c>
      <c r="QFE60" s="151" t="s">
        <v>817</v>
      </c>
      <c r="QFF60" s="151" t="s">
        <v>766</v>
      </c>
      <c r="QFG60" s="151" t="s">
        <v>662</v>
      </c>
      <c r="QFI60" s="151" t="s">
        <v>767</v>
      </c>
      <c r="QFL60" s="151" t="s">
        <v>768</v>
      </c>
      <c r="QFO60" s="151" t="s">
        <v>772</v>
      </c>
      <c r="QFQ60" s="150" t="s">
        <v>476</v>
      </c>
      <c r="QFR60" s="150" t="s">
        <v>660</v>
      </c>
      <c r="QFS60" s="151" t="s">
        <v>765</v>
      </c>
      <c r="QFT60" s="151" t="s">
        <v>496</v>
      </c>
      <c r="QFU60" s="151" t="s">
        <v>817</v>
      </c>
      <c r="QFV60" s="151" t="s">
        <v>766</v>
      </c>
      <c r="QFW60" s="151" t="s">
        <v>662</v>
      </c>
      <c r="QFY60" s="151" t="s">
        <v>767</v>
      </c>
      <c r="QGB60" s="151" t="s">
        <v>768</v>
      </c>
      <c r="QGE60" s="151" t="s">
        <v>772</v>
      </c>
      <c r="QGG60" s="150" t="s">
        <v>476</v>
      </c>
      <c r="QGH60" s="150" t="s">
        <v>660</v>
      </c>
      <c r="QGI60" s="151" t="s">
        <v>765</v>
      </c>
      <c r="QGJ60" s="151" t="s">
        <v>496</v>
      </c>
      <c r="QGK60" s="151" t="s">
        <v>817</v>
      </c>
      <c r="QGL60" s="151" t="s">
        <v>766</v>
      </c>
      <c r="QGM60" s="151" t="s">
        <v>662</v>
      </c>
      <c r="QGO60" s="151" t="s">
        <v>767</v>
      </c>
      <c r="QGR60" s="151" t="s">
        <v>768</v>
      </c>
      <c r="QGU60" s="151" t="s">
        <v>772</v>
      </c>
      <c r="QGW60" s="150" t="s">
        <v>476</v>
      </c>
      <c r="QGX60" s="150" t="s">
        <v>660</v>
      </c>
      <c r="QGY60" s="151" t="s">
        <v>765</v>
      </c>
      <c r="QGZ60" s="151" t="s">
        <v>496</v>
      </c>
      <c r="QHA60" s="151" t="s">
        <v>817</v>
      </c>
      <c r="QHB60" s="151" t="s">
        <v>766</v>
      </c>
      <c r="QHC60" s="151" t="s">
        <v>662</v>
      </c>
      <c r="QHE60" s="151" t="s">
        <v>767</v>
      </c>
      <c r="QHH60" s="151" t="s">
        <v>768</v>
      </c>
      <c r="QHK60" s="151" t="s">
        <v>772</v>
      </c>
      <c r="QHM60" s="150" t="s">
        <v>476</v>
      </c>
      <c r="QHN60" s="150" t="s">
        <v>660</v>
      </c>
      <c r="QHO60" s="151" t="s">
        <v>765</v>
      </c>
      <c r="QHP60" s="151" t="s">
        <v>496</v>
      </c>
      <c r="QHQ60" s="151" t="s">
        <v>817</v>
      </c>
      <c r="QHR60" s="151" t="s">
        <v>766</v>
      </c>
      <c r="QHS60" s="151" t="s">
        <v>662</v>
      </c>
      <c r="QHU60" s="151" t="s">
        <v>767</v>
      </c>
      <c r="QHX60" s="151" t="s">
        <v>768</v>
      </c>
      <c r="QIA60" s="151" t="s">
        <v>772</v>
      </c>
      <c r="QIC60" s="150" t="s">
        <v>476</v>
      </c>
      <c r="QID60" s="150" t="s">
        <v>660</v>
      </c>
      <c r="QIE60" s="151" t="s">
        <v>765</v>
      </c>
      <c r="QIF60" s="151" t="s">
        <v>496</v>
      </c>
      <c r="QIG60" s="151" t="s">
        <v>817</v>
      </c>
      <c r="QIH60" s="151" t="s">
        <v>766</v>
      </c>
      <c r="QII60" s="151" t="s">
        <v>662</v>
      </c>
      <c r="QIK60" s="151" t="s">
        <v>767</v>
      </c>
      <c r="QIN60" s="151" t="s">
        <v>768</v>
      </c>
      <c r="QIQ60" s="151" t="s">
        <v>772</v>
      </c>
      <c r="QIS60" s="150" t="s">
        <v>476</v>
      </c>
      <c r="QIT60" s="150" t="s">
        <v>660</v>
      </c>
      <c r="QIU60" s="151" t="s">
        <v>765</v>
      </c>
      <c r="QIV60" s="151" t="s">
        <v>496</v>
      </c>
      <c r="QIW60" s="151" t="s">
        <v>817</v>
      </c>
      <c r="QIX60" s="151" t="s">
        <v>766</v>
      </c>
      <c r="QIY60" s="151" t="s">
        <v>662</v>
      </c>
      <c r="QJA60" s="151" t="s">
        <v>767</v>
      </c>
      <c r="QJD60" s="151" t="s">
        <v>768</v>
      </c>
      <c r="QJG60" s="151" t="s">
        <v>772</v>
      </c>
      <c r="QJI60" s="150" t="s">
        <v>476</v>
      </c>
      <c r="QJJ60" s="150" t="s">
        <v>660</v>
      </c>
      <c r="QJK60" s="151" t="s">
        <v>765</v>
      </c>
      <c r="QJL60" s="151" t="s">
        <v>496</v>
      </c>
      <c r="QJM60" s="151" t="s">
        <v>817</v>
      </c>
      <c r="QJN60" s="151" t="s">
        <v>766</v>
      </c>
      <c r="QJO60" s="151" t="s">
        <v>662</v>
      </c>
      <c r="QJQ60" s="151" t="s">
        <v>767</v>
      </c>
      <c r="QJT60" s="151" t="s">
        <v>768</v>
      </c>
      <c r="QJW60" s="151" t="s">
        <v>772</v>
      </c>
      <c r="QJY60" s="150" t="s">
        <v>476</v>
      </c>
      <c r="QJZ60" s="150" t="s">
        <v>660</v>
      </c>
      <c r="QKA60" s="151" t="s">
        <v>765</v>
      </c>
      <c r="QKB60" s="151" t="s">
        <v>496</v>
      </c>
      <c r="QKC60" s="151" t="s">
        <v>817</v>
      </c>
      <c r="QKD60" s="151" t="s">
        <v>766</v>
      </c>
      <c r="QKE60" s="151" t="s">
        <v>662</v>
      </c>
      <c r="QKG60" s="151" t="s">
        <v>767</v>
      </c>
      <c r="QKJ60" s="151" t="s">
        <v>768</v>
      </c>
      <c r="QKM60" s="151" t="s">
        <v>772</v>
      </c>
      <c r="QKO60" s="150" t="s">
        <v>476</v>
      </c>
      <c r="QKP60" s="150" t="s">
        <v>660</v>
      </c>
      <c r="QKQ60" s="151" t="s">
        <v>765</v>
      </c>
      <c r="QKR60" s="151" t="s">
        <v>496</v>
      </c>
      <c r="QKS60" s="151" t="s">
        <v>817</v>
      </c>
      <c r="QKT60" s="151" t="s">
        <v>766</v>
      </c>
      <c r="QKU60" s="151" t="s">
        <v>662</v>
      </c>
      <c r="QKW60" s="151" t="s">
        <v>767</v>
      </c>
      <c r="QKZ60" s="151" t="s">
        <v>768</v>
      </c>
      <c r="QLC60" s="151" t="s">
        <v>772</v>
      </c>
      <c r="QLE60" s="150" t="s">
        <v>476</v>
      </c>
      <c r="QLF60" s="150" t="s">
        <v>660</v>
      </c>
      <c r="QLG60" s="151" t="s">
        <v>765</v>
      </c>
      <c r="QLH60" s="151" t="s">
        <v>496</v>
      </c>
      <c r="QLI60" s="151" t="s">
        <v>817</v>
      </c>
      <c r="QLJ60" s="151" t="s">
        <v>766</v>
      </c>
      <c r="QLK60" s="151" t="s">
        <v>662</v>
      </c>
      <c r="QLM60" s="151" t="s">
        <v>767</v>
      </c>
      <c r="QLP60" s="151" t="s">
        <v>768</v>
      </c>
      <c r="QLS60" s="151" t="s">
        <v>772</v>
      </c>
      <c r="QLU60" s="150" t="s">
        <v>476</v>
      </c>
      <c r="QLV60" s="150" t="s">
        <v>660</v>
      </c>
      <c r="QLW60" s="151" t="s">
        <v>765</v>
      </c>
      <c r="QLX60" s="151" t="s">
        <v>496</v>
      </c>
      <c r="QLY60" s="151" t="s">
        <v>817</v>
      </c>
      <c r="QLZ60" s="151" t="s">
        <v>766</v>
      </c>
      <c r="QMA60" s="151" t="s">
        <v>662</v>
      </c>
      <c r="QMC60" s="151" t="s">
        <v>767</v>
      </c>
      <c r="QMF60" s="151" t="s">
        <v>768</v>
      </c>
      <c r="QMI60" s="151" t="s">
        <v>772</v>
      </c>
      <c r="QMK60" s="150" t="s">
        <v>476</v>
      </c>
      <c r="QML60" s="150" t="s">
        <v>660</v>
      </c>
      <c r="QMM60" s="151" t="s">
        <v>765</v>
      </c>
      <c r="QMN60" s="151" t="s">
        <v>496</v>
      </c>
      <c r="QMO60" s="151" t="s">
        <v>817</v>
      </c>
      <c r="QMP60" s="151" t="s">
        <v>766</v>
      </c>
      <c r="QMQ60" s="151" t="s">
        <v>662</v>
      </c>
      <c r="QMS60" s="151" t="s">
        <v>767</v>
      </c>
      <c r="QMV60" s="151" t="s">
        <v>768</v>
      </c>
      <c r="QMY60" s="151" t="s">
        <v>772</v>
      </c>
      <c r="QNA60" s="150" t="s">
        <v>476</v>
      </c>
      <c r="QNB60" s="150" t="s">
        <v>660</v>
      </c>
      <c r="QNC60" s="151" t="s">
        <v>765</v>
      </c>
      <c r="QND60" s="151" t="s">
        <v>496</v>
      </c>
      <c r="QNE60" s="151" t="s">
        <v>817</v>
      </c>
      <c r="QNF60" s="151" t="s">
        <v>766</v>
      </c>
      <c r="QNG60" s="151" t="s">
        <v>662</v>
      </c>
      <c r="QNI60" s="151" t="s">
        <v>767</v>
      </c>
      <c r="QNL60" s="151" t="s">
        <v>768</v>
      </c>
      <c r="QNO60" s="151" t="s">
        <v>772</v>
      </c>
      <c r="QNQ60" s="150" t="s">
        <v>476</v>
      </c>
      <c r="QNR60" s="150" t="s">
        <v>660</v>
      </c>
      <c r="QNS60" s="151" t="s">
        <v>765</v>
      </c>
      <c r="QNT60" s="151" t="s">
        <v>496</v>
      </c>
      <c r="QNU60" s="151" t="s">
        <v>817</v>
      </c>
      <c r="QNV60" s="151" t="s">
        <v>766</v>
      </c>
      <c r="QNW60" s="151" t="s">
        <v>662</v>
      </c>
      <c r="QNY60" s="151" t="s">
        <v>767</v>
      </c>
      <c r="QOB60" s="151" t="s">
        <v>768</v>
      </c>
      <c r="QOE60" s="151" t="s">
        <v>772</v>
      </c>
      <c r="QOG60" s="150" t="s">
        <v>476</v>
      </c>
      <c r="QOH60" s="150" t="s">
        <v>660</v>
      </c>
      <c r="QOI60" s="151" t="s">
        <v>765</v>
      </c>
      <c r="QOJ60" s="151" t="s">
        <v>496</v>
      </c>
      <c r="QOK60" s="151" t="s">
        <v>817</v>
      </c>
      <c r="QOL60" s="151" t="s">
        <v>766</v>
      </c>
      <c r="QOM60" s="151" t="s">
        <v>662</v>
      </c>
      <c r="QOO60" s="151" t="s">
        <v>767</v>
      </c>
      <c r="QOR60" s="151" t="s">
        <v>768</v>
      </c>
      <c r="QOU60" s="151" t="s">
        <v>772</v>
      </c>
      <c r="QOW60" s="150" t="s">
        <v>476</v>
      </c>
      <c r="QOX60" s="150" t="s">
        <v>660</v>
      </c>
      <c r="QOY60" s="151" t="s">
        <v>765</v>
      </c>
      <c r="QOZ60" s="151" t="s">
        <v>496</v>
      </c>
      <c r="QPA60" s="151" t="s">
        <v>817</v>
      </c>
      <c r="QPB60" s="151" t="s">
        <v>766</v>
      </c>
      <c r="QPC60" s="151" t="s">
        <v>662</v>
      </c>
      <c r="QPE60" s="151" t="s">
        <v>767</v>
      </c>
      <c r="QPH60" s="151" t="s">
        <v>768</v>
      </c>
      <c r="QPK60" s="151" t="s">
        <v>772</v>
      </c>
      <c r="QPM60" s="150" t="s">
        <v>476</v>
      </c>
      <c r="QPN60" s="150" t="s">
        <v>660</v>
      </c>
      <c r="QPO60" s="151" t="s">
        <v>765</v>
      </c>
      <c r="QPP60" s="151" t="s">
        <v>496</v>
      </c>
      <c r="QPQ60" s="151" t="s">
        <v>817</v>
      </c>
      <c r="QPR60" s="151" t="s">
        <v>766</v>
      </c>
      <c r="QPS60" s="151" t="s">
        <v>662</v>
      </c>
      <c r="QPU60" s="151" t="s">
        <v>767</v>
      </c>
      <c r="QPX60" s="151" t="s">
        <v>768</v>
      </c>
      <c r="QQA60" s="151" t="s">
        <v>772</v>
      </c>
      <c r="QQC60" s="150" t="s">
        <v>476</v>
      </c>
      <c r="QQD60" s="150" t="s">
        <v>660</v>
      </c>
      <c r="QQE60" s="151" t="s">
        <v>765</v>
      </c>
      <c r="QQF60" s="151" t="s">
        <v>496</v>
      </c>
      <c r="QQG60" s="151" t="s">
        <v>817</v>
      </c>
      <c r="QQH60" s="151" t="s">
        <v>766</v>
      </c>
      <c r="QQI60" s="151" t="s">
        <v>662</v>
      </c>
      <c r="QQK60" s="151" t="s">
        <v>767</v>
      </c>
      <c r="QQN60" s="151" t="s">
        <v>768</v>
      </c>
      <c r="QQQ60" s="151" t="s">
        <v>772</v>
      </c>
      <c r="QQS60" s="150" t="s">
        <v>476</v>
      </c>
      <c r="QQT60" s="150" t="s">
        <v>660</v>
      </c>
      <c r="QQU60" s="151" t="s">
        <v>765</v>
      </c>
      <c r="QQV60" s="151" t="s">
        <v>496</v>
      </c>
      <c r="QQW60" s="151" t="s">
        <v>817</v>
      </c>
      <c r="QQX60" s="151" t="s">
        <v>766</v>
      </c>
      <c r="QQY60" s="151" t="s">
        <v>662</v>
      </c>
      <c r="QRA60" s="151" t="s">
        <v>767</v>
      </c>
      <c r="QRD60" s="151" t="s">
        <v>768</v>
      </c>
      <c r="QRG60" s="151" t="s">
        <v>772</v>
      </c>
      <c r="QRI60" s="150" t="s">
        <v>476</v>
      </c>
      <c r="QRJ60" s="150" t="s">
        <v>660</v>
      </c>
      <c r="QRK60" s="151" t="s">
        <v>765</v>
      </c>
      <c r="QRL60" s="151" t="s">
        <v>496</v>
      </c>
      <c r="QRM60" s="151" t="s">
        <v>817</v>
      </c>
      <c r="QRN60" s="151" t="s">
        <v>766</v>
      </c>
      <c r="QRO60" s="151" t="s">
        <v>662</v>
      </c>
      <c r="QRQ60" s="151" t="s">
        <v>767</v>
      </c>
      <c r="QRT60" s="151" t="s">
        <v>768</v>
      </c>
      <c r="QRW60" s="151" t="s">
        <v>772</v>
      </c>
      <c r="QRY60" s="150" t="s">
        <v>476</v>
      </c>
      <c r="QRZ60" s="150" t="s">
        <v>660</v>
      </c>
      <c r="QSA60" s="151" t="s">
        <v>765</v>
      </c>
      <c r="QSB60" s="151" t="s">
        <v>496</v>
      </c>
      <c r="QSC60" s="151" t="s">
        <v>817</v>
      </c>
      <c r="QSD60" s="151" t="s">
        <v>766</v>
      </c>
      <c r="QSE60" s="151" t="s">
        <v>662</v>
      </c>
      <c r="QSG60" s="151" t="s">
        <v>767</v>
      </c>
      <c r="QSJ60" s="151" t="s">
        <v>768</v>
      </c>
      <c r="QSM60" s="151" t="s">
        <v>772</v>
      </c>
      <c r="QSO60" s="150" t="s">
        <v>476</v>
      </c>
      <c r="QSP60" s="150" t="s">
        <v>660</v>
      </c>
      <c r="QSQ60" s="151" t="s">
        <v>765</v>
      </c>
      <c r="QSR60" s="151" t="s">
        <v>496</v>
      </c>
      <c r="QSS60" s="151" t="s">
        <v>817</v>
      </c>
      <c r="QST60" s="151" t="s">
        <v>766</v>
      </c>
      <c r="QSU60" s="151" t="s">
        <v>662</v>
      </c>
      <c r="QSW60" s="151" t="s">
        <v>767</v>
      </c>
      <c r="QSZ60" s="151" t="s">
        <v>768</v>
      </c>
      <c r="QTC60" s="151" t="s">
        <v>772</v>
      </c>
      <c r="QTE60" s="150" t="s">
        <v>476</v>
      </c>
      <c r="QTF60" s="150" t="s">
        <v>660</v>
      </c>
      <c r="QTG60" s="151" t="s">
        <v>765</v>
      </c>
      <c r="QTH60" s="151" t="s">
        <v>496</v>
      </c>
      <c r="QTI60" s="151" t="s">
        <v>817</v>
      </c>
      <c r="QTJ60" s="151" t="s">
        <v>766</v>
      </c>
      <c r="QTK60" s="151" t="s">
        <v>662</v>
      </c>
      <c r="QTM60" s="151" t="s">
        <v>767</v>
      </c>
      <c r="QTP60" s="151" t="s">
        <v>768</v>
      </c>
      <c r="QTS60" s="151" t="s">
        <v>772</v>
      </c>
      <c r="QTU60" s="150" t="s">
        <v>476</v>
      </c>
      <c r="QTV60" s="150" t="s">
        <v>660</v>
      </c>
      <c r="QTW60" s="151" t="s">
        <v>765</v>
      </c>
      <c r="QTX60" s="151" t="s">
        <v>496</v>
      </c>
      <c r="QTY60" s="151" t="s">
        <v>817</v>
      </c>
      <c r="QTZ60" s="151" t="s">
        <v>766</v>
      </c>
      <c r="QUA60" s="151" t="s">
        <v>662</v>
      </c>
      <c r="QUC60" s="151" t="s">
        <v>767</v>
      </c>
      <c r="QUF60" s="151" t="s">
        <v>768</v>
      </c>
      <c r="QUI60" s="151" t="s">
        <v>772</v>
      </c>
      <c r="QUK60" s="150" t="s">
        <v>476</v>
      </c>
      <c r="QUL60" s="150" t="s">
        <v>660</v>
      </c>
      <c r="QUM60" s="151" t="s">
        <v>765</v>
      </c>
      <c r="QUN60" s="151" t="s">
        <v>496</v>
      </c>
      <c r="QUO60" s="151" t="s">
        <v>817</v>
      </c>
      <c r="QUP60" s="151" t="s">
        <v>766</v>
      </c>
      <c r="QUQ60" s="151" t="s">
        <v>662</v>
      </c>
      <c r="QUS60" s="151" t="s">
        <v>767</v>
      </c>
      <c r="QUV60" s="151" t="s">
        <v>768</v>
      </c>
      <c r="QUY60" s="151" t="s">
        <v>772</v>
      </c>
      <c r="QVA60" s="150" t="s">
        <v>476</v>
      </c>
      <c r="QVB60" s="150" t="s">
        <v>660</v>
      </c>
      <c r="QVC60" s="151" t="s">
        <v>765</v>
      </c>
      <c r="QVD60" s="151" t="s">
        <v>496</v>
      </c>
      <c r="QVE60" s="151" t="s">
        <v>817</v>
      </c>
      <c r="QVF60" s="151" t="s">
        <v>766</v>
      </c>
      <c r="QVG60" s="151" t="s">
        <v>662</v>
      </c>
      <c r="QVI60" s="151" t="s">
        <v>767</v>
      </c>
      <c r="QVL60" s="151" t="s">
        <v>768</v>
      </c>
      <c r="QVO60" s="151" t="s">
        <v>772</v>
      </c>
      <c r="QVQ60" s="150" t="s">
        <v>476</v>
      </c>
      <c r="QVR60" s="150" t="s">
        <v>660</v>
      </c>
      <c r="QVS60" s="151" t="s">
        <v>765</v>
      </c>
      <c r="QVT60" s="151" t="s">
        <v>496</v>
      </c>
      <c r="QVU60" s="151" t="s">
        <v>817</v>
      </c>
      <c r="QVV60" s="151" t="s">
        <v>766</v>
      </c>
      <c r="QVW60" s="151" t="s">
        <v>662</v>
      </c>
      <c r="QVY60" s="151" t="s">
        <v>767</v>
      </c>
      <c r="QWB60" s="151" t="s">
        <v>768</v>
      </c>
      <c r="QWE60" s="151" t="s">
        <v>772</v>
      </c>
      <c r="QWG60" s="150" t="s">
        <v>476</v>
      </c>
      <c r="QWH60" s="150" t="s">
        <v>660</v>
      </c>
      <c r="QWI60" s="151" t="s">
        <v>765</v>
      </c>
      <c r="QWJ60" s="151" t="s">
        <v>496</v>
      </c>
      <c r="QWK60" s="151" t="s">
        <v>817</v>
      </c>
      <c r="QWL60" s="151" t="s">
        <v>766</v>
      </c>
      <c r="QWM60" s="151" t="s">
        <v>662</v>
      </c>
      <c r="QWO60" s="151" t="s">
        <v>767</v>
      </c>
      <c r="QWR60" s="151" t="s">
        <v>768</v>
      </c>
      <c r="QWU60" s="151" t="s">
        <v>772</v>
      </c>
      <c r="QWW60" s="150" t="s">
        <v>476</v>
      </c>
      <c r="QWX60" s="150" t="s">
        <v>660</v>
      </c>
      <c r="QWY60" s="151" t="s">
        <v>765</v>
      </c>
      <c r="QWZ60" s="151" t="s">
        <v>496</v>
      </c>
      <c r="QXA60" s="151" t="s">
        <v>817</v>
      </c>
      <c r="QXB60" s="151" t="s">
        <v>766</v>
      </c>
      <c r="QXC60" s="151" t="s">
        <v>662</v>
      </c>
      <c r="QXE60" s="151" t="s">
        <v>767</v>
      </c>
      <c r="QXH60" s="151" t="s">
        <v>768</v>
      </c>
      <c r="QXK60" s="151" t="s">
        <v>772</v>
      </c>
      <c r="QXM60" s="150" t="s">
        <v>476</v>
      </c>
      <c r="QXN60" s="150" t="s">
        <v>660</v>
      </c>
      <c r="QXO60" s="151" t="s">
        <v>765</v>
      </c>
      <c r="QXP60" s="151" t="s">
        <v>496</v>
      </c>
      <c r="QXQ60" s="151" t="s">
        <v>817</v>
      </c>
      <c r="QXR60" s="151" t="s">
        <v>766</v>
      </c>
      <c r="QXS60" s="151" t="s">
        <v>662</v>
      </c>
      <c r="QXU60" s="151" t="s">
        <v>767</v>
      </c>
      <c r="QXX60" s="151" t="s">
        <v>768</v>
      </c>
      <c r="QYA60" s="151" t="s">
        <v>772</v>
      </c>
      <c r="QYC60" s="150" t="s">
        <v>476</v>
      </c>
      <c r="QYD60" s="150" t="s">
        <v>660</v>
      </c>
      <c r="QYE60" s="151" t="s">
        <v>765</v>
      </c>
      <c r="QYF60" s="151" t="s">
        <v>496</v>
      </c>
      <c r="QYG60" s="151" t="s">
        <v>817</v>
      </c>
      <c r="QYH60" s="151" t="s">
        <v>766</v>
      </c>
      <c r="QYI60" s="151" t="s">
        <v>662</v>
      </c>
      <c r="QYK60" s="151" t="s">
        <v>767</v>
      </c>
      <c r="QYN60" s="151" t="s">
        <v>768</v>
      </c>
      <c r="QYQ60" s="151" t="s">
        <v>772</v>
      </c>
      <c r="QYS60" s="150" t="s">
        <v>476</v>
      </c>
      <c r="QYT60" s="150" t="s">
        <v>660</v>
      </c>
      <c r="QYU60" s="151" t="s">
        <v>765</v>
      </c>
      <c r="QYV60" s="151" t="s">
        <v>496</v>
      </c>
      <c r="QYW60" s="151" t="s">
        <v>817</v>
      </c>
      <c r="QYX60" s="151" t="s">
        <v>766</v>
      </c>
      <c r="QYY60" s="151" t="s">
        <v>662</v>
      </c>
      <c r="QZA60" s="151" t="s">
        <v>767</v>
      </c>
      <c r="QZD60" s="151" t="s">
        <v>768</v>
      </c>
      <c r="QZG60" s="151" t="s">
        <v>772</v>
      </c>
      <c r="QZI60" s="150" t="s">
        <v>476</v>
      </c>
      <c r="QZJ60" s="150" t="s">
        <v>660</v>
      </c>
      <c r="QZK60" s="151" t="s">
        <v>765</v>
      </c>
      <c r="QZL60" s="151" t="s">
        <v>496</v>
      </c>
      <c r="QZM60" s="151" t="s">
        <v>817</v>
      </c>
      <c r="QZN60" s="151" t="s">
        <v>766</v>
      </c>
      <c r="QZO60" s="151" t="s">
        <v>662</v>
      </c>
      <c r="QZQ60" s="151" t="s">
        <v>767</v>
      </c>
      <c r="QZT60" s="151" t="s">
        <v>768</v>
      </c>
      <c r="QZW60" s="151" t="s">
        <v>772</v>
      </c>
      <c r="QZY60" s="150" t="s">
        <v>476</v>
      </c>
      <c r="QZZ60" s="150" t="s">
        <v>660</v>
      </c>
      <c r="RAA60" s="151" t="s">
        <v>765</v>
      </c>
      <c r="RAB60" s="151" t="s">
        <v>496</v>
      </c>
      <c r="RAC60" s="151" t="s">
        <v>817</v>
      </c>
      <c r="RAD60" s="151" t="s">
        <v>766</v>
      </c>
      <c r="RAE60" s="151" t="s">
        <v>662</v>
      </c>
      <c r="RAG60" s="151" t="s">
        <v>767</v>
      </c>
      <c r="RAJ60" s="151" t="s">
        <v>768</v>
      </c>
      <c r="RAM60" s="151" t="s">
        <v>772</v>
      </c>
      <c r="RAO60" s="150" t="s">
        <v>476</v>
      </c>
      <c r="RAP60" s="150" t="s">
        <v>660</v>
      </c>
      <c r="RAQ60" s="151" t="s">
        <v>765</v>
      </c>
      <c r="RAR60" s="151" t="s">
        <v>496</v>
      </c>
      <c r="RAS60" s="151" t="s">
        <v>817</v>
      </c>
      <c r="RAT60" s="151" t="s">
        <v>766</v>
      </c>
      <c r="RAU60" s="151" t="s">
        <v>662</v>
      </c>
      <c r="RAW60" s="151" t="s">
        <v>767</v>
      </c>
      <c r="RAZ60" s="151" t="s">
        <v>768</v>
      </c>
      <c r="RBC60" s="151" t="s">
        <v>772</v>
      </c>
      <c r="RBE60" s="150" t="s">
        <v>476</v>
      </c>
      <c r="RBF60" s="150" t="s">
        <v>660</v>
      </c>
      <c r="RBG60" s="151" t="s">
        <v>765</v>
      </c>
      <c r="RBH60" s="151" t="s">
        <v>496</v>
      </c>
      <c r="RBI60" s="151" t="s">
        <v>817</v>
      </c>
      <c r="RBJ60" s="151" t="s">
        <v>766</v>
      </c>
      <c r="RBK60" s="151" t="s">
        <v>662</v>
      </c>
      <c r="RBM60" s="151" t="s">
        <v>767</v>
      </c>
      <c r="RBP60" s="151" t="s">
        <v>768</v>
      </c>
      <c r="RBS60" s="151" t="s">
        <v>772</v>
      </c>
      <c r="RBU60" s="150" t="s">
        <v>476</v>
      </c>
      <c r="RBV60" s="150" t="s">
        <v>660</v>
      </c>
      <c r="RBW60" s="151" t="s">
        <v>765</v>
      </c>
      <c r="RBX60" s="151" t="s">
        <v>496</v>
      </c>
      <c r="RBY60" s="151" t="s">
        <v>817</v>
      </c>
      <c r="RBZ60" s="151" t="s">
        <v>766</v>
      </c>
      <c r="RCA60" s="151" t="s">
        <v>662</v>
      </c>
      <c r="RCC60" s="151" t="s">
        <v>767</v>
      </c>
      <c r="RCF60" s="151" t="s">
        <v>768</v>
      </c>
      <c r="RCI60" s="151" t="s">
        <v>772</v>
      </c>
      <c r="RCK60" s="150" t="s">
        <v>476</v>
      </c>
      <c r="RCL60" s="150" t="s">
        <v>660</v>
      </c>
      <c r="RCM60" s="151" t="s">
        <v>765</v>
      </c>
      <c r="RCN60" s="151" t="s">
        <v>496</v>
      </c>
      <c r="RCO60" s="151" t="s">
        <v>817</v>
      </c>
      <c r="RCP60" s="151" t="s">
        <v>766</v>
      </c>
      <c r="RCQ60" s="151" t="s">
        <v>662</v>
      </c>
      <c r="RCS60" s="151" t="s">
        <v>767</v>
      </c>
      <c r="RCV60" s="151" t="s">
        <v>768</v>
      </c>
      <c r="RCY60" s="151" t="s">
        <v>772</v>
      </c>
      <c r="RDA60" s="150" t="s">
        <v>476</v>
      </c>
      <c r="RDB60" s="150" t="s">
        <v>660</v>
      </c>
      <c r="RDC60" s="151" t="s">
        <v>765</v>
      </c>
      <c r="RDD60" s="151" t="s">
        <v>496</v>
      </c>
      <c r="RDE60" s="151" t="s">
        <v>817</v>
      </c>
      <c r="RDF60" s="151" t="s">
        <v>766</v>
      </c>
      <c r="RDG60" s="151" t="s">
        <v>662</v>
      </c>
      <c r="RDI60" s="151" t="s">
        <v>767</v>
      </c>
      <c r="RDL60" s="151" t="s">
        <v>768</v>
      </c>
      <c r="RDO60" s="151" t="s">
        <v>772</v>
      </c>
      <c r="RDQ60" s="150" t="s">
        <v>476</v>
      </c>
      <c r="RDR60" s="150" t="s">
        <v>660</v>
      </c>
      <c r="RDS60" s="151" t="s">
        <v>765</v>
      </c>
      <c r="RDT60" s="151" t="s">
        <v>496</v>
      </c>
      <c r="RDU60" s="151" t="s">
        <v>817</v>
      </c>
      <c r="RDV60" s="151" t="s">
        <v>766</v>
      </c>
      <c r="RDW60" s="151" t="s">
        <v>662</v>
      </c>
      <c r="RDY60" s="151" t="s">
        <v>767</v>
      </c>
      <c r="REB60" s="151" t="s">
        <v>768</v>
      </c>
      <c r="REE60" s="151" t="s">
        <v>772</v>
      </c>
      <c r="REG60" s="150" t="s">
        <v>476</v>
      </c>
      <c r="REH60" s="150" t="s">
        <v>660</v>
      </c>
      <c r="REI60" s="151" t="s">
        <v>765</v>
      </c>
      <c r="REJ60" s="151" t="s">
        <v>496</v>
      </c>
      <c r="REK60" s="151" t="s">
        <v>817</v>
      </c>
      <c r="REL60" s="151" t="s">
        <v>766</v>
      </c>
      <c r="REM60" s="151" t="s">
        <v>662</v>
      </c>
      <c r="REO60" s="151" t="s">
        <v>767</v>
      </c>
      <c r="RER60" s="151" t="s">
        <v>768</v>
      </c>
      <c r="REU60" s="151" t="s">
        <v>772</v>
      </c>
      <c r="REW60" s="150" t="s">
        <v>476</v>
      </c>
      <c r="REX60" s="150" t="s">
        <v>660</v>
      </c>
      <c r="REY60" s="151" t="s">
        <v>765</v>
      </c>
      <c r="REZ60" s="151" t="s">
        <v>496</v>
      </c>
      <c r="RFA60" s="151" t="s">
        <v>817</v>
      </c>
      <c r="RFB60" s="151" t="s">
        <v>766</v>
      </c>
      <c r="RFC60" s="151" t="s">
        <v>662</v>
      </c>
      <c r="RFE60" s="151" t="s">
        <v>767</v>
      </c>
      <c r="RFH60" s="151" t="s">
        <v>768</v>
      </c>
      <c r="RFK60" s="151" t="s">
        <v>772</v>
      </c>
      <c r="RFM60" s="150" t="s">
        <v>476</v>
      </c>
      <c r="RFN60" s="150" t="s">
        <v>660</v>
      </c>
      <c r="RFO60" s="151" t="s">
        <v>765</v>
      </c>
      <c r="RFP60" s="151" t="s">
        <v>496</v>
      </c>
      <c r="RFQ60" s="151" t="s">
        <v>817</v>
      </c>
      <c r="RFR60" s="151" t="s">
        <v>766</v>
      </c>
      <c r="RFS60" s="151" t="s">
        <v>662</v>
      </c>
      <c r="RFU60" s="151" t="s">
        <v>767</v>
      </c>
      <c r="RFX60" s="151" t="s">
        <v>768</v>
      </c>
      <c r="RGA60" s="151" t="s">
        <v>772</v>
      </c>
      <c r="RGC60" s="150" t="s">
        <v>476</v>
      </c>
      <c r="RGD60" s="150" t="s">
        <v>660</v>
      </c>
      <c r="RGE60" s="151" t="s">
        <v>765</v>
      </c>
      <c r="RGF60" s="151" t="s">
        <v>496</v>
      </c>
      <c r="RGG60" s="151" t="s">
        <v>817</v>
      </c>
      <c r="RGH60" s="151" t="s">
        <v>766</v>
      </c>
      <c r="RGI60" s="151" t="s">
        <v>662</v>
      </c>
      <c r="RGK60" s="151" t="s">
        <v>767</v>
      </c>
      <c r="RGN60" s="151" t="s">
        <v>768</v>
      </c>
      <c r="RGQ60" s="151" t="s">
        <v>772</v>
      </c>
      <c r="RGS60" s="150" t="s">
        <v>476</v>
      </c>
      <c r="RGT60" s="150" t="s">
        <v>660</v>
      </c>
      <c r="RGU60" s="151" t="s">
        <v>765</v>
      </c>
      <c r="RGV60" s="151" t="s">
        <v>496</v>
      </c>
      <c r="RGW60" s="151" t="s">
        <v>817</v>
      </c>
      <c r="RGX60" s="151" t="s">
        <v>766</v>
      </c>
      <c r="RGY60" s="151" t="s">
        <v>662</v>
      </c>
      <c r="RHA60" s="151" t="s">
        <v>767</v>
      </c>
      <c r="RHD60" s="151" t="s">
        <v>768</v>
      </c>
      <c r="RHG60" s="151" t="s">
        <v>772</v>
      </c>
      <c r="RHI60" s="150" t="s">
        <v>476</v>
      </c>
      <c r="RHJ60" s="150" t="s">
        <v>660</v>
      </c>
      <c r="RHK60" s="151" t="s">
        <v>765</v>
      </c>
      <c r="RHL60" s="151" t="s">
        <v>496</v>
      </c>
      <c r="RHM60" s="151" t="s">
        <v>817</v>
      </c>
      <c r="RHN60" s="151" t="s">
        <v>766</v>
      </c>
      <c r="RHO60" s="151" t="s">
        <v>662</v>
      </c>
      <c r="RHQ60" s="151" t="s">
        <v>767</v>
      </c>
      <c r="RHT60" s="151" t="s">
        <v>768</v>
      </c>
      <c r="RHW60" s="151" t="s">
        <v>772</v>
      </c>
      <c r="RHY60" s="150" t="s">
        <v>476</v>
      </c>
      <c r="RHZ60" s="150" t="s">
        <v>660</v>
      </c>
      <c r="RIA60" s="151" t="s">
        <v>765</v>
      </c>
      <c r="RIB60" s="151" t="s">
        <v>496</v>
      </c>
      <c r="RIC60" s="151" t="s">
        <v>817</v>
      </c>
      <c r="RID60" s="151" t="s">
        <v>766</v>
      </c>
      <c r="RIE60" s="151" t="s">
        <v>662</v>
      </c>
      <c r="RIG60" s="151" t="s">
        <v>767</v>
      </c>
      <c r="RIJ60" s="151" t="s">
        <v>768</v>
      </c>
      <c r="RIM60" s="151" t="s">
        <v>772</v>
      </c>
      <c r="RIO60" s="150" t="s">
        <v>476</v>
      </c>
      <c r="RIP60" s="150" t="s">
        <v>660</v>
      </c>
      <c r="RIQ60" s="151" t="s">
        <v>765</v>
      </c>
      <c r="RIR60" s="151" t="s">
        <v>496</v>
      </c>
      <c r="RIS60" s="151" t="s">
        <v>817</v>
      </c>
      <c r="RIT60" s="151" t="s">
        <v>766</v>
      </c>
      <c r="RIU60" s="151" t="s">
        <v>662</v>
      </c>
      <c r="RIW60" s="151" t="s">
        <v>767</v>
      </c>
      <c r="RIZ60" s="151" t="s">
        <v>768</v>
      </c>
      <c r="RJC60" s="151" t="s">
        <v>772</v>
      </c>
      <c r="RJE60" s="150" t="s">
        <v>476</v>
      </c>
      <c r="RJF60" s="150" t="s">
        <v>660</v>
      </c>
      <c r="RJG60" s="151" t="s">
        <v>765</v>
      </c>
      <c r="RJH60" s="151" t="s">
        <v>496</v>
      </c>
      <c r="RJI60" s="151" t="s">
        <v>817</v>
      </c>
      <c r="RJJ60" s="151" t="s">
        <v>766</v>
      </c>
      <c r="RJK60" s="151" t="s">
        <v>662</v>
      </c>
      <c r="RJM60" s="151" t="s">
        <v>767</v>
      </c>
      <c r="RJP60" s="151" t="s">
        <v>768</v>
      </c>
      <c r="RJS60" s="151" t="s">
        <v>772</v>
      </c>
      <c r="RJU60" s="150" t="s">
        <v>476</v>
      </c>
      <c r="RJV60" s="150" t="s">
        <v>660</v>
      </c>
      <c r="RJW60" s="151" t="s">
        <v>765</v>
      </c>
      <c r="RJX60" s="151" t="s">
        <v>496</v>
      </c>
      <c r="RJY60" s="151" t="s">
        <v>817</v>
      </c>
      <c r="RJZ60" s="151" t="s">
        <v>766</v>
      </c>
      <c r="RKA60" s="151" t="s">
        <v>662</v>
      </c>
      <c r="RKC60" s="151" t="s">
        <v>767</v>
      </c>
      <c r="RKF60" s="151" t="s">
        <v>768</v>
      </c>
      <c r="RKI60" s="151" t="s">
        <v>772</v>
      </c>
      <c r="RKK60" s="150" t="s">
        <v>476</v>
      </c>
      <c r="RKL60" s="150" t="s">
        <v>660</v>
      </c>
      <c r="RKM60" s="151" t="s">
        <v>765</v>
      </c>
      <c r="RKN60" s="151" t="s">
        <v>496</v>
      </c>
      <c r="RKO60" s="151" t="s">
        <v>817</v>
      </c>
      <c r="RKP60" s="151" t="s">
        <v>766</v>
      </c>
      <c r="RKQ60" s="151" t="s">
        <v>662</v>
      </c>
      <c r="RKS60" s="151" t="s">
        <v>767</v>
      </c>
      <c r="RKV60" s="151" t="s">
        <v>768</v>
      </c>
      <c r="RKY60" s="151" t="s">
        <v>772</v>
      </c>
      <c r="RLA60" s="150" t="s">
        <v>476</v>
      </c>
      <c r="RLB60" s="150" t="s">
        <v>660</v>
      </c>
      <c r="RLC60" s="151" t="s">
        <v>765</v>
      </c>
      <c r="RLD60" s="151" t="s">
        <v>496</v>
      </c>
      <c r="RLE60" s="151" t="s">
        <v>817</v>
      </c>
      <c r="RLF60" s="151" t="s">
        <v>766</v>
      </c>
      <c r="RLG60" s="151" t="s">
        <v>662</v>
      </c>
      <c r="RLI60" s="151" t="s">
        <v>767</v>
      </c>
      <c r="RLL60" s="151" t="s">
        <v>768</v>
      </c>
      <c r="RLO60" s="151" t="s">
        <v>772</v>
      </c>
      <c r="RLQ60" s="150" t="s">
        <v>476</v>
      </c>
      <c r="RLR60" s="150" t="s">
        <v>660</v>
      </c>
      <c r="RLS60" s="151" t="s">
        <v>765</v>
      </c>
      <c r="RLT60" s="151" t="s">
        <v>496</v>
      </c>
      <c r="RLU60" s="151" t="s">
        <v>817</v>
      </c>
      <c r="RLV60" s="151" t="s">
        <v>766</v>
      </c>
      <c r="RLW60" s="151" t="s">
        <v>662</v>
      </c>
      <c r="RLY60" s="151" t="s">
        <v>767</v>
      </c>
      <c r="RMB60" s="151" t="s">
        <v>768</v>
      </c>
      <c r="RME60" s="151" t="s">
        <v>772</v>
      </c>
      <c r="RMG60" s="150" t="s">
        <v>476</v>
      </c>
      <c r="RMH60" s="150" t="s">
        <v>660</v>
      </c>
      <c r="RMI60" s="151" t="s">
        <v>765</v>
      </c>
      <c r="RMJ60" s="151" t="s">
        <v>496</v>
      </c>
      <c r="RMK60" s="151" t="s">
        <v>817</v>
      </c>
      <c r="RML60" s="151" t="s">
        <v>766</v>
      </c>
      <c r="RMM60" s="151" t="s">
        <v>662</v>
      </c>
      <c r="RMO60" s="151" t="s">
        <v>767</v>
      </c>
      <c r="RMR60" s="151" t="s">
        <v>768</v>
      </c>
      <c r="RMU60" s="151" t="s">
        <v>772</v>
      </c>
      <c r="RMW60" s="150" t="s">
        <v>476</v>
      </c>
      <c r="RMX60" s="150" t="s">
        <v>660</v>
      </c>
      <c r="RMY60" s="151" t="s">
        <v>765</v>
      </c>
      <c r="RMZ60" s="151" t="s">
        <v>496</v>
      </c>
      <c r="RNA60" s="151" t="s">
        <v>817</v>
      </c>
      <c r="RNB60" s="151" t="s">
        <v>766</v>
      </c>
      <c r="RNC60" s="151" t="s">
        <v>662</v>
      </c>
      <c r="RNE60" s="151" t="s">
        <v>767</v>
      </c>
      <c r="RNH60" s="151" t="s">
        <v>768</v>
      </c>
      <c r="RNK60" s="151" t="s">
        <v>772</v>
      </c>
      <c r="RNM60" s="150" t="s">
        <v>476</v>
      </c>
      <c r="RNN60" s="150" t="s">
        <v>660</v>
      </c>
      <c r="RNO60" s="151" t="s">
        <v>765</v>
      </c>
      <c r="RNP60" s="151" t="s">
        <v>496</v>
      </c>
      <c r="RNQ60" s="151" t="s">
        <v>817</v>
      </c>
      <c r="RNR60" s="151" t="s">
        <v>766</v>
      </c>
      <c r="RNS60" s="151" t="s">
        <v>662</v>
      </c>
      <c r="RNU60" s="151" t="s">
        <v>767</v>
      </c>
      <c r="RNX60" s="151" t="s">
        <v>768</v>
      </c>
      <c r="ROA60" s="151" t="s">
        <v>772</v>
      </c>
      <c r="ROC60" s="150" t="s">
        <v>476</v>
      </c>
      <c r="ROD60" s="150" t="s">
        <v>660</v>
      </c>
      <c r="ROE60" s="151" t="s">
        <v>765</v>
      </c>
      <c r="ROF60" s="151" t="s">
        <v>496</v>
      </c>
      <c r="ROG60" s="151" t="s">
        <v>817</v>
      </c>
      <c r="ROH60" s="151" t="s">
        <v>766</v>
      </c>
      <c r="ROI60" s="151" t="s">
        <v>662</v>
      </c>
      <c r="ROK60" s="151" t="s">
        <v>767</v>
      </c>
      <c r="RON60" s="151" t="s">
        <v>768</v>
      </c>
      <c r="ROQ60" s="151" t="s">
        <v>772</v>
      </c>
      <c r="ROS60" s="150" t="s">
        <v>476</v>
      </c>
      <c r="ROT60" s="150" t="s">
        <v>660</v>
      </c>
      <c r="ROU60" s="151" t="s">
        <v>765</v>
      </c>
      <c r="ROV60" s="151" t="s">
        <v>496</v>
      </c>
      <c r="ROW60" s="151" t="s">
        <v>817</v>
      </c>
      <c r="ROX60" s="151" t="s">
        <v>766</v>
      </c>
      <c r="ROY60" s="151" t="s">
        <v>662</v>
      </c>
      <c r="RPA60" s="151" t="s">
        <v>767</v>
      </c>
      <c r="RPD60" s="151" t="s">
        <v>768</v>
      </c>
      <c r="RPG60" s="151" t="s">
        <v>772</v>
      </c>
      <c r="RPI60" s="150" t="s">
        <v>476</v>
      </c>
      <c r="RPJ60" s="150" t="s">
        <v>660</v>
      </c>
      <c r="RPK60" s="151" t="s">
        <v>765</v>
      </c>
      <c r="RPL60" s="151" t="s">
        <v>496</v>
      </c>
      <c r="RPM60" s="151" t="s">
        <v>817</v>
      </c>
      <c r="RPN60" s="151" t="s">
        <v>766</v>
      </c>
      <c r="RPO60" s="151" t="s">
        <v>662</v>
      </c>
      <c r="RPQ60" s="151" t="s">
        <v>767</v>
      </c>
      <c r="RPT60" s="151" t="s">
        <v>768</v>
      </c>
      <c r="RPW60" s="151" t="s">
        <v>772</v>
      </c>
      <c r="RPY60" s="150" t="s">
        <v>476</v>
      </c>
      <c r="RPZ60" s="150" t="s">
        <v>660</v>
      </c>
      <c r="RQA60" s="151" t="s">
        <v>765</v>
      </c>
      <c r="RQB60" s="151" t="s">
        <v>496</v>
      </c>
      <c r="RQC60" s="151" t="s">
        <v>817</v>
      </c>
      <c r="RQD60" s="151" t="s">
        <v>766</v>
      </c>
      <c r="RQE60" s="151" t="s">
        <v>662</v>
      </c>
      <c r="RQG60" s="151" t="s">
        <v>767</v>
      </c>
      <c r="RQJ60" s="151" t="s">
        <v>768</v>
      </c>
      <c r="RQM60" s="151" t="s">
        <v>772</v>
      </c>
      <c r="RQO60" s="150" t="s">
        <v>476</v>
      </c>
      <c r="RQP60" s="150" t="s">
        <v>660</v>
      </c>
      <c r="RQQ60" s="151" t="s">
        <v>765</v>
      </c>
      <c r="RQR60" s="151" t="s">
        <v>496</v>
      </c>
      <c r="RQS60" s="151" t="s">
        <v>817</v>
      </c>
      <c r="RQT60" s="151" t="s">
        <v>766</v>
      </c>
      <c r="RQU60" s="151" t="s">
        <v>662</v>
      </c>
      <c r="RQW60" s="151" t="s">
        <v>767</v>
      </c>
      <c r="RQZ60" s="151" t="s">
        <v>768</v>
      </c>
      <c r="RRC60" s="151" t="s">
        <v>772</v>
      </c>
      <c r="RRE60" s="150" t="s">
        <v>476</v>
      </c>
      <c r="RRF60" s="150" t="s">
        <v>660</v>
      </c>
      <c r="RRG60" s="151" t="s">
        <v>765</v>
      </c>
      <c r="RRH60" s="151" t="s">
        <v>496</v>
      </c>
      <c r="RRI60" s="151" t="s">
        <v>817</v>
      </c>
      <c r="RRJ60" s="151" t="s">
        <v>766</v>
      </c>
      <c r="RRK60" s="151" t="s">
        <v>662</v>
      </c>
      <c r="RRM60" s="151" t="s">
        <v>767</v>
      </c>
      <c r="RRP60" s="151" t="s">
        <v>768</v>
      </c>
      <c r="RRS60" s="151" t="s">
        <v>772</v>
      </c>
      <c r="RRU60" s="150" t="s">
        <v>476</v>
      </c>
      <c r="RRV60" s="150" t="s">
        <v>660</v>
      </c>
      <c r="RRW60" s="151" t="s">
        <v>765</v>
      </c>
      <c r="RRX60" s="151" t="s">
        <v>496</v>
      </c>
      <c r="RRY60" s="151" t="s">
        <v>817</v>
      </c>
      <c r="RRZ60" s="151" t="s">
        <v>766</v>
      </c>
      <c r="RSA60" s="151" t="s">
        <v>662</v>
      </c>
      <c r="RSC60" s="151" t="s">
        <v>767</v>
      </c>
      <c r="RSF60" s="151" t="s">
        <v>768</v>
      </c>
      <c r="RSI60" s="151" t="s">
        <v>772</v>
      </c>
      <c r="RSK60" s="150" t="s">
        <v>476</v>
      </c>
      <c r="RSL60" s="150" t="s">
        <v>660</v>
      </c>
      <c r="RSM60" s="151" t="s">
        <v>765</v>
      </c>
      <c r="RSN60" s="151" t="s">
        <v>496</v>
      </c>
      <c r="RSO60" s="151" t="s">
        <v>817</v>
      </c>
      <c r="RSP60" s="151" t="s">
        <v>766</v>
      </c>
      <c r="RSQ60" s="151" t="s">
        <v>662</v>
      </c>
      <c r="RSS60" s="151" t="s">
        <v>767</v>
      </c>
      <c r="RSV60" s="151" t="s">
        <v>768</v>
      </c>
      <c r="RSY60" s="151" t="s">
        <v>772</v>
      </c>
      <c r="RTA60" s="150" t="s">
        <v>476</v>
      </c>
      <c r="RTB60" s="150" t="s">
        <v>660</v>
      </c>
      <c r="RTC60" s="151" t="s">
        <v>765</v>
      </c>
      <c r="RTD60" s="151" t="s">
        <v>496</v>
      </c>
      <c r="RTE60" s="151" t="s">
        <v>817</v>
      </c>
      <c r="RTF60" s="151" t="s">
        <v>766</v>
      </c>
      <c r="RTG60" s="151" t="s">
        <v>662</v>
      </c>
      <c r="RTI60" s="151" t="s">
        <v>767</v>
      </c>
      <c r="RTL60" s="151" t="s">
        <v>768</v>
      </c>
      <c r="RTO60" s="151" t="s">
        <v>772</v>
      </c>
      <c r="RTQ60" s="150" t="s">
        <v>476</v>
      </c>
      <c r="RTR60" s="150" t="s">
        <v>660</v>
      </c>
      <c r="RTS60" s="151" t="s">
        <v>765</v>
      </c>
      <c r="RTT60" s="151" t="s">
        <v>496</v>
      </c>
      <c r="RTU60" s="151" t="s">
        <v>817</v>
      </c>
      <c r="RTV60" s="151" t="s">
        <v>766</v>
      </c>
      <c r="RTW60" s="151" t="s">
        <v>662</v>
      </c>
      <c r="RTY60" s="151" t="s">
        <v>767</v>
      </c>
      <c r="RUB60" s="151" t="s">
        <v>768</v>
      </c>
      <c r="RUE60" s="151" t="s">
        <v>772</v>
      </c>
      <c r="RUG60" s="150" t="s">
        <v>476</v>
      </c>
      <c r="RUH60" s="150" t="s">
        <v>660</v>
      </c>
      <c r="RUI60" s="151" t="s">
        <v>765</v>
      </c>
      <c r="RUJ60" s="151" t="s">
        <v>496</v>
      </c>
      <c r="RUK60" s="151" t="s">
        <v>817</v>
      </c>
      <c r="RUL60" s="151" t="s">
        <v>766</v>
      </c>
      <c r="RUM60" s="151" t="s">
        <v>662</v>
      </c>
      <c r="RUO60" s="151" t="s">
        <v>767</v>
      </c>
      <c r="RUR60" s="151" t="s">
        <v>768</v>
      </c>
      <c r="RUU60" s="151" t="s">
        <v>772</v>
      </c>
      <c r="RUW60" s="150" t="s">
        <v>476</v>
      </c>
      <c r="RUX60" s="150" t="s">
        <v>660</v>
      </c>
      <c r="RUY60" s="151" t="s">
        <v>765</v>
      </c>
      <c r="RUZ60" s="151" t="s">
        <v>496</v>
      </c>
      <c r="RVA60" s="151" t="s">
        <v>817</v>
      </c>
      <c r="RVB60" s="151" t="s">
        <v>766</v>
      </c>
      <c r="RVC60" s="151" t="s">
        <v>662</v>
      </c>
      <c r="RVE60" s="151" t="s">
        <v>767</v>
      </c>
      <c r="RVH60" s="151" t="s">
        <v>768</v>
      </c>
      <c r="RVK60" s="151" t="s">
        <v>772</v>
      </c>
      <c r="RVM60" s="150" t="s">
        <v>476</v>
      </c>
      <c r="RVN60" s="150" t="s">
        <v>660</v>
      </c>
      <c r="RVO60" s="151" t="s">
        <v>765</v>
      </c>
      <c r="RVP60" s="151" t="s">
        <v>496</v>
      </c>
      <c r="RVQ60" s="151" t="s">
        <v>817</v>
      </c>
      <c r="RVR60" s="151" t="s">
        <v>766</v>
      </c>
      <c r="RVS60" s="151" t="s">
        <v>662</v>
      </c>
      <c r="RVU60" s="151" t="s">
        <v>767</v>
      </c>
      <c r="RVX60" s="151" t="s">
        <v>768</v>
      </c>
      <c r="RWA60" s="151" t="s">
        <v>772</v>
      </c>
      <c r="RWC60" s="150" t="s">
        <v>476</v>
      </c>
      <c r="RWD60" s="150" t="s">
        <v>660</v>
      </c>
      <c r="RWE60" s="151" t="s">
        <v>765</v>
      </c>
      <c r="RWF60" s="151" t="s">
        <v>496</v>
      </c>
      <c r="RWG60" s="151" t="s">
        <v>817</v>
      </c>
      <c r="RWH60" s="151" t="s">
        <v>766</v>
      </c>
      <c r="RWI60" s="151" t="s">
        <v>662</v>
      </c>
      <c r="RWK60" s="151" t="s">
        <v>767</v>
      </c>
      <c r="RWN60" s="151" t="s">
        <v>768</v>
      </c>
      <c r="RWQ60" s="151" t="s">
        <v>772</v>
      </c>
      <c r="RWS60" s="150" t="s">
        <v>476</v>
      </c>
      <c r="RWT60" s="150" t="s">
        <v>660</v>
      </c>
      <c r="RWU60" s="151" t="s">
        <v>765</v>
      </c>
      <c r="RWV60" s="151" t="s">
        <v>496</v>
      </c>
      <c r="RWW60" s="151" t="s">
        <v>817</v>
      </c>
      <c r="RWX60" s="151" t="s">
        <v>766</v>
      </c>
      <c r="RWY60" s="151" t="s">
        <v>662</v>
      </c>
      <c r="RXA60" s="151" t="s">
        <v>767</v>
      </c>
      <c r="RXD60" s="151" t="s">
        <v>768</v>
      </c>
      <c r="RXG60" s="151" t="s">
        <v>772</v>
      </c>
      <c r="RXI60" s="150" t="s">
        <v>476</v>
      </c>
      <c r="RXJ60" s="150" t="s">
        <v>660</v>
      </c>
      <c r="RXK60" s="151" t="s">
        <v>765</v>
      </c>
      <c r="RXL60" s="151" t="s">
        <v>496</v>
      </c>
      <c r="RXM60" s="151" t="s">
        <v>817</v>
      </c>
      <c r="RXN60" s="151" t="s">
        <v>766</v>
      </c>
      <c r="RXO60" s="151" t="s">
        <v>662</v>
      </c>
      <c r="RXQ60" s="151" t="s">
        <v>767</v>
      </c>
      <c r="RXT60" s="151" t="s">
        <v>768</v>
      </c>
      <c r="RXW60" s="151" t="s">
        <v>772</v>
      </c>
      <c r="RXY60" s="150" t="s">
        <v>476</v>
      </c>
      <c r="RXZ60" s="150" t="s">
        <v>660</v>
      </c>
      <c r="RYA60" s="151" t="s">
        <v>765</v>
      </c>
      <c r="RYB60" s="151" t="s">
        <v>496</v>
      </c>
      <c r="RYC60" s="151" t="s">
        <v>817</v>
      </c>
      <c r="RYD60" s="151" t="s">
        <v>766</v>
      </c>
      <c r="RYE60" s="151" t="s">
        <v>662</v>
      </c>
      <c r="RYG60" s="151" t="s">
        <v>767</v>
      </c>
      <c r="RYJ60" s="151" t="s">
        <v>768</v>
      </c>
      <c r="RYM60" s="151" t="s">
        <v>772</v>
      </c>
      <c r="RYO60" s="150" t="s">
        <v>476</v>
      </c>
      <c r="RYP60" s="150" t="s">
        <v>660</v>
      </c>
      <c r="RYQ60" s="151" t="s">
        <v>765</v>
      </c>
      <c r="RYR60" s="151" t="s">
        <v>496</v>
      </c>
      <c r="RYS60" s="151" t="s">
        <v>817</v>
      </c>
      <c r="RYT60" s="151" t="s">
        <v>766</v>
      </c>
      <c r="RYU60" s="151" t="s">
        <v>662</v>
      </c>
      <c r="RYW60" s="151" t="s">
        <v>767</v>
      </c>
      <c r="RYZ60" s="151" t="s">
        <v>768</v>
      </c>
      <c r="RZC60" s="151" t="s">
        <v>772</v>
      </c>
      <c r="RZE60" s="150" t="s">
        <v>476</v>
      </c>
      <c r="RZF60" s="150" t="s">
        <v>660</v>
      </c>
      <c r="RZG60" s="151" t="s">
        <v>765</v>
      </c>
      <c r="RZH60" s="151" t="s">
        <v>496</v>
      </c>
      <c r="RZI60" s="151" t="s">
        <v>817</v>
      </c>
      <c r="RZJ60" s="151" t="s">
        <v>766</v>
      </c>
      <c r="RZK60" s="151" t="s">
        <v>662</v>
      </c>
      <c r="RZM60" s="151" t="s">
        <v>767</v>
      </c>
      <c r="RZP60" s="151" t="s">
        <v>768</v>
      </c>
      <c r="RZS60" s="151" t="s">
        <v>772</v>
      </c>
      <c r="RZU60" s="150" t="s">
        <v>476</v>
      </c>
      <c r="RZV60" s="150" t="s">
        <v>660</v>
      </c>
      <c r="RZW60" s="151" t="s">
        <v>765</v>
      </c>
      <c r="RZX60" s="151" t="s">
        <v>496</v>
      </c>
      <c r="RZY60" s="151" t="s">
        <v>817</v>
      </c>
      <c r="RZZ60" s="151" t="s">
        <v>766</v>
      </c>
      <c r="SAA60" s="151" t="s">
        <v>662</v>
      </c>
      <c r="SAC60" s="151" t="s">
        <v>767</v>
      </c>
      <c r="SAF60" s="151" t="s">
        <v>768</v>
      </c>
      <c r="SAI60" s="151" t="s">
        <v>772</v>
      </c>
      <c r="SAK60" s="150" t="s">
        <v>476</v>
      </c>
      <c r="SAL60" s="150" t="s">
        <v>660</v>
      </c>
      <c r="SAM60" s="151" t="s">
        <v>765</v>
      </c>
      <c r="SAN60" s="151" t="s">
        <v>496</v>
      </c>
      <c r="SAO60" s="151" t="s">
        <v>817</v>
      </c>
      <c r="SAP60" s="151" t="s">
        <v>766</v>
      </c>
      <c r="SAQ60" s="151" t="s">
        <v>662</v>
      </c>
      <c r="SAS60" s="151" t="s">
        <v>767</v>
      </c>
      <c r="SAV60" s="151" t="s">
        <v>768</v>
      </c>
      <c r="SAY60" s="151" t="s">
        <v>772</v>
      </c>
      <c r="SBA60" s="150" t="s">
        <v>476</v>
      </c>
      <c r="SBB60" s="150" t="s">
        <v>660</v>
      </c>
      <c r="SBC60" s="151" t="s">
        <v>765</v>
      </c>
      <c r="SBD60" s="151" t="s">
        <v>496</v>
      </c>
      <c r="SBE60" s="151" t="s">
        <v>817</v>
      </c>
      <c r="SBF60" s="151" t="s">
        <v>766</v>
      </c>
      <c r="SBG60" s="151" t="s">
        <v>662</v>
      </c>
      <c r="SBI60" s="151" t="s">
        <v>767</v>
      </c>
      <c r="SBL60" s="151" t="s">
        <v>768</v>
      </c>
      <c r="SBO60" s="151" t="s">
        <v>772</v>
      </c>
      <c r="SBQ60" s="150" t="s">
        <v>476</v>
      </c>
      <c r="SBR60" s="150" t="s">
        <v>660</v>
      </c>
      <c r="SBS60" s="151" t="s">
        <v>765</v>
      </c>
      <c r="SBT60" s="151" t="s">
        <v>496</v>
      </c>
      <c r="SBU60" s="151" t="s">
        <v>817</v>
      </c>
      <c r="SBV60" s="151" t="s">
        <v>766</v>
      </c>
      <c r="SBW60" s="151" t="s">
        <v>662</v>
      </c>
      <c r="SBY60" s="151" t="s">
        <v>767</v>
      </c>
      <c r="SCB60" s="151" t="s">
        <v>768</v>
      </c>
      <c r="SCE60" s="151" t="s">
        <v>772</v>
      </c>
      <c r="SCG60" s="150" t="s">
        <v>476</v>
      </c>
      <c r="SCH60" s="150" t="s">
        <v>660</v>
      </c>
      <c r="SCI60" s="151" t="s">
        <v>765</v>
      </c>
      <c r="SCJ60" s="151" t="s">
        <v>496</v>
      </c>
      <c r="SCK60" s="151" t="s">
        <v>817</v>
      </c>
      <c r="SCL60" s="151" t="s">
        <v>766</v>
      </c>
      <c r="SCM60" s="151" t="s">
        <v>662</v>
      </c>
      <c r="SCO60" s="151" t="s">
        <v>767</v>
      </c>
      <c r="SCR60" s="151" t="s">
        <v>768</v>
      </c>
      <c r="SCU60" s="151" t="s">
        <v>772</v>
      </c>
      <c r="SCW60" s="150" t="s">
        <v>476</v>
      </c>
      <c r="SCX60" s="150" t="s">
        <v>660</v>
      </c>
      <c r="SCY60" s="151" t="s">
        <v>765</v>
      </c>
      <c r="SCZ60" s="151" t="s">
        <v>496</v>
      </c>
      <c r="SDA60" s="151" t="s">
        <v>817</v>
      </c>
      <c r="SDB60" s="151" t="s">
        <v>766</v>
      </c>
      <c r="SDC60" s="151" t="s">
        <v>662</v>
      </c>
      <c r="SDE60" s="151" t="s">
        <v>767</v>
      </c>
      <c r="SDH60" s="151" t="s">
        <v>768</v>
      </c>
      <c r="SDK60" s="151" t="s">
        <v>772</v>
      </c>
      <c r="SDM60" s="150" t="s">
        <v>476</v>
      </c>
      <c r="SDN60" s="150" t="s">
        <v>660</v>
      </c>
      <c r="SDO60" s="151" t="s">
        <v>765</v>
      </c>
      <c r="SDP60" s="151" t="s">
        <v>496</v>
      </c>
      <c r="SDQ60" s="151" t="s">
        <v>817</v>
      </c>
      <c r="SDR60" s="151" t="s">
        <v>766</v>
      </c>
      <c r="SDS60" s="151" t="s">
        <v>662</v>
      </c>
      <c r="SDU60" s="151" t="s">
        <v>767</v>
      </c>
      <c r="SDX60" s="151" t="s">
        <v>768</v>
      </c>
      <c r="SEA60" s="151" t="s">
        <v>772</v>
      </c>
      <c r="SEC60" s="150" t="s">
        <v>476</v>
      </c>
      <c r="SED60" s="150" t="s">
        <v>660</v>
      </c>
      <c r="SEE60" s="151" t="s">
        <v>765</v>
      </c>
      <c r="SEF60" s="151" t="s">
        <v>496</v>
      </c>
      <c r="SEG60" s="151" t="s">
        <v>817</v>
      </c>
      <c r="SEH60" s="151" t="s">
        <v>766</v>
      </c>
      <c r="SEI60" s="151" t="s">
        <v>662</v>
      </c>
      <c r="SEK60" s="151" t="s">
        <v>767</v>
      </c>
      <c r="SEN60" s="151" t="s">
        <v>768</v>
      </c>
      <c r="SEQ60" s="151" t="s">
        <v>772</v>
      </c>
      <c r="SES60" s="150" t="s">
        <v>476</v>
      </c>
      <c r="SET60" s="150" t="s">
        <v>660</v>
      </c>
      <c r="SEU60" s="151" t="s">
        <v>765</v>
      </c>
      <c r="SEV60" s="151" t="s">
        <v>496</v>
      </c>
      <c r="SEW60" s="151" t="s">
        <v>817</v>
      </c>
      <c r="SEX60" s="151" t="s">
        <v>766</v>
      </c>
      <c r="SEY60" s="151" t="s">
        <v>662</v>
      </c>
      <c r="SFA60" s="151" t="s">
        <v>767</v>
      </c>
      <c r="SFD60" s="151" t="s">
        <v>768</v>
      </c>
      <c r="SFG60" s="151" t="s">
        <v>772</v>
      </c>
      <c r="SFI60" s="150" t="s">
        <v>476</v>
      </c>
      <c r="SFJ60" s="150" t="s">
        <v>660</v>
      </c>
      <c r="SFK60" s="151" t="s">
        <v>765</v>
      </c>
      <c r="SFL60" s="151" t="s">
        <v>496</v>
      </c>
      <c r="SFM60" s="151" t="s">
        <v>817</v>
      </c>
      <c r="SFN60" s="151" t="s">
        <v>766</v>
      </c>
      <c r="SFO60" s="151" t="s">
        <v>662</v>
      </c>
      <c r="SFQ60" s="151" t="s">
        <v>767</v>
      </c>
      <c r="SFT60" s="151" t="s">
        <v>768</v>
      </c>
      <c r="SFW60" s="151" t="s">
        <v>772</v>
      </c>
      <c r="SFY60" s="150" t="s">
        <v>476</v>
      </c>
      <c r="SFZ60" s="150" t="s">
        <v>660</v>
      </c>
      <c r="SGA60" s="151" t="s">
        <v>765</v>
      </c>
      <c r="SGB60" s="151" t="s">
        <v>496</v>
      </c>
      <c r="SGC60" s="151" t="s">
        <v>817</v>
      </c>
      <c r="SGD60" s="151" t="s">
        <v>766</v>
      </c>
      <c r="SGE60" s="151" t="s">
        <v>662</v>
      </c>
      <c r="SGG60" s="151" t="s">
        <v>767</v>
      </c>
      <c r="SGJ60" s="151" t="s">
        <v>768</v>
      </c>
      <c r="SGM60" s="151" t="s">
        <v>772</v>
      </c>
      <c r="SGO60" s="150" t="s">
        <v>476</v>
      </c>
      <c r="SGP60" s="150" t="s">
        <v>660</v>
      </c>
      <c r="SGQ60" s="151" t="s">
        <v>765</v>
      </c>
      <c r="SGR60" s="151" t="s">
        <v>496</v>
      </c>
      <c r="SGS60" s="151" t="s">
        <v>817</v>
      </c>
      <c r="SGT60" s="151" t="s">
        <v>766</v>
      </c>
      <c r="SGU60" s="151" t="s">
        <v>662</v>
      </c>
      <c r="SGW60" s="151" t="s">
        <v>767</v>
      </c>
      <c r="SGZ60" s="151" t="s">
        <v>768</v>
      </c>
      <c r="SHC60" s="151" t="s">
        <v>772</v>
      </c>
      <c r="SHE60" s="150" t="s">
        <v>476</v>
      </c>
      <c r="SHF60" s="150" t="s">
        <v>660</v>
      </c>
      <c r="SHG60" s="151" t="s">
        <v>765</v>
      </c>
      <c r="SHH60" s="151" t="s">
        <v>496</v>
      </c>
      <c r="SHI60" s="151" t="s">
        <v>817</v>
      </c>
      <c r="SHJ60" s="151" t="s">
        <v>766</v>
      </c>
      <c r="SHK60" s="151" t="s">
        <v>662</v>
      </c>
      <c r="SHM60" s="151" t="s">
        <v>767</v>
      </c>
      <c r="SHP60" s="151" t="s">
        <v>768</v>
      </c>
      <c r="SHS60" s="151" t="s">
        <v>772</v>
      </c>
      <c r="SHU60" s="150" t="s">
        <v>476</v>
      </c>
      <c r="SHV60" s="150" t="s">
        <v>660</v>
      </c>
      <c r="SHW60" s="151" t="s">
        <v>765</v>
      </c>
      <c r="SHX60" s="151" t="s">
        <v>496</v>
      </c>
      <c r="SHY60" s="151" t="s">
        <v>817</v>
      </c>
      <c r="SHZ60" s="151" t="s">
        <v>766</v>
      </c>
      <c r="SIA60" s="151" t="s">
        <v>662</v>
      </c>
      <c r="SIC60" s="151" t="s">
        <v>767</v>
      </c>
      <c r="SIF60" s="151" t="s">
        <v>768</v>
      </c>
      <c r="SII60" s="151" t="s">
        <v>772</v>
      </c>
      <c r="SIK60" s="150" t="s">
        <v>476</v>
      </c>
      <c r="SIL60" s="150" t="s">
        <v>660</v>
      </c>
      <c r="SIM60" s="151" t="s">
        <v>765</v>
      </c>
      <c r="SIN60" s="151" t="s">
        <v>496</v>
      </c>
      <c r="SIO60" s="151" t="s">
        <v>817</v>
      </c>
      <c r="SIP60" s="151" t="s">
        <v>766</v>
      </c>
      <c r="SIQ60" s="151" t="s">
        <v>662</v>
      </c>
      <c r="SIS60" s="151" t="s">
        <v>767</v>
      </c>
      <c r="SIV60" s="151" t="s">
        <v>768</v>
      </c>
      <c r="SIY60" s="151" t="s">
        <v>772</v>
      </c>
      <c r="SJA60" s="150" t="s">
        <v>476</v>
      </c>
      <c r="SJB60" s="150" t="s">
        <v>660</v>
      </c>
      <c r="SJC60" s="151" t="s">
        <v>765</v>
      </c>
      <c r="SJD60" s="151" t="s">
        <v>496</v>
      </c>
      <c r="SJE60" s="151" t="s">
        <v>817</v>
      </c>
      <c r="SJF60" s="151" t="s">
        <v>766</v>
      </c>
      <c r="SJG60" s="151" t="s">
        <v>662</v>
      </c>
      <c r="SJI60" s="151" t="s">
        <v>767</v>
      </c>
      <c r="SJL60" s="151" t="s">
        <v>768</v>
      </c>
      <c r="SJO60" s="151" t="s">
        <v>772</v>
      </c>
      <c r="SJQ60" s="150" t="s">
        <v>476</v>
      </c>
      <c r="SJR60" s="150" t="s">
        <v>660</v>
      </c>
      <c r="SJS60" s="151" t="s">
        <v>765</v>
      </c>
      <c r="SJT60" s="151" t="s">
        <v>496</v>
      </c>
      <c r="SJU60" s="151" t="s">
        <v>817</v>
      </c>
      <c r="SJV60" s="151" t="s">
        <v>766</v>
      </c>
      <c r="SJW60" s="151" t="s">
        <v>662</v>
      </c>
      <c r="SJY60" s="151" t="s">
        <v>767</v>
      </c>
      <c r="SKB60" s="151" t="s">
        <v>768</v>
      </c>
      <c r="SKE60" s="151" t="s">
        <v>772</v>
      </c>
      <c r="SKG60" s="150" t="s">
        <v>476</v>
      </c>
      <c r="SKH60" s="150" t="s">
        <v>660</v>
      </c>
      <c r="SKI60" s="151" t="s">
        <v>765</v>
      </c>
      <c r="SKJ60" s="151" t="s">
        <v>496</v>
      </c>
      <c r="SKK60" s="151" t="s">
        <v>817</v>
      </c>
      <c r="SKL60" s="151" t="s">
        <v>766</v>
      </c>
      <c r="SKM60" s="151" t="s">
        <v>662</v>
      </c>
      <c r="SKO60" s="151" t="s">
        <v>767</v>
      </c>
      <c r="SKR60" s="151" t="s">
        <v>768</v>
      </c>
      <c r="SKU60" s="151" t="s">
        <v>772</v>
      </c>
      <c r="SKW60" s="150" t="s">
        <v>476</v>
      </c>
      <c r="SKX60" s="150" t="s">
        <v>660</v>
      </c>
      <c r="SKY60" s="151" t="s">
        <v>765</v>
      </c>
      <c r="SKZ60" s="151" t="s">
        <v>496</v>
      </c>
      <c r="SLA60" s="151" t="s">
        <v>817</v>
      </c>
      <c r="SLB60" s="151" t="s">
        <v>766</v>
      </c>
      <c r="SLC60" s="151" t="s">
        <v>662</v>
      </c>
      <c r="SLE60" s="151" t="s">
        <v>767</v>
      </c>
      <c r="SLH60" s="151" t="s">
        <v>768</v>
      </c>
      <c r="SLK60" s="151" t="s">
        <v>772</v>
      </c>
      <c r="SLM60" s="150" t="s">
        <v>476</v>
      </c>
      <c r="SLN60" s="150" t="s">
        <v>660</v>
      </c>
      <c r="SLO60" s="151" t="s">
        <v>765</v>
      </c>
      <c r="SLP60" s="151" t="s">
        <v>496</v>
      </c>
      <c r="SLQ60" s="151" t="s">
        <v>817</v>
      </c>
      <c r="SLR60" s="151" t="s">
        <v>766</v>
      </c>
      <c r="SLS60" s="151" t="s">
        <v>662</v>
      </c>
      <c r="SLU60" s="151" t="s">
        <v>767</v>
      </c>
      <c r="SLX60" s="151" t="s">
        <v>768</v>
      </c>
      <c r="SMA60" s="151" t="s">
        <v>772</v>
      </c>
      <c r="SMC60" s="150" t="s">
        <v>476</v>
      </c>
      <c r="SMD60" s="150" t="s">
        <v>660</v>
      </c>
      <c r="SME60" s="151" t="s">
        <v>765</v>
      </c>
      <c r="SMF60" s="151" t="s">
        <v>496</v>
      </c>
      <c r="SMG60" s="151" t="s">
        <v>817</v>
      </c>
      <c r="SMH60" s="151" t="s">
        <v>766</v>
      </c>
      <c r="SMI60" s="151" t="s">
        <v>662</v>
      </c>
      <c r="SMK60" s="151" t="s">
        <v>767</v>
      </c>
      <c r="SMN60" s="151" t="s">
        <v>768</v>
      </c>
      <c r="SMQ60" s="151" t="s">
        <v>772</v>
      </c>
      <c r="SMS60" s="150" t="s">
        <v>476</v>
      </c>
      <c r="SMT60" s="150" t="s">
        <v>660</v>
      </c>
      <c r="SMU60" s="151" t="s">
        <v>765</v>
      </c>
      <c r="SMV60" s="151" t="s">
        <v>496</v>
      </c>
      <c r="SMW60" s="151" t="s">
        <v>817</v>
      </c>
      <c r="SMX60" s="151" t="s">
        <v>766</v>
      </c>
      <c r="SMY60" s="151" t="s">
        <v>662</v>
      </c>
      <c r="SNA60" s="151" t="s">
        <v>767</v>
      </c>
      <c r="SND60" s="151" t="s">
        <v>768</v>
      </c>
      <c r="SNG60" s="151" t="s">
        <v>772</v>
      </c>
      <c r="SNI60" s="150" t="s">
        <v>476</v>
      </c>
      <c r="SNJ60" s="150" t="s">
        <v>660</v>
      </c>
      <c r="SNK60" s="151" t="s">
        <v>765</v>
      </c>
      <c r="SNL60" s="151" t="s">
        <v>496</v>
      </c>
      <c r="SNM60" s="151" t="s">
        <v>817</v>
      </c>
      <c r="SNN60" s="151" t="s">
        <v>766</v>
      </c>
      <c r="SNO60" s="151" t="s">
        <v>662</v>
      </c>
      <c r="SNQ60" s="151" t="s">
        <v>767</v>
      </c>
      <c r="SNT60" s="151" t="s">
        <v>768</v>
      </c>
      <c r="SNW60" s="151" t="s">
        <v>772</v>
      </c>
      <c r="SNY60" s="150" t="s">
        <v>476</v>
      </c>
      <c r="SNZ60" s="150" t="s">
        <v>660</v>
      </c>
      <c r="SOA60" s="151" t="s">
        <v>765</v>
      </c>
      <c r="SOB60" s="151" t="s">
        <v>496</v>
      </c>
      <c r="SOC60" s="151" t="s">
        <v>817</v>
      </c>
      <c r="SOD60" s="151" t="s">
        <v>766</v>
      </c>
      <c r="SOE60" s="151" t="s">
        <v>662</v>
      </c>
      <c r="SOG60" s="151" t="s">
        <v>767</v>
      </c>
      <c r="SOJ60" s="151" t="s">
        <v>768</v>
      </c>
      <c r="SOM60" s="151" t="s">
        <v>772</v>
      </c>
      <c r="SOO60" s="150" t="s">
        <v>476</v>
      </c>
      <c r="SOP60" s="150" t="s">
        <v>660</v>
      </c>
      <c r="SOQ60" s="151" t="s">
        <v>765</v>
      </c>
      <c r="SOR60" s="151" t="s">
        <v>496</v>
      </c>
      <c r="SOS60" s="151" t="s">
        <v>817</v>
      </c>
      <c r="SOT60" s="151" t="s">
        <v>766</v>
      </c>
      <c r="SOU60" s="151" t="s">
        <v>662</v>
      </c>
      <c r="SOW60" s="151" t="s">
        <v>767</v>
      </c>
      <c r="SOZ60" s="151" t="s">
        <v>768</v>
      </c>
      <c r="SPC60" s="151" t="s">
        <v>772</v>
      </c>
      <c r="SPE60" s="150" t="s">
        <v>476</v>
      </c>
      <c r="SPF60" s="150" t="s">
        <v>660</v>
      </c>
      <c r="SPG60" s="151" t="s">
        <v>765</v>
      </c>
      <c r="SPH60" s="151" t="s">
        <v>496</v>
      </c>
      <c r="SPI60" s="151" t="s">
        <v>817</v>
      </c>
      <c r="SPJ60" s="151" t="s">
        <v>766</v>
      </c>
      <c r="SPK60" s="151" t="s">
        <v>662</v>
      </c>
      <c r="SPM60" s="151" t="s">
        <v>767</v>
      </c>
      <c r="SPP60" s="151" t="s">
        <v>768</v>
      </c>
      <c r="SPS60" s="151" t="s">
        <v>772</v>
      </c>
      <c r="SPU60" s="150" t="s">
        <v>476</v>
      </c>
      <c r="SPV60" s="150" t="s">
        <v>660</v>
      </c>
      <c r="SPW60" s="151" t="s">
        <v>765</v>
      </c>
      <c r="SPX60" s="151" t="s">
        <v>496</v>
      </c>
      <c r="SPY60" s="151" t="s">
        <v>817</v>
      </c>
      <c r="SPZ60" s="151" t="s">
        <v>766</v>
      </c>
      <c r="SQA60" s="151" t="s">
        <v>662</v>
      </c>
      <c r="SQC60" s="151" t="s">
        <v>767</v>
      </c>
      <c r="SQF60" s="151" t="s">
        <v>768</v>
      </c>
      <c r="SQI60" s="151" t="s">
        <v>772</v>
      </c>
      <c r="SQK60" s="150" t="s">
        <v>476</v>
      </c>
      <c r="SQL60" s="150" t="s">
        <v>660</v>
      </c>
      <c r="SQM60" s="151" t="s">
        <v>765</v>
      </c>
      <c r="SQN60" s="151" t="s">
        <v>496</v>
      </c>
      <c r="SQO60" s="151" t="s">
        <v>817</v>
      </c>
      <c r="SQP60" s="151" t="s">
        <v>766</v>
      </c>
      <c r="SQQ60" s="151" t="s">
        <v>662</v>
      </c>
      <c r="SQS60" s="151" t="s">
        <v>767</v>
      </c>
      <c r="SQV60" s="151" t="s">
        <v>768</v>
      </c>
      <c r="SQY60" s="151" t="s">
        <v>772</v>
      </c>
      <c r="SRA60" s="150" t="s">
        <v>476</v>
      </c>
      <c r="SRB60" s="150" t="s">
        <v>660</v>
      </c>
      <c r="SRC60" s="151" t="s">
        <v>765</v>
      </c>
      <c r="SRD60" s="151" t="s">
        <v>496</v>
      </c>
      <c r="SRE60" s="151" t="s">
        <v>817</v>
      </c>
      <c r="SRF60" s="151" t="s">
        <v>766</v>
      </c>
      <c r="SRG60" s="151" t="s">
        <v>662</v>
      </c>
      <c r="SRI60" s="151" t="s">
        <v>767</v>
      </c>
      <c r="SRL60" s="151" t="s">
        <v>768</v>
      </c>
      <c r="SRO60" s="151" t="s">
        <v>772</v>
      </c>
      <c r="SRQ60" s="150" t="s">
        <v>476</v>
      </c>
      <c r="SRR60" s="150" t="s">
        <v>660</v>
      </c>
      <c r="SRS60" s="151" t="s">
        <v>765</v>
      </c>
      <c r="SRT60" s="151" t="s">
        <v>496</v>
      </c>
      <c r="SRU60" s="151" t="s">
        <v>817</v>
      </c>
      <c r="SRV60" s="151" t="s">
        <v>766</v>
      </c>
      <c r="SRW60" s="151" t="s">
        <v>662</v>
      </c>
      <c r="SRY60" s="151" t="s">
        <v>767</v>
      </c>
      <c r="SSB60" s="151" t="s">
        <v>768</v>
      </c>
      <c r="SSE60" s="151" t="s">
        <v>772</v>
      </c>
      <c r="SSG60" s="150" t="s">
        <v>476</v>
      </c>
      <c r="SSH60" s="150" t="s">
        <v>660</v>
      </c>
      <c r="SSI60" s="151" t="s">
        <v>765</v>
      </c>
      <c r="SSJ60" s="151" t="s">
        <v>496</v>
      </c>
      <c r="SSK60" s="151" t="s">
        <v>817</v>
      </c>
      <c r="SSL60" s="151" t="s">
        <v>766</v>
      </c>
      <c r="SSM60" s="151" t="s">
        <v>662</v>
      </c>
      <c r="SSO60" s="151" t="s">
        <v>767</v>
      </c>
      <c r="SSR60" s="151" t="s">
        <v>768</v>
      </c>
      <c r="SSU60" s="151" t="s">
        <v>772</v>
      </c>
      <c r="SSW60" s="150" t="s">
        <v>476</v>
      </c>
      <c r="SSX60" s="150" t="s">
        <v>660</v>
      </c>
      <c r="SSY60" s="151" t="s">
        <v>765</v>
      </c>
      <c r="SSZ60" s="151" t="s">
        <v>496</v>
      </c>
      <c r="STA60" s="151" t="s">
        <v>817</v>
      </c>
      <c r="STB60" s="151" t="s">
        <v>766</v>
      </c>
      <c r="STC60" s="151" t="s">
        <v>662</v>
      </c>
      <c r="STE60" s="151" t="s">
        <v>767</v>
      </c>
      <c r="STH60" s="151" t="s">
        <v>768</v>
      </c>
      <c r="STK60" s="151" t="s">
        <v>772</v>
      </c>
      <c r="STM60" s="150" t="s">
        <v>476</v>
      </c>
      <c r="STN60" s="150" t="s">
        <v>660</v>
      </c>
      <c r="STO60" s="151" t="s">
        <v>765</v>
      </c>
      <c r="STP60" s="151" t="s">
        <v>496</v>
      </c>
      <c r="STQ60" s="151" t="s">
        <v>817</v>
      </c>
      <c r="STR60" s="151" t="s">
        <v>766</v>
      </c>
      <c r="STS60" s="151" t="s">
        <v>662</v>
      </c>
      <c r="STU60" s="151" t="s">
        <v>767</v>
      </c>
      <c r="STX60" s="151" t="s">
        <v>768</v>
      </c>
      <c r="SUA60" s="151" t="s">
        <v>772</v>
      </c>
      <c r="SUC60" s="150" t="s">
        <v>476</v>
      </c>
      <c r="SUD60" s="150" t="s">
        <v>660</v>
      </c>
      <c r="SUE60" s="151" t="s">
        <v>765</v>
      </c>
      <c r="SUF60" s="151" t="s">
        <v>496</v>
      </c>
      <c r="SUG60" s="151" t="s">
        <v>817</v>
      </c>
      <c r="SUH60" s="151" t="s">
        <v>766</v>
      </c>
      <c r="SUI60" s="151" t="s">
        <v>662</v>
      </c>
      <c r="SUK60" s="151" t="s">
        <v>767</v>
      </c>
      <c r="SUN60" s="151" t="s">
        <v>768</v>
      </c>
      <c r="SUQ60" s="151" t="s">
        <v>772</v>
      </c>
      <c r="SUS60" s="150" t="s">
        <v>476</v>
      </c>
      <c r="SUT60" s="150" t="s">
        <v>660</v>
      </c>
      <c r="SUU60" s="151" t="s">
        <v>765</v>
      </c>
      <c r="SUV60" s="151" t="s">
        <v>496</v>
      </c>
      <c r="SUW60" s="151" t="s">
        <v>817</v>
      </c>
      <c r="SUX60" s="151" t="s">
        <v>766</v>
      </c>
      <c r="SUY60" s="151" t="s">
        <v>662</v>
      </c>
      <c r="SVA60" s="151" t="s">
        <v>767</v>
      </c>
      <c r="SVD60" s="151" t="s">
        <v>768</v>
      </c>
      <c r="SVG60" s="151" t="s">
        <v>772</v>
      </c>
      <c r="SVI60" s="150" t="s">
        <v>476</v>
      </c>
      <c r="SVJ60" s="150" t="s">
        <v>660</v>
      </c>
      <c r="SVK60" s="151" t="s">
        <v>765</v>
      </c>
      <c r="SVL60" s="151" t="s">
        <v>496</v>
      </c>
      <c r="SVM60" s="151" t="s">
        <v>817</v>
      </c>
      <c r="SVN60" s="151" t="s">
        <v>766</v>
      </c>
      <c r="SVO60" s="151" t="s">
        <v>662</v>
      </c>
      <c r="SVQ60" s="151" t="s">
        <v>767</v>
      </c>
      <c r="SVT60" s="151" t="s">
        <v>768</v>
      </c>
      <c r="SVW60" s="151" t="s">
        <v>772</v>
      </c>
      <c r="SVY60" s="150" t="s">
        <v>476</v>
      </c>
      <c r="SVZ60" s="150" t="s">
        <v>660</v>
      </c>
      <c r="SWA60" s="151" t="s">
        <v>765</v>
      </c>
      <c r="SWB60" s="151" t="s">
        <v>496</v>
      </c>
      <c r="SWC60" s="151" t="s">
        <v>817</v>
      </c>
      <c r="SWD60" s="151" t="s">
        <v>766</v>
      </c>
      <c r="SWE60" s="151" t="s">
        <v>662</v>
      </c>
      <c r="SWG60" s="151" t="s">
        <v>767</v>
      </c>
      <c r="SWJ60" s="151" t="s">
        <v>768</v>
      </c>
      <c r="SWM60" s="151" t="s">
        <v>772</v>
      </c>
      <c r="SWO60" s="150" t="s">
        <v>476</v>
      </c>
      <c r="SWP60" s="150" t="s">
        <v>660</v>
      </c>
      <c r="SWQ60" s="151" t="s">
        <v>765</v>
      </c>
      <c r="SWR60" s="151" t="s">
        <v>496</v>
      </c>
      <c r="SWS60" s="151" t="s">
        <v>817</v>
      </c>
      <c r="SWT60" s="151" t="s">
        <v>766</v>
      </c>
      <c r="SWU60" s="151" t="s">
        <v>662</v>
      </c>
      <c r="SWW60" s="151" t="s">
        <v>767</v>
      </c>
      <c r="SWZ60" s="151" t="s">
        <v>768</v>
      </c>
      <c r="SXC60" s="151" t="s">
        <v>772</v>
      </c>
      <c r="SXE60" s="150" t="s">
        <v>476</v>
      </c>
      <c r="SXF60" s="150" t="s">
        <v>660</v>
      </c>
      <c r="SXG60" s="151" t="s">
        <v>765</v>
      </c>
      <c r="SXH60" s="151" t="s">
        <v>496</v>
      </c>
      <c r="SXI60" s="151" t="s">
        <v>817</v>
      </c>
      <c r="SXJ60" s="151" t="s">
        <v>766</v>
      </c>
      <c r="SXK60" s="151" t="s">
        <v>662</v>
      </c>
      <c r="SXM60" s="151" t="s">
        <v>767</v>
      </c>
      <c r="SXP60" s="151" t="s">
        <v>768</v>
      </c>
      <c r="SXS60" s="151" t="s">
        <v>772</v>
      </c>
      <c r="SXU60" s="150" t="s">
        <v>476</v>
      </c>
      <c r="SXV60" s="150" t="s">
        <v>660</v>
      </c>
      <c r="SXW60" s="151" t="s">
        <v>765</v>
      </c>
      <c r="SXX60" s="151" t="s">
        <v>496</v>
      </c>
      <c r="SXY60" s="151" t="s">
        <v>817</v>
      </c>
      <c r="SXZ60" s="151" t="s">
        <v>766</v>
      </c>
      <c r="SYA60" s="151" t="s">
        <v>662</v>
      </c>
      <c r="SYC60" s="151" t="s">
        <v>767</v>
      </c>
      <c r="SYF60" s="151" t="s">
        <v>768</v>
      </c>
      <c r="SYI60" s="151" t="s">
        <v>772</v>
      </c>
      <c r="SYK60" s="150" t="s">
        <v>476</v>
      </c>
      <c r="SYL60" s="150" t="s">
        <v>660</v>
      </c>
      <c r="SYM60" s="151" t="s">
        <v>765</v>
      </c>
      <c r="SYN60" s="151" t="s">
        <v>496</v>
      </c>
      <c r="SYO60" s="151" t="s">
        <v>817</v>
      </c>
      <c r="SYP60" s="151" t="s">
        <v>766</v>
      </c>
      <c r="SYQ60" s="151" t="s">
        <v>662</v>
      </c>
      <c r="SYS60" s="151" t="s">
        <v>767</v>
      </c>
      <c r="SYV60" s="151" t="s">
        <v>768</v>
      </c>
      <c r="SYY60" s="151" t="s">
        <v>772</v>
      </c>
      <c r="SZA60" s="150" t="s">
        <v>476</v>
      </c>
      <c r="SZB60" s="150" t="s">
        <v>660</v>
      </c>
      <c r="SZC60" s="151" t="s">
        <v>765</v>
      </c>
      <c r="SZD60" s="151" t="s">
        <v>496</v>
      </c>
      <c r="SZE60" s="151" t="s">
        <v>817</v>
      </c>
      <c r="SZF60" s="151" t="s">
        <v>766</v>
      </c>
      <c r="SZG60" s="151" t="s">
        <v>662</v>
      </c>
      <c r="SZI60" s="151" t="s">
        <v>767</v>
      </c>
      <c r="SZL60" s="151" t="s">
        <v>768</v>
      </c>
      <c r="SZO60" s="151" t="s">
        <v>772</v>
      </c>
      <c r="SZQ60" s="150" t="s">
        <v>476</v>
      </c>
      <c r="SZR60" s="150" t="s">
        <v>660</v>
      </c>
      <c r="SZS60" s="151" t="s">
        <v>765</v>
      </c>
      <c r="SZT60" s="151" t="s">
        <v>496</v>
      </c>
      <c r="SZU60" s="151" t="s">
        <v>817</v>
      </c>
      <c r="SZV60" s="151" t="s">
        <v>766</v>
      </c>
      <c r="SZW60" s="151" t="s">
        <v>662</v>
      </c>
      <c r="SZY60" s="151" t="s">
        <v>767</v>
      </c>
      <c r="TAB60" s="151" t="s">
        <v>768</v>
      </c>
      <c r="TAE60" s="151" t="s">
        <v>772</v>
      </c>
      <c r="TAG60" s="150" t="s">
        <v>476</v>
      </c>
      <c r="TAH60" s="150" t="s">
        <v>660</v>
      </c>
      <c r="TAI60" s="151" t="s">
        <v>765</v>
      </c>
      <c r="TAJ60" s="151" t="s">
        <v>496</v>
      </c>
      <c r="TAK60" s="151" t="s">
        <v>817</v>
      </c>
      <c r="TAL60" s="151" t="s">
        <v>766</v>
      </c>
      <c r="TAM60" s="151" t="s">
        <v>662</v>
      </c>
      <c r="TAO60" s="151" t="s">
        <v>767</v>
      </c>
      <c r="TAR60" s="151" t="s">
        <v>768</v>
      </c>
      <c r="TAU60" s="151" t="s">
        <v>772</v>
      </c>
      <c r="TAW60" s="150" t="s">
        <v>476</v>
      </c>
      <c r="TAX60" s="150" t="s">
        <v>660</v>
      </c>
      <c r="TAY60" s="151" t="s">
        <v>765</v>
      </c>
      <c r="TAZ60" s="151" t="s">
        <v>496</v>
      </c>
      <c r="TBA60" s="151" t="s">
        <v>817</v>
      </c>
      <c r="TBB60" s="151" t="s">
        <v>766</v>
      </c>
      <c r="TBC60" s="151" t="s">
        <v>662</v>
      </c>
      <c r="TBE60" s="151" t="s">
        <v>767</v>
      </c>
      <c r="TBH60" s="151" t="s">
        <v>768</v>
      </c>
      <c r="TBK60" s="151" t="s">
        <v>772</v>
      </c>
      <c r="TBM60" s="150" t="s">
        <v>476</v>
      </c>
      <c r="TBN60" s="150" t="s">
        <v>660</v>
      </c>
      <c r="TBO60" s="151" t="s">
        <v>765</v>
      </c>
      <c r="TBP60" s="151" t="s">
        <v>496</v>
      </c>
      <c r="TBQ60" s="151" t="s">
        <v>817</v>
      </c>
      <c r="TBR60" s="151" t="s">
        <v>766</v>
      </c>
      <c r="TBS60" s="151" t="s">
        <v>662</v>
      </c>
      <c r="TBU60" s="151" t="s">
        <v>767</v>
      </c>
      <c r="TBX60" s="151" t="s">
        <v>768</v>
      </c>
      <c r="TCA60" s="151" t="s">
        <v>772</v>
      </c>
      <c r="TCC60" s="150" t="s">
        <v>476</v>
      </c>
      <c r="TCD60" s="150" t="s">
        <v>660</v>
      </c>
      <c r="TCE60" s="151" t="s">
        <v>765</v>
      </c>
      <c r="TCF60" s="151" t="s">
        <v>496</v>
      </c>
      <c r="TCG60" s="151" t="s">
        <v>817</v>
      </c>
      <c r="TCH60" s="151" t="s">
        <v>766</v>
      </c>
      <c r="TCI60" s="151" t="s">
        <v>662</v>
      </c>
      <c r="TCK60" s="151" t="s">
        <v>767</v>
      </c>
      <c r="TCN60" s="151" t="s">
        <v>768</v>
      </c>
      <c r="TCQ60" s="151" t="s">
        <v>772</v>
      </c>
      <c r="TCS60" s="150" t="s">
        <v>476</v>
      </c>
      <c r="TCT60" s="150" t="s">
        <v>660</v>
      </c>
      <c r="TCU60" s="151" t="s">
        <v>765</v>
      </c>
      <c r="TCV60" s="151" t="s">
        <v>496</v>
      </c>
      <c r="TCW60" s="151" t="s">
        <v>817</v>
      </c>
      <c r="TCX60" s="151" t="s">
        <v>766</v>
      </c>
      <c r="TCY60" s="151" t="s">
        <v>662</v>
      </c>
      <c r="TDA60" s="151" t="s">
        <v>767</v>
      </c>
      <c r="TDD60" s="151" t="s">
        <v>768</v>
      </c>
      <c r="TDG60" s="151" t="s">
        <v>772</v>
      </c>
      <c r="TDI60" s="150" t="s">
        <v>476</v>
      </c>
      <c r="TDJ60" s="150" t="s">
        <v>660</v>
      </c>
      <c r="TDK60" s="151" t="s">
        <v>765</v>
      </c>
      <c r="TDL60" s="151" t="s">
        <v>496</v>
      </c>
      <c r="TDM60" s="151" t="s">
        <v>817</v>
      </c>
      <c r="TDN60" s="151" t="s">
        <v>766</v>
      </c>
      <c r="TDO60" s="151" t="s">
        <v>662</v>
      </c>
      <c r="TDQ60" s="151" t="s">
        <v>767</v>
      </c>
      <c r="TDT60" s="151" t="s">
        <v>768</v>
      </c>
      <c r="TDW60" s="151" t="s">
        <v>772</v>
      </c>
      <c r="TDY60" s="150" t="s">
        <v>476</v>
      </c>
      <c r="TDZ60" s="150" t="s">
        <v>660</v>
      </c>
      <c r="TEA60" s="151" t="s">
        <v>765</v>
      </c>
      <c r="TEB60" s="151" t="s">
        <v>496</v>
      </c>
      <c r="TEC60" s="151" t="s">
        <v>817</v>
      </c>
      <c r="TED60" s="151" t="s">
        <v>766</v>
      </c>
      <c r="TEE60" s="151" t="s">
        <v>662</v>
      </c>
      <c r="TEG60" s="151" t="s">
        <v>767</v>
      </c>
      <c r="TEJ60" s="151" t="s">
        <v>768</v>
      </c>
      <c r="TEM60" s="151" t="s">
        <v>772</v>
      </c>
      <c r="TEO60" s="150" t="s">
        <v>476</v>
      </c>
      <c r="TEP60" s="150" t="s">
        <v>660</v>
      </c>
      <c r="TEQ60" s="151" t="s">
        <v>765</v>
      </c>
      <c r="TER60" s="151" t="s">
        <v>496</v>
      </c>
      <c r="TES60" s="151" t="s">
        <v>817</v>
      </c>
      <c r="TET60" s="151" t="s">
        <v>766</v>
      </c>
      <c r="TEU60" s="151" t="s">
        <v>662</v>
      </c>
      <c r="TEW60" s="151" t="s">
        <v>767</v>
      </c>
      <c r="TEZ60" s="151" t="s">
        <v>768</v>
      </c>
      <c r="TFC60" s="151" t="s">
        <v>772</v>
      </c>
      <c r="TFE60" s="150" t="s">
        <v>476</v>
      </c>
      <c r="TFF60" s="150" t="s">
        <v>660</v>
      </c>
      <c r="TFG60" s="151" t="s">
        <v>765</v>
      </c>
      <c r="TFH60" s="151" t="s">
        <v>496</v>
      </c>
      <c r="TFI60" s="151" t="s">
        <v>817</v>
      </c>
      <c r="TFJ60" s="151" t="s">
        <v>766</v>
      </c>
      <c r="TFK60" s="151" t="s">
        <v>662</v>
      </c>
      <c r="TFM60" s="151" t="s">
        <v>767</v>
      </c>
      <c r="TFP60" s="151" t="s">
        <v>768</v>
      </c>
      <c r="TFS60" s="151" t="s">
        <v>772</v>
      </c>
      <c r="TFU60" s="150" t="s">
        <v>476</v>
      </c>
      <c r="TFV60" s="150" t="s">
        <v>660</v>
      </c>
      <c r="TFW60" s="151" t="s">
        <v>765</v>
      </c>
      <c r="TFX60" s="151" t="s">
        <v>496</v>
      </c>
      <c r="TFY60" s="151" t="s">
        <v>817</v>
      </c>
      <c r="TFZ60" s="151" t="s">
        <v>766</v>
      </c>
      <c r="TGA60" s="151" t="s">
        <v>662</v>
      </c>
      <c r="TGC60" s="151" t="s">
        <v>767</v>
      </c>
      <c r="TGF60" s="151" t="s">
        <v>768</v>
      </c>
      <c r="TGI60" s="151" t="s">
        <v>772</v>
      </c>
      <c r="TGK60" s="150" t="s">
        <v>476</v>
      </c>
      <c r="TGL60" s="150" t="s">
        <v>660</v>
      </c>
      <c r="TGM60" s="151" t="s">
        <v>765</v>
      </c>
      <c r="TGN60" s="151" t="s">
        <v>496</v>
      </c>
      <c r="TGO60" s="151" t="s">
        <v>817</v>
      </c>
      <c r="TGP60" s="151" t="s">
        <v>766</v>
      </c>
      <c r="TGQ60" s="151" t="s">
        <v>662</v>
      </c>
      <c r="TGS60" s="151" t="s">
        <v>767</v>
      </c>
      <c r="TGV60" s="151" t="s">
        <v>768</v>
      </c>
      <c r="TGY60" s="151" t="s">
        <v>772</v>
      </c>
      <c r="THA60" s="150" t="s">
        <v>476</v>
      </c>
      <c r="THB60" s="150" t="s">
        <v>660</v>
      </c>
      <c r="THC60" s="151" t="s">
        <v>765</v>
      </c>
      <c r="THD60" s="151" t="s">
        <v>496</v>
      </c>
      <c r="THE60" s="151" t="s">
        <v>817</v>
      </c>
      <c r="THF60" s="151" t="s">
        <v>766</v>
      </c>
      <c r="THG60" s="151" t="s">
        <v>662</v>
      </c>
      <c r="THI60" s="151" t="s">
        <v>767</v>
      </c>
      <c r="THL60" s="151" t="s">
        <v>768</v>
      </c>
      <c r="THO60" s="151" t="s">
        <v>772</v>
      </c>
      <c r="THQ60" s="150" t="s">
        <v>476</v>
      </c>
      <c r="THR60" s="150" t="s">
        <v>660</v>
      </c>
      <c r="THS60" s="151" t="s">
        <v>765</v>
      </c>
      <c r="THT60" s="151" t="s">
        <v>496</v>
      </c>
      <c r="THU60" s="151" t="s">
        <v>817</v>
      </c>
      <c r="THV60" s="151" t="s">
        <v>766</v>
      </c>
      <c r="THW60" s="151" t="s">
        <v>662</v>
      </c>
      <c r="THY60" s="151" t="s">
        <v>767</v>
      </c>
      <c r="TIB60" s="151" t="s">
        <v>768</v>
      </c>
      <c r="TIE60" s="151" t="s">
        <v>772</v>
      </c>
      <c r="TIG60" s="150" t="s">
        <v>476</v>
      </c>
      <c r="TIH60" s="150" t="s">
        <v>660</v>
      </c>
      <c r="TII60" s="151" t="s">
        <v>765</v>
      </c>
      <c r="TIJ60" s="151" t="s">
        <v>496</v>
      </c>
      <c r="TIK60" s="151" t="s">
        <v>817</v>
      </c>
      <c r="TIL60" s="151" t="s">
        <v>766</v>
      </c>
      <c r="TIM60" s="151" t="s">
        <v>662</v>
      </c>
      <c r="TIO60" s="151" t="s">
        <v>767</v>
      </c>
      <c r="TIR60" s="151" t="s">
        <v>768</v>
      </c>
      <c r="TIU60" s="151" t="s">
        <v>772</v>
      </c>
      <c r="TIW60" s="150" t="s">
        <v>476</v>
      </c>
      <c r="TIX60" s="150" t="s">
        <v>660</v>
      </c>
      <c r="TIY60" s="151" t="s">
        <v>765</v>
      </c>
      <c r="TIZ60" s="151" t="s">
        <v>496</v>
      </c>
      <c r="TJA60" s="151" t="s">
        <v>817</v>
      </c>
      <c r="TJB60" s="151" t="s">
        <v>766</v>
      </c>
      <c r="TJC60" s="151" t="s">
        <v>662</v>
      </c>
      <c r="TJE60" s="151" t="s">
        <v>767</v>
      </c>
      <c r="TJH60" s="151" t="s">
        <v>768</v>
      </c>
      <c r="TJK60" s="151" t="s">
        <v>772</v>
      </c>
      <c r="TJM60" s="150" t="s">
        <v>476</v>
      </c>
      <c r="TJN60" s="150" t="s">
        <v>660</v>
      </c>
      <c r="TJO60" s="151" t="s">
        <v>765</v>
      </c>
      <c r="TJP60" s="151" t="s">
        <v>496</v>
      </c>
      <c r="TJQ60" s="151" t="s">
        <v>817</v>
      </c>
      <c r="TJR60" s="151" t="s">
        <v>766</v>
      </c>
      <c r="TJS60" s="151" t="s">
        <v>662</v>
      </c>
      <c r="TJU60" s="151" t="s">
        <v>767</v>
      </c>
      <c r="TJX60" s="151" t="s">
        <v>768</v>
      </c>
      <c r="TKA60" s="151" t="s">
        <v>772</v>
      </c>
      <c r="TKC60" s="150" t="s">
        <v>476</v>
      </c>
      <c r="TKD60" s="150" t="s">
        <v>660</v>
      </c>
      <c r="TKE60" s="151" t="s">
        <v>765</v>
      </c>
      <c r="TKF60" s="151" t="s">
        <v>496</v>
      </c>
      <c r="TKG60" s="151" t="s">
        <v>817</v>
      </c>
      <c r="TKH60" s="151" t="s">
        <v>766</v>
      </c>
      <c r="TKI60" s="151" t="s">
        <v>662</v>
      </c>
      <c r="TKK60" s="151" t="s">
        <v>767</v>
      </c>
      <c r="TKN60" s="151" t="s">
        <v>768</v>
      </c>
      <c r="TKQ60" s="151" t="s">
        <v>772</v>
      </c>
      <c r="TKS60" s="150" t="s">
        <v>476</v>
      </c>
      <c r="TKT60" s="150" t="s">
        <v>660</v>
      </c>
      <c r="TKU60" s="151" t="s">
        <v>765</v>
      </c>
      <c r="TKV60" s="151" t="s">
        <v>496</v>
      </c>
      <c r="TKW60" s="151" t="s">
        <v>817</v>
      </c>
      <c r="TKX60" s="151" t="s">
        <v>766</v>
      </c>
      <c r="TKY60" s="151" t="s">
        <v>662</v>
      </c>
      <c r="TLA60" s="151" t="s">
        <v>767</v>
      </c>
      <c r="TLD60" s="151" t="s">
        <v>768</v>
      </c>
      <c r="TLG60" s="151" t="s">
        <v>772</v>
      </c>
      <c r="TLI60" s="150" t="s">
        <v>476</v>
      </c>
      <c r="TLJ60" s="150" t="s">
        <v>660</v>
      </c>
      <c r="TLK60" s="151" t="s">
        <v>765</v>
      </c>
      <c r="TLL60" s="151" t="s">
        <v>496</v>
      </c>
      <c r="TLM60" s="151" t="s">
        <v>817</v>
      </c>
      <c r="TLN60" s="151" t="s">
        <v>766</v>
      </c>
      <c r="TLO60" s="151" t="s">
        <v>662</v>
      </c>
      <c r="TLQ60" s="151" t="s">
        <v>767</v>
      </c>
      <c r="TLT60" s="151" t="s">
        <v>768</v>
      </c>
      <c r="TLW60" s="151" t="s">
        <v>772</v>
      </c>
      <c r="TLY60" s="150" t="s">
        <v>476</v>
      </c>
      <c r="TLZ60" s="150" t="s">
        <v>660</v>
      </c>
      <c r="TMA60" s="151" t="s">
        <v>765</v>
      </c>
      <c r="TMB60" s="151" t="s">
        <v>496</v>
      </c>
      <c r="TMC60" s="151" t="s">
        <v>817</v>
      </c>
      <c r="TMD60" s="151" t="s">
        <v>766</v>
      </c>
      <c r="TME60" s="151" t="s">
        <v>662</v>
      </c>
      <c r="TMG60" s="151" t="s">
        <v>767</v>
      </c>
      <c r="TMJ60" s="151" t="s">
        <v>768</v>
      </c>
      <c r="TMM60" s="151" t="s">
        <v>772</v>
      </c>
      <c r="TMO60" s="150" t="s">
        <v>476</v>
      </c>
      <c r="TMP60" s="150" t="s">
        <v>660</v>
      </c>
      <c r="TMQ60" s="151" t="s">
        <v>765</v>
      </c>
      <c r="TMR60" s="151" t="s">
        <v>496</v>
      </c>
      <c r="TMS60" s="151" t="s">
        <v>817</v>
      </c>
      <c r="TMT60" s="151" t="s">
        <v>766</v>
      </c>
      <c r="TMU60" s="151" t="s">
        <v>662</v>
      </c>
      <c r="TMW60" s="151" t="s">
        <v>767</v>
      </c>
      <c r="TMZ60" s="151" t="s">
        <v>768</v>
      </c>
      <c r="TNC60" s="151" t="s">
        <v>772</v>
      </c>
      <c r="TNE60" s="150" t="s">
        <v>476</v>
      </c>
      <c r="TNF60" s="150" t="s">
        <v>660</v>
      </c>
      <c r="TNG60" s="151" t="s">
        <v>765</v>
      </c>
      <c r="TNH60" s="151" t="s">
        <v>496</v>
      </c>
      <c r="TNI60" s="151" t="s">
        <v>817</v>
      </c>
      <c r="TNJ60" s="151" t="s">
        <v>766</v>
      </c>
      <c r="TNK60" s="151" t="s">
        <v>662</v>
      </c>
      <c r="TNM60" s="151" t="s">
        <v>767</v>
      </c>
      <c r="TNP60" s="151" t="s">
        <v>768</v>
      </c>
      <c r="TNS60" s="151" t="s">
        <v>772</v>
      </c>
      <c r="TNU60" s="150" t="s">
        <v>476</v>
      </c>
      <c r="TNV60" s="150" t="s">
        <v>660</v>
      </c>
      <c r="TNW60" s="151" t="s">
        <v>765</v>
      </c>
      <c r="TNX60" s="151" t="s">
        <v>496</v>
      </c>
      <c r="TNY60" s="151" t="s">
        <v>817</v>
      </c>
      <c r="TNZ60" s="151" t="s">
        <v>766</v>
      </c>
      <c r="TOA60" s="151" t="s">
        <v>662</v>
      </c>
      <c r="TOC60" s="151" t="s">
        <v>767</v>
      </c>
      <c r="TOF60" s="151" t="s">
        <v>768</v>
      </c>
      <c r="TOI60" s="151" t="s">
        <v>772</v>
      </c>
      <c r="TOK60" s="150" t="s">
        <v>476</v>
      </c>
      <c r="TOL60" s="150" t="s">
        <v>660</v>
      </c>
      <c r="TOM60" s="151" t="s">
        <v>765</v>
      </c>
      <c r="TON60" s="151" t="s">
        <v>496</v>
      </c>
      <c r="TOO60" s="151" t="s">
        <v>817</v>
      </c>
      <c r="TOP60" s="151" t="s">
        <v>766</v>
      </c>
      <c r="TOQ60" s="151" t="s">
        <v>662</v>
      </c>
      <c r="TOS60" s="151" t="s">
        <v>767</v>
      </c>
      <c r="TOV60" s="151" t="s">
        <v>768</v>
      </c>
      <c r="TOY60" s="151" t="s">
        <v>772</v>
      </c>
      <c r="TPA60" s="150" t="s">
        <v>476</v>
      </c>
      <c r="TPB60" s="150" t="s">
        <v>660</v>
      </c>
      <c r="TPC60" s="151" t="s">
        <v>765</v>
      </c>
      <c r="TPD60" s="151" t="s">
        <v>496</v>
      </c>
      <c r="TPE60" s="151" t="s">
        <v>817</v>
      </c>
      <c r="TPF60" s="151" t="s">
        <v>766</v>
      </c>
      <c r="TPG60" s="151" t="s">
        <v>662</v>
      </c>
      <c r="TPI60" s="151" t="s">
        <v>767</v>
      </c>
      <c r="TPL60" s="151" t="s">
        <v>768</v>
      </c>
      <c r="TPO60" s="151" t="s">
        <v>772</v>
      </c>
      <c r="TPQ60" s="150" t="s">
        <v>476</v>
      </c>
      <c r="TPR60" s="150" t="s">
        <v>660</v>
      </c>
      <c r="TPS60" s="151" t="s">
        <v>765</v>
      </c>
      <c r="TPT60" s="151" t="s">
        <v>496</v>
      </c>
      <c r="TPU60" s="151" t="s">
        <v>817</v>
      </c>
      <c r="TPV60" s="151" t="s">
        <v>766</v>
      </c>
      <c r="TPW60" s="151" t="s">
        <v>662</v>
      </c>
      <c r="TPY60" s="151" t="s">
        <v>767</v>
      </c>
      <c r="TQB60" s="151" t="s">
        <v>768</v>
      </c>
      <c r="TQE60" s="151" t="s">
        <v>772</v>
      </c>
      <c r="TQG60" s="150" t="s">
        <v>476</v>
      </c>
      <c r="TQH60" s="150" t="s">
        <v>660</v>
      </c>
      <c r="TQI60" s="151" t="s">
        <v>765</v>
      </c>
      <c r="TQJ60" s="151" t="s">
        <v>496</v>
      </c>
      <c r="TQK60" s="151" t="s">
        <v>817</v>
      </c>
      <c r="TQL60" s="151" t="s">
        <v>766</v>
      </c>
      <c r="TQM60" s="151" t="s">
        <v>662</v>
      </c>
      <c r="TQO60" s="151" t="s">
        <v>767</v>
      </c>
      <c r="TQR60" s="151" t="s">
        <v>768</v>
      </c>
      <c r="TQU60" s="151" t="s">
        <v>772</v>
      </c>
      <c r="TQW60" s="150" t="s">
        <v>476</v>
      </c>
      <c r="TQX60" s="150" t="s">
        <v>660</v>
      </c>
      <c r="TQY60" s="151" t="s">
        <v>765</v>
      </c>
      <c r="TQZ60" s="151" t="s">
        <v>496</v>
      </c>
      <c r="TRA60" s="151" t="s">
        <v>817</v>
      </c>
      <c r="TRB60" s="151" t="s">
        <v>766</v>
      </c>
      <c r="TRC60" s="151" t="s">
        <v>662</v>
      </c>
      <c r="TRE60" s="151" t="s">
        <v>767</v>
      </c>
      <c r="TRH60" s="151" t="s">
        <v>768</v>
      </c>
      <c r="TRK60" s="151" t="s">
        <v>772</v>
      </c>
      <c r="TRM60" s="150" t="s">
        <v>476</v>
      </c>
      <c r="TRN60" s="150" t="s">
        <v>660</v>
      </c>
      <c r="TRO60" s="151" t="s">
        <v>765</v>
      </c>
      <c r="TRP60" s="151" t="s">
        <v>496</v>
      </c>
      <c r="TRQ60" s="151" t="s">
        <v>817</v>
      </c>
      <c r="TRR60" s="151" t="s">
        <v>766</v>
      </c>
      <c r="TRS60" s="151" t="s">
        <v>662</v>
      </c>
      <c r="TRU60" s="151" t="s">
        <v>767</v>
      </c>
      <c r="TRX60" s="151" t="s">
        <v>768</v>
      </c>
      <c r="TSA60" s="151" t="s">
        <v>772</v>
      </c>
      <c r="TSC60" s="150" t="s">
        <v>476</v>
      </c>
      <c r="TSD60" s="150" t="s">
        <v>660</v>
      </c>
      <c r="TSE60" s="151" t="s">
        <v>765</v>
      </c>
      <c r="TSF60" s="151" t="s">
        <v>496</v>
      </c>
      <c r="TSG60" s="151" t="s">
        <v>817</v>
      </c>
      <c r="TSH60" s="151" t="s">
        <v>766</v>
      </c>
      <c r="TSI60" s="151" t="s">
        <v>662</v>
      </c>
      <c r="TSK60" s="151" t="s">
        <v>767</v>
      </c>
      <c r="TSN60" s="151" t="s">
        <v>768</v>
      </c>
      <c r="TSQ60" s="151" t="s">
        <v>772</v>
      </c>
      <c r="TSS60" s="150" t="s">
        <v>476</v>
      </c>
      <c r="TST60" s="150" t="s">
        <v>660</v>
      </c>
      <c r="TSU60" s="151" t="s">
        <v>765</v>
      </c>
      <c r="TSV60" s="151" t="s">
        <v>496</v>
      </c>
      <c r="TSW60" s="151" t="s">
        <v>817</v>
      </c>
      <c r="TSX60" s="151" t="s">
        <v>766</v>
      </c>
      <c r="TSY60" s="151" t="s">
        <v>662</v>
      </c>
      <c r="TTA60" s="151" t="s">
        <v>767</v>
      </c>
      <c r="TTD60" s="151" t="s">
        <v>768</v>
      </c>
      <c r="TTG60" s="151" t="s">
        <v>772</v>
      </c>
      <c r="TTI60" s="150" t="s">
        <v>476</v>
      </c>
      <c r="TTJ60" s="150" t="s">
        <v>660</v>
      </c>
      <c r="TTK60" s="151" t="s">
        <v>765</v>
      </c>
      <c r="TTL60" s="151" t="s">
        <v>496</v>
      </c>
      <c r="TTM60" s="151" t="s">
        <v>817</v>
      </c>
      <c r="TTN60" s="151" t="s">
        <v>766</v>
      </c>
      <c r="TTO60" s="151" t="s">
        <v>662</v>
      </c>
      <c r="TTQ60" s="151" t="s">
        <v>767</v>
      </c>
      <c r="TTT60" s="151" t="s">
        <v>768</v>
      </c>
      <c r="TTW60" s="151" t="s">
        <v>772</v>
      </c>
      <c r="TTY60" s="150" t="s">
        <v>476</v>
      </c>
      <c r="TTZ60" s="150" t="s">
        <v>660</v>
      </c>
      <c r="TUA60" s="151" t="s">
        <v>765</v>
      </c>
      <c r="TUB60" s="151" t="s">
        <v>496</v>
      </c>
      <c r="TUC60" s="151" t="s">
        <v>817</v>
      </c>
      <c r="TUD60" s="151" t="s">
        <v>766</v>
      </c>
      <c r="TUE60" s="151" t="s">
        <v>662</v>
      </c>
      <c r="TUG60" s="151" t="s">
        <v>767</v>
      </c>
      <c r="TUJ60" s="151" t="s">
        <v>768</v>
      </c>
      <c r="TUM60" s="151" t="s">
        <v>772</v>
      </c>
      <c r="TUO60" s="150" t="s">
        <v>476</v>
      </c>
      <c r="TUP60" s="150" t="s">
        <v>660</v>
      </c>
      <c r="TUQ60" s="151" t="s">
        <v>765</v>
      </c>
      <c r="TUR60" s="151" t="s">
        <v>496</v>
      </c>
      <c r="TUS60" s="151" t="s">
        <v>817</v>
      </c>
      <c r="TUT60" s="151" t="s">
        <v>766</v>
      </c>
      <c r="TUU60" s="151" t="s">
        <v>662</v>
      </c>
      <c r="TUW60" s="151" t="s">
        <v>767</v>
      </c>
      <c r="TUZ60" s="151" t="s">
        <v>768</v>
      </c>
      <c r="TVC60" s="151" t="s">
        <v>772</v>
      </c>
      <c r="TVE60" s="150" t="s">
        <v>476</v>
      </c>
      <c r="TVF60" s="150" t="s">
        <v>660</v>
      </c>
      <c r="TVG60" s="151" t="s">
        <v>765</v>
      </c>
      <c r="TVH60" s="151" t="s">
        <v>496</v>
      </c>
      <c r="TVI60" s="151" t="s">
        <v>817</v>
      </c>
      <c r="TVJ60" s="151" t="s">
        <v>766</v>
      </c>
      <c r="TVK60" s="151" t="s">
        <v>662</v>
      </c>
      <c r="TVM60" s="151" t="s">
        <v>767</v>
      </c>
      <c r="TVP60" s="151" t="s">
        <v>768</v>
      </c>
      <c r="TVS60" s="151" t="s">
        <v>772</v>
      </c>
      <c r="TVU60" s="150" t="s">
        <v>476</v>
      </c>
      <c r="TVV60" s="150" t="s">
        <v>660</v>
      </c>
      <c r="TVW60" s="151" t="s">
        <v>765</v>
      </c>
      <c r="TVX60" s="151" t="s">
        <v>496</v>
      </c>
      <c r="TVY60" s="151" t="s">
        <v>817</v>
      </c>
      <c r="TVZ60" s="151" t="s">
        <v>766</v>
      </c>
      <c r="TWA60" s="151" t="s">
        <v>662</v>
      </c>
      <c r="TWC60" s="151" t="s">
        <v>767</v>
      </c>
      <c r="TWF60" s="151" t="s">
        <v>768</v>
      </c>
      <c r="TWI60" s="151" t="s">
        <v>772</v>
      </c>
      <c r="TWK60" s="150" t="s">
        <v>476</v>
      </c>
      <c r="TWL60" s="150" t="s">
        <v>660</v>
      </c>
      <c r="TWM60" s="151" t="s">
        <v>765</v>
      </c>
      <c r="TWN60" s="151" t="s">
        <v>496</v>
      </c>
      <c r="TWO60" s="151" t="s">
        <v>817</v>
      </c>
      <c r="TWP60" s="151" t="s">
        <v>766</v>
      </c>
      <c r="TWQ60" s="151" t="s">
        <v>662</v>
      </c>
      <c r="TWS60" s="151" t="s">
        <v>767</v>
      </c>
      <c r="TWV60" s="151" t="s">
        <v>768</v>
      </c>
      <c r="TWY60" s="151" t="s">
        <v>772</v>
      </c>
      <c r="TXA60" s="150" t="s">
        <v>476</v>
      </c>
      <c r="TXB60" s="150" t="s">
        <v>660</v>
      </c>
      <c r="TXC60" s="151" t="s">
        <v>765</v>
      </c>
      <c r="TXD60" s="151" t="s">
        <v>496</v>
      </c>
      <c r="TXE60" s="151" t="s">
        <v>817</v>
      </c>
      <c r="TXF60" s="151" t="s">
        <v>766</v>
      </c>
      <c r="TXG60" s="151" t="s">
        <v>662</v>
      </c>
      <c r="TXI60" s="151" t="s">
        <v>767</v>
      </c>
      <c r="TXL60" s="151" t="s">
        <v>768</v>
      </c>
      <c r="TXO60" s="151" t="s">
        <v>772</v>
      </c>
      <c r="TXQ60" s="150" t="s">
        <v>476</v>
      </c>
      <c r="TXR60" s="150" t="s">
        <v>660</v>
      </c>
      <c r="TXS60" s="151" t="s">
        <v>765</v>
      </c>
      <c r="TXT60" s="151" t="s">
        <v>496</v>
      </c>
      <c r="TXU60" s="151" t="s">
        <v>817</v>
      </c>
      <c r="TXV60" s="151" t="s">
        <v>766</v>
      </c>
      <c r="TXW60" s="151" t="s">
        <v>662</v>
      </c>
      <c r="TXY60" s="151" t="s">
        <v>767</v>
      </c>
      <c r="TYB60" s="151" t="s">
        <v>768</v>
      </c>
      <c r="TYE60" s="151" t="s">
        <v>772</v>
      </c>
      <c r="TYG60" s="150" t="s">
        <v>476</v>
      </c>
      <c r="TYH60" s="150" t="s">
        <v>660</v>
      </c>
      <c r="TYI60" s="151" t="s">
        <v>765</v>
      </c>
      <c r="TYJ60" s="151" t="s">
        <v>496</v>
      </c>
      <c r="TYK60" s="151" t="s">
        <v>817</v>
      </c>
      <c r="TYL60" s="151" t="s">
        <v>766</v>
      </c>
      <c r="TYM60" s="151" t="s">
        <v>662</v>
      </c>
      <c r="TYO60" s="151" t="s">
        <v>767</v>
      </c>
      <c r="TYR60" s="151" t="s">
        <v>768</v>
      </c>
      <c r="TYU60" s="151" t="s">
        <v>772</v>
      </c>
      <c r="TYW60" s="150" t="s">
        <v>476</v>
      </c>
      <c r="TYX60" s="150" t="s">
        <v>660</v>
      </c>
      <c r="TYY60" s="151" t="s">
        <v>765</v>
      </c>
      <c r="TYZ60" s="151" t="s">
        <v>496</v>
      </c>
      <c r="TZA60" s="151" t="s">
        <v>817</v>
      </c>
      <c r="TZB60" s="151" t="s">
        <v>766</v>
      </c>
      <c r="TZC60" s="151" t="s">
        <v>662</v>
      </c>
      <c r="TZE60" s="151" t="s">
        <v>767</v>
      </c>
      <c r="TZH60" s="151" t="s">
        <v>768</v>
      </c>
      <c r="TZK60" s="151" t="s">
        <v>772</v>
      </c>
      <c r="TZM60" s="150" t="s">
        <v>476</v>
      </c>
      <c r="TZN60" s="150" t="s">
        <v>660</v>
      </c>
      <c r="TZO60" s="151" t="s">
        <v>765</v>
      </c>
      <c r="TZP60" s="151" t="s">
        <v>496</v>
      </c>
      <c r="TZQ60" s="151" t="s">
        <v>817</v>
      </c>
      <c r="TZR60" s="151" t="s">
        <v>766</v>
      </c>
      <c r="TZS60" s="151" t="s">
        <v>662</v>
      </c>
      <c r="TZU60" s="151" t="s">
        <v>767</v>
      </c>
      <c r="TZX60" s="151" t="s">
        <v>768</v>
      </c>
      <c r="UAA60" s="151" t="s">
        <v>772</v>
      </c>
      <c r="UAC60" s="150" t="s">
        <v>476</v>
      </c>
      <c r="UAD60" s="150" t="s">
        <v>660</v>
      </c>
      <c r="UAE60" s="151" t="s">
        <v>765</v>
      </c>
      <c r="UAF60" s="151" t="s">
        <v>496</v>
      </c>
      <c r="UAG60" s="151" t="s">
        <v>817</v>
      </c>
      <c r="UAH60" s="151" t="s">
        <v>766</v>
      </c>
      <c r="UAI60" s="151" t="s">
        <v>662</v>
      </c>
      <c r="UAK60" s="151" t="s">
        <v>767</v>
      </c>
      <c r="UAN60" s="151" t="s">
        <v>768</v>
      </c>
      <c r="UAQ60" s="151" t="s">
        <v>772</v>
      </c>
      <c r="UAS60" s="150" t="s">
        <v>476</v>
      </c>
      <c r="UAT60" s="150" t="s">
        <v>660</v>
      </c>
      <c r="UAU60" s="151" t="s">
        <v>765</v>
      </c>
      <c r="UAV60" s="151" t="s">
        <v>496</v>
      </c>
      <c r="UAW60" s="151" t="s">
        <v>817</v>
      </c>
      <c r="UAX60" s="151" t="s">
        <v>766</v>
      </c>
      <c r="UAY60" s="151" t="s">
        <v>662</v>
      </c>
      <c r="UBA60" s="151" t="s">
        <v>767</v>
      </c>
      <c r="UBD60" s="151" t="s">
        <v>768</v>
      </c>
      <c r="UBG60" s="151" t="s">
        <v>772</v>
      </c>
      <c r="UBI60" s="150" t="s">
        <v>476</v>
      </c>
      <c r="UBJ60" s="150" t="s">
        <v>660</v>
      </c>
      <c r="UBK60" s="151" t="s">
        <v>765</v>
      </c>
      <c r="UBL60" s="151" t="s">
        <v>496</v>
      </c>
      <c r="UBM60" s="151" t="s">
        <v>817</v>
      </c>
      <c r="UBN60" s="151" t="s">
        <v>766</v>
      </c>
      <c r="UBO60" s="151" t="s">
        <v>662</v>
      </c>
      <c r="UBQ60" s="151" t="s">
        <v>767</v>
      </c>
      <c r="UBT60" s="151" t="s">
        <v>768</v>
      </c>
      <c r="UBW60" s="151" t="s">
        <v>772</v>
      </c>
      <c r="UBY60" s="150" t="s">
        <v>476</v>
      </c>
      <c r="UBZ60" s="150" t="s">
        <v>660</v>
      </c>
      <c r="UCA60" s="151" t="s">
        <v>765</v>
      </c>
      <c r="UCB60" s="151" t="s">
        <v>496</v>
      </c>
      <c r="UCC60" s="151" t="s">
        <v>817</v>
      </c>
      <c r="UCD60" s="151" t="s">
        <v>766</v>
      </c>
      <c r="UCE60" s="151" t="s">
        <v>662</v>
      </c>
      <c r="UCG60" s="151" t="s">
        <v>767</v>
      </c>
      <c r="UCJ60" s="151" t="s">
        <v>768</v>
      </c>
      <c r="UCM60" s="151" t="s">
        <v>772</v>
      </c>
      <c r="UCO60" s="150" t="s">
        <v>476</v>
      </c>
      <c r="UCP60" s="150" t="s">
        <v>660</v>
      </c>
      <c r="UCQ60" s="151" t="s">
        <v>765</v>
      </c>
      <c r="UCR60" s="151" t="s">
        <v>496</v>
      </c>
      <c r="UCS60" s="151" t="s">
        <v>817</v>
      </c>
      <c r="UCT60" s="151" t="s">
        <v>766</v>
      </c>
      <c r="UCU60" s="151" t="s">
        <v>662</v>
      </c>
      <c r="UCW60" s="151" t="s">
        <v>767</v>
      </c>
      <c r="UCZ60" s="151" t="s">
        <v>768</v>
      </c>
      <c r="UDC60" s="151" t="s">
        <v>772</v>
      </c>
      <c r="UDE60" s="150" t="s">
        <v>476</v>
      </c>
      <c r="UDF60" s="150" t="s">
        <v>660</v>
      </c>
      <c r="UDG60" s="151" t="s">
        <v>765</v>
      </c>
      <c r="UDH60" s="151" t="s">
        <v>496</v>
      </c>
      <c r="UDI60" s="151" t="s">
        <v>817</v>
      </c>
      <c r="UDJ60" s="151" t="s">
        <v>766</v>
      </c>
      <c r="UDK60" s="151" t="s">
        <v>662</v>
      </c>
      <c r="UDM60" s="151" t="s">
        <v>767</v>
      </c>
      <c r="UDP60" s="151" t="s">
        <v>768</v>
      </c>
      <c r="UDS60" s="151" t="s">
        <v>772</v>
      </c>
      <c r="UDU60" s="150" t="s">
        <v>476</v>
      </c>
      <c r="UDV60" s="150" t="s">
        <v>660</v>
      </c>
      <c r="UDW60" s="151" t="s">
        <v>765</v>
      </c>
      <c r="UDX60" s="151" t="s">
        <v>496</v>
      </c>
      <c r="UDY60" s="151" t="s">
        <v>817</v>
      </c>
      <c r="UDZ60" s="151" t="s">
        <v>766</v>
      </c>
      <c r="UEA60" s="151" t="s">
        <v>662</v>
      </c>
      <c r="UEC60" s="151" t="s">
        <v>767</v>
      </c>
      <c r="UEF60" s="151" t="s">
        <v>768</v>
      </c>
      <c r="UEI60" s="151" t="s">
        <v>772</v>
      </c>
      <c r="UEK60" s="150" t="s">
        <v>476</v>
      </c>
      <c r="UEL60" s="150" t="s">
        <v>660</v>
      </c>
      <c r="UEM60" s="151" t="s">
        <v>765</v>
      </c>
      <c r="UEN60" s="151" t="s">
        <v>496</v>
      </c>
      <c r="UEO60" s="151" t="s">
        <v>817</v>
      </c>
      <c r="UEP60" s="151" t="s">
        <v>766</v>
      </c>
      <c r="UEQ60" s="151" t="s">
        <v>662</v>
      </c>
      <c r="UES60" s="151" t="s">
        <v>767</v>
      </c>
      <c r="UEV60" s="151" t="s">
        <v>768</v>
      </c>
      <c r="UEY60" s="151" t="s">
        <v>772</v>
      </c>
      <c r="UFA60" s="150" t="s">
        <v>476</v>
      </c>
      <c r="UFB60" s="150" t="s">
        <v>660</v>
      </c>
      <c r="UFC60" s="151" t="s">
        <v>765</v>
      </c>
      <c r="UFD60" s="151" t="s">
        <v>496</v>
      </c>
      <c r="UFE60" s="151" t="s">
        <v>817</v>
      </c>
      <c r="UFF60" s="151" t="s">
        <v>766</v>
      </c>
      <c r="UFG60" s="151" t="s">
        <v>662</v>
      </c>
      <c r="UFI60" s="151" t="s">
        <v>767</v>
      </c>
      <c r="UFL60" s="151" t="s">
        <v>768</v>
      </c>
      <c r="UFO60" s="151" t="s">
        <v>772</v>
      </c>
      <c r="UFQ60" s="150" t="s">
        <v>476</v>
      </c>
      <c r="UFR60" s="150" t="s">
        <v>660</v>
      </c>
      <c r="UFS60" s="151" t="s">
        <v>765</v>
      </c>
      <c r="UFT60" s="151" t="s">
        <v>496</v>
      </c>
      <c r="UFU60" s="151" t="s">
        <v>817</v>
      </c>
      <c r="UFV60" s="151" t="s">
        <v>766</v>
      </c>
      <c r="UFW60" s="151" t="s">
        <v>662</v>
      </c>
      <c r="UFY60" s="151" t="s">
        <v>767</v>
      </c>
      <c r="UGB60" s="151" t="s">
        <v>768</v>
      </c>
      <c r="UGE60" s="151" t="s">
        <v>772</v>
      </c>
      <c r="UGG60" s="150" t="s">
        <v>476</v>
      </c>
      <c r="UGH60" s="150" t="s">
        <v>660</v>
      </c>
      <c r="UGI60" s="151" t="s">
        <v>765</v>
      </c>
      <c r="UGJ60" s="151" t="s">
        <v>496</v>
      </c>
      <c r="UGK60" s="151" t="s">
        <v>817</v>
      </c>
      <c r="UGL60" s="151" t="s">
        <v>766</v>
      </c>
      <c r="UGM60" s="151" t="s">
        <v>662</v>
      </c>
      <c r="UGO60" s="151" t="s">
        <v>767</v>
      </c>
      <c r="UGR60" s="151" t="s">
        <v>768</v>
      </c>
      <c r="UGU60" s="151" t="s">
        <v>772</v>
      </c>
      <c r="UGW60" s="150" t="s">
        <v>476</v>
      </c>
      <c r="UGX60" s="150" t="s">
        <v>660</v>
      </c>
      <c r="UGY60" s="151" t="s">
        <v>765</v>
      </c>
      <c r="UGZ60" s="151" t="s">
        <v>496</v>
      </c>
      <c r="UHA60" s="151" t="s">
        <v>817</v>
      </c>
      <c r="UHB60" s="151" t="s">
        <v>766</v>
      </c>
      <c r="UHC60" s="151" t="s">
        <v>662</v>
      </c>
      <c r="UHE60" s="151" t="s">
        <v>767</v>
      </c>
      <c r="UHH60" s="151" t="s">
        <v>768</v>
      </c>
      <c r="UHK60" s="151" t="s">
        <v>772</v>
      </c>
      <c r="UHM60" s="150" t="s">
        <v>476</v>
      </c>
      <c r="UHN60" s="150" t="s">
        <v>660</v>
      </c>
      <c r="UHO60" s="151" t="s">
        <v>765</v>
      </c>
      <c r="UHP60" s="151" t="s">
        <v>496</v>
      </c>
      <c r="UHQ60" s="151" t="s">
        <v>817</v>
      </c>
      <c r="UHR60" s="151" t="s">
        <v>766</v>
      </c>
      <c r="UHS60" s="151" t="s">
        <v>662</v>
      </c>
      <c r="UHU60" s="151" t="s">
        <v>767</v>
      </c>
      <c r="UHX60" s="151" t="s">
        <v>768</v>
      </c>
      <c r="UIA60" s="151" t="s">
        <v>772</v>
      </c>
      <c r="UIC60" s="150" t="s">
        <v>476</v>
      </c>
      <c r="UID60" s="150" t="s">
        <v>660</v>
      </c>
      <c r="UIE60" s="151" t="s">
        <v>765</v>
      </c>
      <c r="UIF60" s="151" t="s">
        <v>496</v>
      </c>
      <c r="UIG60" s="151" t="s">
        <v>817</v>
      </c>
      <c r="UIH60" s="151" t="s">
        <v>766</v>
      </c>
      <c r="UII60" s="151" t="s">
        <v>662</v>
      </c>
      <c r="UIK60" s="151" t="s">
        <v>767</v>
      </c>
      <c r="UIN60" s="151" t="s">
        <v>768</v>
      </c>
      <c r="UIQ60" s="151" t="s">
        <v>772</v>
      </c>
      <c r="UIS60" s="150" t="s">
        <v>476</v>
      </c>
      <c r="UIT60" s="150" t="s">
        <v>660</v>
      </c>
      <c r="UIU60" s="151" t="s">
        <v>765</v>
      </c>
      <c r="UIV60" s="151" t="s">
        <v>496</v>
      </c>
      <c r="UIW60" s="151" t="s">
        <v>817</v>
      </c>
      <c r="UIX60" s="151" t="s">
        <v>766</v>
      </c>
      <c r="UIY60" s="151" t="s">
        <v>662</v>
      </c>
      <c r="UJA60" s="151" t="s">
        <v>767</v>
      </c>
      <c r="UJD60" s="151" t="s">
        <v>768</v>
      </c>
      <c r="UJG60" s="151" t="s">
        <v>772</v>
      </c>
      <c r="UJI60" s="150" t="s">
        <v>476</v>
      </c>
      <c r="UJJ60" s="150" t="s">
        <v>660</v>
      </c>
      <c r="UJK60" s="151" t="s">
        <v>765</v>
      </c>
      <c r="UJL60" s="151" t="s">
        <v>496</v>
      </c>
      <c r="UJM60" s="151" t="s">
        <v>817</v>
      </c>
      <c r="UJN60" s="151" t="s">
        <v>766</v>
      </c>
      <c r="UJO60" s="151" t="s">
        <v>662</v>
      </c>
      <c r="UJQ60" s="151" t="s">
        <v>767</v>
      </c>
      <c r="UJT60" s="151" t="s">
        <v>768</v>
      </c>
      <c r="UJW60" s="151" t="s">
        <v>772</v>
      </c>
      <c r="UJY60" s="150" t="s">
        <v>476</v>
      </c>
      <c r="UJZ60" s="150" t="s">
        <v>660</v>
      </c>
      <c r="UKA60" s="151" t="s">
        <v>765</v>
      </c>
      <c r="UKB60" s="151" t="s">
        <v>496</v>
      </c>
      <c r="UKC60" s="151" t="s">
        <v>817</v>
      </c>
      <c r="UKD60" s="151" t="s">
        <v>766</v>
      </c>
      <c r="UKE60" s="151" t="s">
        <v>662</v>
      </c>
      <c r="UKG60" s="151" t="s">
        <v>767</v>
      </c>
      <c r="UKJ60" s="151" t="s">
        <v>768</v>
      </c>
      <c r="UKM60" s="151" t="s">
        <v>772</v>
      </c>
      <c r="UKO60" s="150" t="s">
        <v>476</v>
      </c>
      <c r="UKP60" s="150" t="s">
        <v>660</v>
      </c>
      <c r="UKQ60" s="151" t="s">
        <v>765</v>
      </c>
      <c r="UKR60" s="151" t="s">
        <v>496</v>
      </c>
      <c r="UKS60" s="151" t="s">
        <v>817</v>
      </c>
      <c r="UKT60" s="151" t="s">
        <v>766</v>
      </c>
      <c r="UKU60" s="151" t="s">
        <v>662</v>
      </c>
      <c r="UKW60" s="151" t="s">
        <v>767</v>
      </c>
      <c r="UKZ60" s="151" t="s">
        <v>768</v>
      </c>
      <c r="ULC60" s="151" t="s">
        <v>772</v>
      </c>
      <c r="ULE60" s="150" t="s">
        <v>476</v>
      </c>
      <c r="ULF60" s="150" t="s">
        <v>660</v>
      </c>
      <c r="ULG60" s="151" t="s">
        <v>765</v>
      </c>
      <c r="ULH60" s="151" t="s">
        <v>496</v>
      </c>
      <c r="ULI60" s="151" t="s">
        <v>817</v>
      </c>
      <c r="ULJ60" s="151" t="s">
        <v>766</v>
      </c>
      <c r="ULK60" s="151" t="s">
        <v>662</v>
      </c>
      <c r="ULM60" s="151" t="s">
        <v>767</v>
      </c>
      <c r="ULP60" s="151" t="s">
        <v>768</v>
      </c>
      <c r="ULS60" s="151" t="s">
        <v>772</v>
      </c>
      <c r="ULU60" s="150" t="s">
        <v>476</v>
      </c>
      <c r="ULV60" s="150" t="s">
        <v>660</v>
      </c>
      <c r="ULW60" s="151" t="s">
        <v>765</v>
      </c>
      <c r="ULX60" s="151" t="s">
        <v>496</v>
      </c>
      <c r="ULY60" s="151" t="s">
        <v>817</v>
      </c>
      <c r="ULZ60" s="151" t="s">
        <v>766</v>
      </c>
      <c r="UMA60" s="151" t="s">
        <v>662</v>
      </c>
      <c r="UMC60" s="151" t="s">
        <v>767</v>
      </c>
      <c r="UMF60" s="151" t="s">
        <v>768</v>
      </c>
      <c r="UMI60" s="151" t="s">
        <v>772</v>
      </c>
      <c r="UMK60" s="150" t="s">
        <v>476</v>
      </c>
      <c r="UML60" s="150" t="s">
        <v>660</v>
      </c>
      <c r="UMM60" s="151" t="s">
        <v>765</v>
      </c>
      <c r="UMN60" s="151" t="s">
        <v>496</v>
      </c>
      <c r="UMO60" s="151" t="s">
        <v>817</v>
      </c>
      <c r="UMP60" s="151" t="s">
        <v>766</v>
      </c>
      <c r="UMQ60" s="151" t="s">
        <v>662</v>
      </c>
      <c r="UMS60" s="151" t="s">
        <v>767</v>
      </c>
      <c r="UMV60" s="151" t="s">
        <v>768</v>
      </c>
      <c r="UMY60" s="151" t="s">
        <v>772</v>
      </c>
      <c r="UNA60" s="150" t="s">
        <v>476</v>
      </c>
      <c r="UNB60" s="150" t="s">
        <v>660</v>
      </c>
      <c r="UNC60" s="151" t="s">
        <v>765</v>
      </c>
      <c r="UND60" s="151" t="s">
        <v>496</v>
      </c>
      <c r="UNE60" s="151" t="s">
        <v>817</v>
      </c>
      <c r="UNF60" s="151" t="s">
        <v>766</v>
      </c>
      <c r="UNG60" s="151" t="s">
        <v>662</v>
      </c>
      <c r="UNI60" s="151" t="s">
        <v>767</v>
      </c>
      <c r="UNL60" s="151" t="s">
        <v>768</v>
      </c>
      <c r="UNO60" s="151" t="s">
        <v>772</v>
      </c>
      <c r="UNQ60" s="150" t="s">
        <v>476</v>
      </c>
      <c r="UNR60" s="150" t="s">
        <v>660</v>
      </c>
      <c r="UNS60" s="151" t="s">
        <v>765</v>
      </c>
      <c r="UNT60" s="151" t="s">
        <v>496</v>
      </c>
      <c r="UNU60" s="151" t="s">
        <v>817</v>
      </c>
      <c r="UNV60" s="151" t="s">
        <v>766</v>
      </c>
      <c r="UNW60" s="151" t="s">
        <v>662</v>
      </c>
      <c r="UNY60" s="151" t="s">
        <v>767</v>
      </c>
      <c r="UOB60" s="151" t="s">
        <v>768</v>
      </c>
      <c r="UOE60" s="151" t="s">
        <v>772</v>
      </c>
      <c r="UOG60" s="150" t="s">
        <v>476</v>
      </c>
      <c r="UOH60" s="150" t="s">
        <v>660</v>
      </c>
      <c r="UOI60" s="151" t="s">
        <v>765</v>
      </c>
      <c r="UOJ60" s="151" t="s">
        <v>496</v>
      </c>
      <c r="UOK60" s="151" t="s">
        <v>817</v>
      </c>
      <c r="UOL60" s="151" t="s">
        <v>766</v>
      </c>
      <c r="UOM60" s="151" t="s">
        <v>662</v>
      </c>
      <c r="UOO60" s="151" t="s">
        <v>767</v>
      </c>
      <c r="UOR60" s="151" t="s">
        <v>768</v>
      </c>
      <c r="UOU60" s="151" t="s">
        <v>772</v>
      </c>
      <c r="UOW60" s="150" t="s">
        <v>476</v>
      </c>
      <c r="UOX60" s="150" t="s">
        <v>660</v>
      </c>
      <c r="UOY60" s="151" t="s">
        <v>765</v>
      </c>
      <c r="UOZ60" s="151" t="s">
        <v>496</v>
      </c>
      <c r="UPA60" s="151" t="s">
        <v>817</v>
      </c>
      <c r="UPB60" s="151" t="s">
        <v>766</v>
      </c>
      <c r="UPC60" s="151" t="s">
        <v>662</v>
      </c>
      <c r="UPE60" s="151" t="s">
        <v>767</v>
      </c>
      <c r="UPH60" s="151" t="s">
        <v>768</v>
      </c>
      <c r="UPK60" s="151" t="s">
        <v>772</v>
      </c>
      <c r="UPM60" s="150" t="s">
        <v>476</v>
      </c>
      <c r="UPN60" s="150" t="s">
        <v>660</v>
      </c>
      <c r="UPO60" s="151" t="s">
        <v>765</v>
      </c>
      <c r="UPP60" s="151" t="s">
        <v>496</v>
      </c>
      <c r="UPQ60" s="151" t="s">
        <v>817</v>
      </c>
      <c r="UPR60" s="151" t="s">
        <v>766</v>
      </c>
      <c r="UPS60" s="151" t="s">
        <v>662</v>
      </c>
      <c r="UPU60" s="151" t="s">
        <v>767</v>
      </c>
      <c r="UPX60" s="151" t="s">
        <v>768</v>
      </c>
      <c r="UQA60" s="151" t="s">
        <v>772</v>
      </c>
      <c r="UQC60" s="150" t="s">
        <v>476</v>
      </c>
      <c r="UQD60" s="150" t="s">
        <v>660</v>
      </c>
      <c r="UQE60" s="151" t="s">
        <v>765</v>
      </c>
      <c r="UQF60" s="151" t="s">
        <v>496</v>
      </c>
      <c r="UQG60" s="151" t="s">
        <v>817</v>
      </c>
      <c r="UQH60" s="151" t="s">
        <v>766</v>
      </c>
      <c r="UQI60" s="151" t="s">
        <v>662</v>
      </c>
      <c r="UQK60" s="151" t="s">
        <v>767</v>
      </c>
      <c r="UQN60" s="151" t="s">
        <v>768</v>
      </c>
      <c r="UQQ60" s="151" t="s">
        <v>772</v>
      </c>
      <c r="UQS60" s="150" t="s">
        <v>476</v>
      </c>
      <c r="UQT60" s="150" t="s">
        <v>660</v>
      </c>
      <c r="UQU60" s="151" t="s">
        <v>765</v>
      </c>
      <c r="UQV60" s="151" t="s">
        <v>496</v>
      </c>
      <c r="UQW60" s="151" t="s">
        <v>817</v>
      </c>
      <c r="UQX60" s="151" t="s">
        <v>766</v>
      </c>
      <c r="UQY60" s="151" t="s">
        <v>662</v>
      </c>
      <c r="URA60" s="151" t="s">
        <v>767</v>
      </c>
      <c r="URD60" s="151" t="s">
        <v>768</v>
      </c>
      <c r="URG60" s="151" t="s">
        <v>772</v>
      </c>
      <c r="URI60" s="150" t="s">
        <v>476</v>
      </c>
      <c r="URJ60" s="150" t="s">
        <v>660</v>
      </c>
      <c r="URK60" s="151" t="s">
        <v>765</v>
      </c>
      <c r="URL60" s="151" t="s">
        <v>496</v>
      </c>
      <c r="URM60" s="151" t="s">
        <v>817</v>
      </c>
      <c r="URN60" s="151" t="s">
        <v>766</v>
      </c>
      <c r="URO60" s="151" t="s">
        <v>662</v>
      </c>
      <c r="URQ60" s="151" t="s">
        <v>767</v>
      </c>
      <c r="URT60" s="151" t="s">
        <v>768</v>
      </c>
      <c r="URW60" s="151" t="s">
        <v>772</v>
      </c>
      <c r="URY60" s="150" t="s">
        <v>476</v>
      </c>
      <c r="URZ60" s="150" t="s">
        <v>660</v>
      </c>
      <c r="USA60" s="151" t="s">
        <v>765</v>
      </c>
      <c r="USB60" s="151" t="s">
        <v>496</v>
      </c>
      <c r="USC60" s="151" t="s">
        <v>817</v>
      </c>
      <c r="USD60" s="151" t="s">
        <v>766</v>
      </c>
      <c r="USE60" s="151" t="s">
        <v>662</v>
      </c>
      <c r="USG60" s="151" t="s">
        <v>767</v>
      </c>
      <c r="USJ60" s="151" t="s">
        <v>768</v>
      </c>
      <c r="USM60" s="151" t="s">
        <v>772</v>
      </c>
      <c r="USO60" s="150" t="s">
        <v>476</v>
      </c>
      <c r="USP60" s="150" t="s">
        <v>660</v>
      </c>
      <c r="USQ60" s="151" t="s">
        <v>765</v>
      </c>
      <c r="USR60" s="151" t="s">
        <v>496</v>
      </c>
      <c r="USS60" s="151" t="s">
        <v>817</v>
      </c>
      <c r="UST60" s="151" t="s">
        <v>766</v>
      </c>
      <c r="USU60" s="151" t="s">
        <v>662</v>
      </c>
      <c r="USW60" s="151" t="s">
        <v>767</v>
      </c>
      <c r="USZ60" s="151" t="s">
        <v>768</v>
      </c>
      <c r="UTC60" s="151" t="s">
        <v>772</v>
      </c>
      <c r="UTE60" s="150" t="s">
        <v>476</v>
      </c>
      <c r="UTF60" s="150" t="s">
        <v>660</v>
      </c>
      <c r="UTG60" s="151" t="s">
        <v>765</v>
      </c>
      <c r="UTH60" s="151" t="s">
        <v>496</v>
      </c>
      <c r="UTI60" s="151" t="s">
        <v>817</v>
      </c>
      <c r="UTJ60" s="151" t="s">
        <v>766</v>
      </c>
      <c r="UTK60" s="151" t="s">
        <v>662</v>
      </c>
      <c r="UTM60" s="151" t="s">
        <v>767</v>
      </c>
      <c r="UTP60" s="151" t="s">
        <v>768</v>
      </c>
      <c r="UTS60" s="151" t="s">
        <v>772</v>
      </c>
      <c r="UTU60" s="150" t="s">
        <v>476</v>
      </c>
      <c r="UTV60" s="150" t="s">
        <v>660</v>
      </c>
      <c r="UTW60" s="151" t="s">
        <v>765</v>
      </c>
      <c r="UTX60" s="151" t="s">
        <v>496</v>
      </c>
      <c r="UTY60" s="151" t="s">
        <v>817</v>
      </c>
      <c r="UTZ60" s="151" t="s">
        <v>766</v>
      </c>
      <c r="UUA60" s="151" t="s">
        <v>662</v>
      </c>
      <c r="UUC60" s="151" t="s">
        <v>767</v>
      </c>
      <c r="UUF60" s="151" t="s">
        <v>768</v>
      </c>
      <c r="UUI60" s="151" t="s">
        <v>772</v>
      </c>
      <c r="UUK60" s="150" t="s">
        <v>476</v>
      </c>
      <c r="UUL60" s="150" t="s">
        <v>660</v>
      </c>
      <c r="UUM60" s="151" t="s">
        <v>765</v>
      </c>
      <c r="UUN60" s="151" t="s">
        <v>496</v>
      </c>
      <c r="UUO60" s="151" t="s">
        <v>817</v>
      </c>
      <c r="UUP60" s="151" t="s">
        <v>766</v>
      </c>
      <c r="UUQ60" s="151" t="s">
        <v>662</v>
      </c>
      <c r="UUS60" s="151" t="s">
        <v>767</v>
      </c>
      <c r="UUV60" s="151" t="s">
        <v>768</v>
      </c>
      <c r="UUY60" s="151" t="s">
        <v>772</v>
      </c>
      <c r="UVA60" s="150" t="s">
        <v>476</v>
      </c>
      <c r="UVB60" s="150" t="s">
        <v>660</v>
      </c>
      <c r="UVC60" s="151" t="s">
        <v>765</v>
      </c>
      <c r="UVD60" s="151" t="s">
        <v>496</v>
      </c>
      <c r="UVE60" s="151" t="s">
        <v>817</v>
      </c>
      <c r="UVF60" s="151" t="s">
        <v>766</v>
      </c>
      <c r="UVG60" s="151" t="s">
        <v>662</v>
      </c>
      <c r="UVI60" s="151" t="s">
        <v>767</v>
      </c>
      <c r="UVL60" s="151" t="s">
        <v>768</v>
      </c>
      <c r="UVO60" s="151" t="s">
        <v>772</v>
      </c>
      <c r="UVQ60" s="150" t="s">
        <v>476</v>
      </c>
      <c r="UVR60" s="150" t="s">
        <v>660</v>
      </c>
      <c r="UVS60" s="151" t="s">
        <v>765</v>
      </c>
      <c r="UVT60" s="151" t="s">
        <v>496</v>
      </c>
      <c r="UVU60" s="151" t="s">
        <v>817</v>
      </c>
      <c r="UVV60" s="151" t="s">
        <v>766</v>
      </c>
      <c r="UVW60" s="151" t="s">
        <v>662</v>
      </c>
      <c r="UVY60" s="151" t="s">
        <v>767</v>
      </c>
      <c r="UWB60" s="151" t="s">
        <v>768</v>
      </c>
      <c r="UWE60" s="151" t="s">
        <v>772</v>
      </c>
      <c r="UWG60" s="150" t="s">
        <v>476</v>
      </c>
      <c r="UWH60" s="150" t="s">
        <v>660</v>
      </c>
      <c r="UWI60" s="151" t="s">
        <v>765</v>
      </c>
      <c r="UWJ60" s="151" t="s">
        <v>496</v>
      </c>
      <c r="UWK60" s="151" t="s">
        <v>817</v>
      </c>
      <c r="UWL60" s="151" t="s">
        <v>766</v>
      </c>
      <c r="UWM60" s="151" t="s">
        <v>662</v>
      </c>
      <c r="UWO60" s="151" t="s">
        <v>767</v>
      </c>
      <c r="UWR60" s="151" t="s">
        <v>768</v>
      </c>
      <c r="UWU60" s="151" t="s">
        <v>772</v>
      </c>
      <c r="UWW60" s="150" t="s">
        <v>476</v>
      </c>
      <c r="UWX60" s="150" t="s">
        <v>660</v>
      </c>
      <c r="UWY60" s="151" t="s">
        <v>765</v>
      </c>
      <c r="UWZ60" s="151" t="s">
        <v>496</v>
      </c>
      <c r="UXA60" s="151" t="s">
        <v>817</v>
      </c>
      <c r="UXB60" s="151" t="s">
        <v>766</v>
      </c>
      <c r="UXC60" s="151" t="s">
        <v>662</v>
      </c>
      <c r="UXE60" s="151" t="s">
        <v>767</v>
      </c>
      <c r="UXH60" s="151" t="s">
        <v>768</v>
      </c>
      <c r="UXK60" s="151" t="s">
        <v>772</v>
      </c>
      <c r="UXM60" s="150" t="s">
        <v>476</v>
      </c>
      <c r="UXN60" s="150" t="s">
        <v>660</v>
      </c>
      <c r="UXO60" s="151" t="s">
        <v>765</v>
      </c>
      <c r="UXP60" s="151" t="s">
        <v>496</v>
      </c>
      <c r="UXQ60" s="151" t="s">
        <v>817</v>
      </c>
      <c r="UXR60" s="151" t="s">
        <v>766</v>
      </c>
      <c r="UXS60" s="151" t="s">
        <v>662</v>
      </c>
      <c r="UXU60" s="151" t="s">
        <v>767</v>
      </c>
      <c r="UXX60" s="151" t="s">
        <v>768</v>
      </c>
      <c r="UYA60" s="151" t="s">
        <v>772</v>
      </c>
      <c r="UYC60" s="150" t="s">
        <v>476</v>
      </c>
      <c r="UYD60" s="150" t="s">
        <v>660</v>
      </c>
      <c r="UYE60" s="151" t="s">
        <v>765</v>
      </c>
      <c r="UYF60" s="151" t="s">
        <v>496</v>
      </c>
      <c r="UYG60" s="151" t="s">
        <v>817</v>
      </c>
      <c r="UYH60" s="151" t="s">
        <v>766</v>
      </c>
      <c r="UYI60" s="151" t="s">
        <v>662</v>
      </c>
      <c r="UYK60" s="151" t="s">
        <v>767</v>
      </c>
      <c r="UYN60" s="151" t="s">
        <v>768</v>
      </c>
      <c r="UYQ60" s="151" t="s">
        <v>772</v>
      </c>
      <c r="UYS60" s="150" t="s">
        <v>476</v>
      </c>
      <c r="UYT60" s="150" t="s">
        <v>660</v>
      </c>
      <c r="UYU60" s="151" t="s">
        <v>765</v>
      </c>
      <c r="UYV60" s="151" t="s">
        <v>496</v>
      </c>
      <c r="UYW60" s="151" t="s">
        <v>817</v>
      </c>
      <c r="UYX60" s="151" t="s">
        <v>766</v>
      </c>
      <c r="UYY60" s="151" t="s">
        <v>662</v>
      </c>
      <c r="UZA60" s="151" t="s">
        <v>767</v>
      </c>
      <c r="UZD60" s="151" t="s">
        <v>768</v>
      </c>
      <c r="UZG60" s="151" t="s">
        <v>772</v>
      </c>
      <c r="UZI60" s="150" t="s">
        <v>476</v>
      </c>
      <c r="UZJ60" s="150" t="s">
        <v>660</v>
      </c>
      <c r="UZK60" s="151" t="s">
        <v>765</v>
      </c>
      <c r="UZL60" s="151" t="s">
        <v>496</v>
      </c>
      <c r="UZM60" s="151" t="s">
        <v>817</v>
      </c>
      <c r="UZN60" s="151" t="s">
        <v>766</v>
      </c>
      <c r="UZO60" s="151" t="s">
        <v>662</v>
      </c>
      <c r="UZQ60" s="151" t="s">
        <v>767</v>
      </c>
      <c r="UZT60" s="151" t="s">
        <v>768</v>
      </c>
      <c r="UZW60" s="151" t="s">
        <v>772</v>
      </c>
      <c r="UZY60" s="150" t="s">
        <v>476</v>
      </c>
      <c r="UZZ60" s="150" t="s">
        <v>660</v>
      </c>
      <c r="VAA60" s="151" t="s">
        <v>765</v>
      </c>
      <c r="VAB60" s="151" t="s">
        <v>496</v>
      </c>
      <c r="VAC60" s="151" t="s">
        <v>817</v>
      </c>
      <c r="VAD60" s="151" t="s">
        <v>766</v>
      </c>
      <c r="VAE60" s="151" t="s">
        <v>662</v>
      </c>
      <c r="VAG60" s="151" t="s">
        <v>767</v>
      </c>
      <c r="VAJ60" s="151" t="s">
        <v>768</v>
      </c>
      <c r="VAM60" s="151" t="s">
        <v>772</v>
      </c>
      <c r="VAO60" s="150" t="s">
        <v>476</v>
      </c>
      <c r="VAP60" s="150" t="s">
        <v>660</v>
      </c>
      <c r="VAQ60" s="151" t="s">
        <v>765</v>
      </c>
      <c r="VAR60" s="151" t="s">
        <v>496</v>
      </c>
      <c r="VAS60" s="151" t="s">
        <v>817</v>
      </c>
      <c r="VAT60" s="151" t="s">
        <v>766</v>
      </c>
      <c r="VAU60" s="151" t="s">
        <v>662</v>
      </c>
      <c r="VAW60" s="151" t="s">
        <v>767</v>
      </c>
      <c r="VAZ60" s="151" t="s">
        <v>768</v>
      </c>
      <c r="VBC60" s="151" t="s">
        <v>772</v>
      </c>
      <c r="VBE60" s="150" t="s">
        <v>476</v>
      </c>
      <c r="VBF60" s="150" t="s">
        <v>660</v>
      </c>
      <c r="VBG60" s="151" t="s">
        <v>765</v>
      </c>
      <c r="VBH60" s="151" t="s">
        <v>496</v>
      </c>
      <c r="VBI60" s="151" t="s">
        <v>817</v>
      </c>
      <c r="VBJ60" s="151" t="s">
        <v>766</v>
      </c>
      <c r="VBK60" s="151" t="s">
        <v>662</v>
      </c>
      <c r="VBM60" s="151" t="s">
        <v>767</v>
      </c>
      <c r="VBP60" s="151" t="s">
        <v>768</v>
      </c>
      <c r="VBS60" s="151" t="s">
        <v>772</v>
      </c>
      <c r="VBU60" s="150" t="s">
        <v>476</v>
      </c>
      <c r="VBV60" s="150" t="s">
        <v>660</v>
      </c>
      <c r="VBW60" s="151" t="s">
        <v>765</v>
      </c>
      <c r="VBX60" s="151" t="s">
        <v>496</v>
      </c>
      <c r="VBY60" s="151" t="s">
        <v>817</v>
      </c>
      <c r="VBZ60" s="151" t="s">
        <v>766</v>
      </c>
      <c r="VCA60" s="151" t="s">
        <v>662</v>
      </c>
      <c r="VCC60" s="151" t="s">
        <v>767</v>
      </c>
      <c r="VCF60" s="151" t="s">
        <v>768</v>
      </c>
      <c r="VCI60" s="151" t="s">
        <v>772</v>
      </c>
      <c r="VCK60" s="150" t="s">
        <v>476</v>
      </c>
      <c r="VCL60" s="150" t="s">
        <v>660</v>
      </c>
      <c r="VCM60" s="151" t="s">
        <v>765</v>
      </c>
      <c r="VCN60" s="151" t="s">
        <v>496</v>
      </c>
      <c r="VCO60" s="151" t="s">
        <v>817</v>
      </c>
      <c r="VCP60" s="151" t="s">
        <v>766</v>
      </c>
      <c r="VCQ60" s="151" t="s">
        <v>662</v>
      </c>
      <c r="VCS60" s="151" t="s">
        <v>767</v>
      </c>
      <c r="VCV60" s="151" t="s">
        <v>768</v>
      </c>
      <c r="VCY60" s="151" t="s">
        <v>772</v>
      </c>
      <c r="VDA60" s="150" t="s">
        <v>476</v>
      </c>
      <c r="VDB60" s="150" t="s">
        <v>660</v>
      </c>
      <c r="VDC60" s="151" t="s">
        <v>765</v>
      </c>
      <c r="VDD60" s="151" t="s">
        <v>496</v>
      </c>
      <c r="VDE60" s="151" t="s">
        <v>817</v>
      </c>
      <c r="VDF60" s="151" t="s">
        <v>766</v>
      </c>
      <c r="VDG60" s="151" t="s">
        <v>662</v>
      </c>
      <c r="VDI60" s="151" t="s">
        <v>767</v>
      </c>
      <c r="VDL60" s="151" t="s">
        <v>768</v>
      </c>
      <c r="VDO60" s="151" t="s">
        <v>772</v>
      </c>
      <c r="VDQ60" s="150" t="s">
        <v>476</v>
      </c>
      <c r="VDR60" s="150" t="s">
        <v>660</v>
      </c>
      <c r="VDS60" s="151" t="s">
        <v>765</v>
      </c>
      <c r="VDT60" s="151" t="s">
        <v>496</v>
      </c>
      <c r="VDU60" s="151" t="s">
        <v>817</v>
      </c>
      <c r="VDV60" s="151" t="s">
        <v>766</v>
      </c>
      <c r="VDW60" s="151" t="s">
        <v>662</v>
      </c>
      <c r="VDY60" s="151" t="s">
        <v>767</v>
      </c>
      <c r="VEB60" s="151" t="s">
        <v>768</v>
      </c>
      <c r="VEE60" s="151" t="s">
        <v>772</v>
      </c>
      <c r="VEG60" s="150" t="s">
        <v>476</v>
      </c>
      <c r="VEH60" s="150" t="s">
        <v>660</v>
      </c>
      <c r="VEI60" s="151" t="s">
        <v>765</v>
      </c>
      <c r="VEJ60" s="151" t="s">
        <v>496</v>
      </c>
      <c r="VEK60" s="151" t="s">
        <v>817</v>
      </c>
      <c r="VEL60" s="151" t="s">
        <v>766</v>
      </c>
      <c r="VEM60" s="151" t="s">
        <v>662</v>
      </c>
      <c r="VEO60" s="151" t="s">
        <v>767</v>
      </c>
      <c r="VER60" s="151" t="s">
        <v>768</v>
      </c>
      <c r="VEU60" s="151" t="s">
        <v>772</v>
      </c>
      <c r="VEW60" s="150" t="s">
        <v>476</v>
      </c>
      <c r="VEX60" s="150" t="s">
        <v>660</v>
      </c>
      <c r="VEY60" s="151" t="s">
        <v>765</v>
      </c>
      <c r="VEZ60" s="151" t="s">
        <v>496</v>
      </c>
      <c r="VFA60" s="151" t="s">
        <v>817</v>
      </c>
      <c r="VFB60" s="151" t="s">
        <v>766</v>
      </c>
      <c r="VFC60" s="151" t="s">
        <v>662</v>
      </c>
      <c r="VFE60" s="151" t="s">
        <v>767</v>
      </c>
      <c r="VFH60" s="151" t="s">
        <v>768</v>
      </c>
      <c r="VFK60" s="151" t="s">
        <v>772</v>
      </c>
      <c r="VFM60" s="150" t="s">
        <v>476</v>
      </c>
      <c r="VFN60" s="150" t="s">
        <v>660</v>
      </c>
      <c r="VFO60" s="151" t="s">
        <v>765</v>
      </c>
      <c r="VFP60" s="151" t="s">
        <v>496</v>
      </c>
      <c r="VFQ60" s="151" t="s">
        <v>817</v>
      </c>
      <c r="VFR60" s="151" t="s">
        <v>766</v>
      </c>
      <c r="VFS60" s="151" t="s">
        <v>662</v>
      </c>
      <c r="VFU60" s="151" t="s">
        <v>767</v>
      </c>
      <c r="VFX60" s="151" t="s">
        <v>768</v>
      </c>
      <c r="VGA60" s="151" t="s">
        <v>772</v>
      </c>
      <c r="VGC60" s="150" t="s">
        <v>476</v>
      </c>
      <c r="VGD60" s="150" t="s">
        <v>660</v>
      </c>
      <c r="VGE60" s="151" t="s">
        <v>765</v>
      </c>
      <c r="VGF60" s="151" t="s">
        <v>496</v>
      </c>
      <c r="VGG60" s="151" t="s">
        <v>817</v>
      </c>
      <c r="VGH60" s="151" t="s">
        <v>766</v>
      </c>
      <c r="VGI60" s="151" t="s">
        <v>662</v>
      </c>
      <c r="VGK60" s="151" t="s">
        <v>767</v>
      </c>
      <c r="VGN60" s="151" t="s">
        <v>768</v>
      </c>
      <c r="VGQ60" s="151" t="s">
        <v>772</v>
      </c>
      <c r="VGS60" s="150" t="s">
        <v>476</v>
      </c>
      <c r="VGT60" s="150" t="s">
        <v>660</v>
      </c>
      <c r="VGU60" s="151" t="s">
        <v>765</v>
      </c>
      <c r="VGV60" s="151" t="s">
        <v>496</v>
      </c>
      <c r="VGW60" s="151" t="s">
        <v>817</v>
      </c>
      <c r="VGX60" s="151" t="s">
        <v>766</v>
      </c>
      <c r="VGY60" s="151" t="s">
        <v>662</v>
      </c>
      <c r="VHA60" s="151" t="s">
        <v>767</v>
      </c>
      <c r="VHD60" s="151" t="s">
        <v>768</v>
      </c>
      <c r="VHG60" s="151" t="s">
        <v>772</v>
      </c>
      <c r="VHI60" s="150" t="s">
        <v>476</v>
      </c>
      <c r="VHJ60" s="150" t="s">
        <v>660</v>
      </c>
      <c r="VHK60" s="151" t="s">
        <v>765</v>
      </c>
      <c r="VHL60" s="151" t="s">
        <v>496</v>
      </c>
      <c r="VHM60" s="151" t="s">
        <v>817</v>
      </c>
      <c r="VHN60" s="151" t="s">
        <v>766</v>
      </c>
      <c r="VHO60" s="151" t="s">
        <v>662</v>
      </c>
      <c r="VHQ60" s="151" t="s">
        <v>767</v>
      </c>
      <c r="VHT60" s="151" t="s">
        <v>768</v>
      </c>
      <c r="VHW60" s="151" t="s">
        <v>772</v>
      </c>
      <c r="VHY60" s="150" t="s">
        <v>476</v>
      </c>
      <c r="VHZ60" s="150" t="s">
        <v>660</v>
      </c>
      <c r="VIA60" s="151" t="s">
        <v>765</v>
      </c>
      <c r="VIB60" s="151" t="s">
        <v>496</v>
      </c>
      <c r="VIC60" s="151" t="s">
        <v>817</v>
      </c>
      <c r="VID60" s="151" t="s">
        <v>766</v>
      </c>
      <c r="VIE60" s="151" t="s">
        <v>662</v>
      </c>
      <c r="VIG60" s="151" t="s">
        <v>767</v>
      </c>
      <c r="VIJ60" s="151" t="s">
        <v>768</v>
      </c>
      <c r="VIM60" s="151" t="s">
        <v>772</v>
      </c>
      <c r="VIO60" s="150" t="s">
        <v>476</v>
      </c>
      <c r="VIP60" s="150" t="s">
        <v>660</v>
      </c>
      <c r="VIQ60" s="151" t="s">
        <v>765</v>
      </c>
      <c r="VIR60" s="151" t="s">
        <v>496</v>
      </c>
      <c r="VIS60" s="151" t="s">
        <v>817</v>
      </c>
      <c r="VIT60" s="151" t="s">
        <v>766</v>
      </c>
      <c r="VIU60" s="151" t="s">
        <v>662</v>
      </c>
      <c r="VIW60" s="151" t="s">
        <v>767</v>
      </c>
      <c r="VIZ60" s="151" t="s">
        <v>768</v>
      </c>
      <c r="VJC60" s="151" t="s">
        <v>772</v>
      </c>
      <c r="VJE60" s="150" t="s">
        <v>476</v>
      </c>
      <c r="VJF60" s="150" t="s">
        <v>660</v>
      </c>
      <c r="VJG60" s="151" t="s">
        <v>765</v>
      </c>
      <c r="VJH60" s="151" t="s">
        <v>496</v>
      </c>
      <c r="VJI60" s="151" t="s">
        <v>817</v>
      </c>
      <c r="VJJ60" s="151" t="s">
        <v>766</v>
      </c>
      <c r="VJK60" s="151" t="s">
        <v>662</v>
      </c>
      <c r="VJM60" s="151" t="s">
        <v>767</v>
      </c>
      <c r="VJP60" s="151" t="s">
        <v>768</v>
      </c>
      <c r="VJS60" s="151" t="s">
        <v>772</v>
      </c>
      <c r="VJU60" s="150" t="s">
        <v>476</v>
      </c>
      <c r="VJV60" s="150" t="s">
        <v>660</v>
      </c>
      <c r="VJW60" s="151" t="s">
        <v>765</v>
      </c>
      <c r="VJX60" s="151" t="s">
        <v>496</v>
      </c>
      <c r="VJY60" s="151" t="s">
        <v>817</v>
      </c>
      <c r="VJZ60" s="151" t="s">
        <v>766</v>
      </c>
      <c r="VKA60" s="151" t="s">
        <v>662</v>
      </c>
      <c r="VKC60" s="151" t="s">
        <v>767</v>
      </c>
      <c r="VKF60" s="151" t="s">
        <v>768</v>
      </c>
      <c r="VKI60" s="151" t="s">
        <v>772</v>
      </c>
      <c r="VKK60" s="150" t="s">
        <v>476</v>
      </c>
      <c r="VKL60" s="150" t="s">
        <v>660</v>
      </c>
      <c r="VKM60" s="151" t="s">
        <v>765</v>
      </c>
      <c r="VKN60" s="151" t="s">
        <v>496</v>
      </c>
      <c r="VKO60" s="151" t="s">
        <v>817</v>
      </c>
      <c r="VKP60" s="151" t="s">
        <v>766</v>
      </c>
      <c r="VKQ60" s="151" t="s">
        <v>662</v>
      </c>
      <c r="VKS60" s="151" t="s">
        <v>767</v>
      </c>
      <c r="VKV60" s="151" t="s">
        <v>768</v>
      </c>
      <c r="VKY60" s="151" t="s">
        <v>772</v>
      </c>
      <c r="VLA60" s="150" t="s">
        <v>476</v>
      </c>
      <c r="VLB60" s="150" t="s">
        <v>660</v>
      </c>
      <c r="VLC60" s="151" t="s">
        <v>765</v>
      </c>
      <c r="VLD60" s="151" t="s">
        <v>496</v>
      </c>
      <c r="VLE60" s="151" t="s">
        <v>817</v>
      </c>
      <c r="VLF60" s="151" t="s">
        <v>766</v>
      </c>
      <c r="VLG60" s="151" t="s">
        <v>662</v>
      </c>
      <c r="VLI60" s="151" t="s">
        <v>767</v>
      </c>
      <c r="VLL60" s="151" t="s">
        <v>768</v>
      </c>
      <c r="VLO60" s="151" t="s">
        <v>772</v>
      </c>
      <c r="VLQ60" s="150" t="s">
        <v>476</v>
      </c>
      <c r="VLR60" s="150" t="s">
        <v>660</v>
      </c>
      <c r="VLS60" s="151" t="s">
        <v>765</v>
      </c>
      <c r="VLT60" s="151" t="s">
        <v>496</v>
      </c>
      <c r="VLU60" s="151" t="s">
        <v>817</v>
      </c>
      <c r="VLV60" s="151" t="s">
        <v>766</v>
      </c>
      <c r="VLW60" s="151" t="s">
        <v>662</v>
      </c>
      <c r="VLY60" s="151" t="s">
        <v>767</v>
      </c>
      <c r="VMB60" s="151" t="s">
        <v>768</v>
      </c>
      <c r="VME60" s="151" t="s">
        <v>772</v>
      </c>
      <c r="VMG60" s="150" t="s">
        <v>476</v>
      </c>
      <c r="VMH60" s="150" t="s">
        <v>660</v>
      </c>
      <c r="VMI60" s="151" t="s">
        <v>765</v>
      </c>
      <c r="VMJ60" s="151" t="s">
        <v>496</v>
      </c>
      <c r="VMK60" s="151" t="s">
        <v>817</v>
      </c>
      <c r="VML60" s="151" t="s">
        <v>766</v>
      </c>
      <c r="VMM60" s="151" t="s">
        <v>662</v>
      </c>
      <c r="VMO60" s="151" t="s">
        <v>767</v>
      </c>
      <c r="VMR60" s="151" t="s">
        <v>768</v>
      </c>
      <c r="VMU60" s="151" t="s">
        <v>772</v>
      </c>
      <c r="VMW60" s="150" t="s">
        <v>476</v>
      </c>
      <c r="VMX60" s="150" t="s">
        <v>660</v>
      </c>
      <c r="VMY60" s="151" t="s">
        <v>765</v>
      </c>
      <c r="VMZ60" s="151" t="s">
        <v>496</v>
      </c>
      <c r="VNA60" s="151" t="s">
        <v>817</v>
      </c>
      <c r="VNB60" s="151" t="s">
        <v>766</v>
      </c>
      <c r="VNC60" s="151" t="s">
        <v>662</v>
      </c>
      <c r="VNE60" s="151" t="s">
        <v>767</v>
      </c>
      <c r="VNH60" s="151" t="s">
        <v>768</v>
      </c>
      <c r="VNK60" s="151" t="s">
        <v>772</v>
      </c>
      <c r="VNM60" s="150" t="s">
        <v>476</v>
      </c>
      <c r="VNN60" s="150" t="s">
        <v>660</v>
      </c>
      <c r="VNO60" s="151" t="s">
        <v>765</v>
      </c>
      <c r="VNP60" s="151" t="s">
        <v>496</v>
      </c>
      <c r="VNQ60" s="151" t="s">
        <v>817</v>
      </c>
      <c r="VNR60" s="151" t="s">
        <v>766</v>
      </c>
      <c r="VNS60" s="151" t="s">
        <v>662</v>
      </c>
      <c r="VNU60" s="151" t="s">
        <v>767</v>
      </c>
      <c r="VNX60" s="151" t="s">
        <v>768</v>
      </c>
      <c r="VOA60" s="151" t="s">
        <v>772</v>
      </c>
      <c r="VOC60" s="150" t="s">
        <v>476</v>
      </c>
      <c r="VOD60" s="150" t="s">
        <v>660</v>
      </c>
      <c r="VOE60" s="151" t="s">
        <v>765</v>
      </c>
      <c r="VOF60" s="151" t="s">
        <v>496</v>
      </c>
      <c r="VOG60" s="151" t="s">
        <v>817</v>
      </c>
      <c r="VOH60" s="151" t="s">
        <v>766</v>
      </c>
      <c r="VOI60" s="151" t="s">
        <v>662</v>
      </c>
      <c r="VOK60" s="151" t="s">
        <v>767</v>
      </c>
      <c r="VON60" s="151" t="s">
        <v>768</v>
      </c>
      <c r="VOQ60" s="151" t="s">
        <v>772</v>
      </c>
      <c r="VOS60" s="150" t="s">
        <v>476</v>
      </c>
      <c r="VOT60" s="150" t="s">
        <v>660</v>
      </c>
      <c r="VOU60" s="151" t="s">
        <v>765</v>
      </c>
      <c r="VOV60" s="151" t="s">
        <v>496</v>
      </c>
      <c r="VOW60" s="151" t="s">
        <v>817</v>
      </c>
      <c r="VOX60" s="151" t="s">
        <v>766</v>
      </c>
      <c r="VOY60" s="151" t="s">
        <v>662</v>
      </c>
      <c r="VPA60" s="151" t="s">
        <v>767</v>
      </c>
      <c r="VPD60" s="151" t="s">
        <v>768</v>
      </c>
      <c r="VPG60" s="151" t="s">
        <v>772</v>
      </c>
      <c r="VPI60" s="150" t="s">
        <v>476</v>
      </c>
      <c r="VPJ60" s="150" t="s">
        <v>660</v>
      </c>
      <c r="VPK60" s="151" t="s">
        <v>765</v>
      </c>
      <c r="VPL60" s="151" t="s">
        <v>496</v>
      </c>
      <c r="VPM60" s="151" t="s">
        <v>817</v>
      </c>
      <c r="VPN60" s="151" t="s">
        <v>766</v>
      </c>
      <c r="VPO60" s="151" t="s">
        <v>662</v>
      </c>
      <c r="VPQ60" s="151" t="s">
        <v>767</v>
      </c>
      <c r="VPT60" s="151" t="s">
        <v>768</v>
      </c>
      <c r="VPW60" s="151" t="s">
        <v>772</v>
      </c>
      <c r="VPY60" s="150" t="s">
        <v>476</v>
      </c>
      <c r="VPZ60" s="150" t="s">
        <v>660</v>
      </c>
      <c r="VQA60" s="151" t="s">
        <v>765</v>
      </c>
      <c r="VQB60" s="151" t="s">
        <v>496</v>
      </c>
      <c r="VQC60" s="151" t="s">
        <v>817</v>
      </c>
      <c r="VQD60" s="151" t="s">
        <v>766</v>
      </c>
      <c r="VQE60" s="151" t="s">
        <v>662</v>
      </c>
      <c r="VQG60" s="151" t="s">
        <v>767</v>
      </c>
      <c r="VQJ60" s="151" t="s">
        <v>768</v>
      </c>
      <c r="VQM60" s="151" t="s">
        <v>772</v>
      </c>
      <c r="VQO60" s="150" t="s">
        <v>476</v>
      </c>
      <c r="VQP60" s="150" t="s">
        <v>660</v>
      </c>
      <c r="VQQ60" s="151" t="s">
        <v>765</v>
      </c>
      <c r="VQR60" s="151" t="s">
        <v>496</v>
      </c>
      <c r="VQS60" s="151" t="s">
        <v>817</v>
      </c>
      <c r="VQT60" s="151" t="s">
        <v>766</v>
      </c>
      <c r="VQU60" s="151" t="s">
        <v>662</v>
      </c>
      <c r="VQW60" s="151" t="s">
        <v>767</v>
      </c>
      <c r="VQZ60" s="151" t="s">
        <v>768</v>
      </c>
      <c r="VRC60" s="151" t="s">
        <v>772</v>
      </c>
      <c r="VRE60" s="150" t="s">
        <v>476</v>
      </c>
      <c r="VRF60" s="150" t="s">
        <v>660</v>
      </c>
      <c r="VRG60" s="151" t="s">
        <v>765</v>
      </c>
      <c r="VRH60" s="151" t="s">
        <v>496</v>
      </c>
      <c r="VRI60" s="151" t="s">
        <v>817</v>
      </c>
      <c r="VRJ60" s="151" t="s">
        <v>766</v>
      </c>
      <c r="VRK60" s="151" t="s">
        <v>662</v>
      </c>
      <c r="VRM60" s="151" t="s">
        <v>767</v>
      </c>
      <c r="VRP60" s="151" t="s">
        <v>768</v>
      </c>
      <c r="VRS60" s="151" t="s">
        <v>772</v>
      </c>
      <c r="VRU60" s="150" t="s">
        <v>476</v>
      </c>
      <c r="VRV60" s="150" t="s">
        <v>660</v>
      </c>
      <c r="VRW60" s="151" t="s">
        <v>765</v>
      </c>
      <c r="VRX60" s="151" t="s">
        <v>496</v>
      </c>
      <c r="VRY60" s="151" t="s">
        <v>817</v>
      </c>
      <c r="VRZ60" s="151" t="s">
        <v>766</v>
      </c>
      <c r="VSA60" s="151" t="s">
        <v>662</v>
      </c>
      <c r="VSC60" s="151" t="s">
        <v>767</v>
      </c>
      <c r="VSF60" s="151" t="s">
        <v>768</v>
      </c>
      <c r="VSI60" s="151" t="s">
        <v>772</v>
      </c>
      <c r="VSK60" s="150" t="s">
        <v>476</v>
      </c>
      <c r="VSL60" s="150" t="s">
        <v>660</v>
      </c>
      <c r="VSM60" s="151" t="s">
        <v>765</v>
      </c>
      <c r="VSN60" s="151" t="s">
        <v>496</v>
      </c>
      <c r="VSO60" s="151" t="s">
        <v>817</v>
      </c>
      <c r="VSP60" s="151" t="s">
        <v>766</v>
      </c>
      <c r="VSQ60" s="151" t="s">
        <v>662</v>
      </c>
      <c r="VSS60" s="151" t="s">
        <v>767</v>
      </c>
      <c r="VSV60" s="151" t="s">
        <v>768</v>
      </c>
      <c r="VSY60" s="151" t="s">
        <v>772</v>
      </c>
      <c r="VTA60" s="150" t="s">
        <v>476</v>
      </c>
      <c r="VTB60" s="150" t="s">
        <v>660</v>
      </c>
      <c r="VTC60" s="151" t="s">
        <v>765</v>
      </c>
      <c r="VTD60" s="151" t="s">
        <v>496</v>
      </c>
      <c r="VTE60" s="151" t="s">
        <v>817</v>
      </c>
      <c r="VTF60" s="151" t="s">
        <v>766</v>
      </c>
      <c r="VTG60" s="151" t="s">
        <v>662</v>
      </c>
      <c r="VTI60" s="151" t="s">
        <v>767</v>
      </c>
      <c r="VTL60" s="151" t="s">
        <v>768</v>
      </c>
      <c r="VTO60" s="151" t="s">
        <v>772</v>
      </c>
      <c r="VTQ60" s="150" t="s">
        <v>476</v>
      </c>
      <c r="VTR60" s="150" t="s">
        <v>660</v>
      </c>
      <c r="VTS60" s="151" t="s">
        <v>765</v>
      </c>
      <c r="VTT60" s="151" t="s">
        <v>496</v>
      </c>
      <c r="VTU60" s="151" t="s">
        <v>817</v>
      </c>
      <c r="VTV60" s="151" t="s">
        <v>766</v>
      </c>
      <c r="VTW60" s="151" t="s">
        <v>662</v>
      </c>
      <c r="VTY60" s="151" t="s">
        <v>767</v>
      </c>
      <c r="VUB60" s="151" t="s">
        <v>768</v>
      </c>
      <c r="VUE60" s="151" t="s">
        <v>772</v>
      </c>
      <c r="VUG60" s="150" t="s">
        <v>476</v>
      </c>
      <c r="VUH60" s="150" t="s">
        <v>660</v>
      </c>
      <c r="VUI60" s="151" t="s">
        <v>765</v>
      </c>
      <c r="VUJ60" s="151" t="s">
        <v>496</v>
      </c>
      <c r="VUK60" s="151" t="s">
        <v>817</v>
      </c>
      <c r="VUL60" s="151" t="s">
        <v>766</v>
      </c>
      <c r="VUM60" s="151" t="s">
        <v>662</v>
      </c>
      <c r="VUO60" s="151" t="s">
        <v>767</v>
      </c>
      <c r="VUR60" s="151" t="s">
        <v>768</v>
      </c>
      <c r="VUU60" s="151" t="s">
        <v>772</v>
      </c>
      <c r="VUW60" s="150" t="s">
        <v>476</v>
      </c>
      <c r="VUX60" s="150" t="s">
        <v>660</v>
      </c>
      <c r="VUY60" s="151" t="s">
        <v>765</v>
      </c>
      <c r="VUZ60" s="151" t="s">
        <v>496</v>
      </c>
      <c r="VVA60" s="151" t="s">
        <v>817</v>
      </c>
      <c r="VVB60" s="151" t="s">
        <v>766</v>
      </c>
      <c r="VVC60" s="151" t="s">
        <v>662</v>
      </c>
      <c r="VVE60" s="151" t="s">
        <v>767</v>
      </c>
      <c r="VVH60" s="151" t="s">
        <v>768</v>
      </c>
      <c r="VVK60" s="151" t="s">
        <v>772</v>
      </c>
      <c r="VVM60" s="150" t="s">
        <v>476</v>
      </c>
      <c r="VVN60" s="150" t="s">
        <v>660</v>
      </c>
      <c r="VVO60" s="151" t="s">
        <v>765</v>
      </c>
      <c r="VVP60" s="151" t="s">
        <v>496</v>
      </c>
      <c r="VVQ60" s="151" t="s">
        <v>817</v>
      </c>
      <c r="VVR60" s="151" t="s">
        <v>766</v>
      </c>
      <c r="VVS60" s="151" t="s">
        <v>662</v>
      </c>
      <c r="VVU60" s="151" t="s">
        <v>767</v>
      </c>
      <c r="VVX60" s="151" t="s">
        <v>768</v>
      </c>
      <c r="VWA60" s="151" t="s">
        <v>772</v>
      </c>
      <c r="VWC60" s="150" t="s">
        <v>476</v>
      </c>
      <c r="VWD60" s="150" t="s">
        <v>660</v>
      </c>
      <c r="VWE60" s="151" t="s">
        <v>765</v>
      </c>
      <c r="VWF60" s="151" t="s">
        <v>496</v>
      </c>
      <c r="VWG60" s="151" t="s">
        <v>817</v>
      </c>
      <c r="VWH60" s="151" t="s">
        <v>766</v>
      </c>
      <c r="VWI60" s="151" t="s">
        <v>662</v>
      </c>
      <c r="VWK60" s="151" t="s">
        <v>767</v>
      </c>
      <c r="VWN60" s="151" t="s">
        <v>768</v>
      </c>
      <c r="VWQ60" s="151" t="s">
        <v>772</v>
      </c>
      <c r="VWS60" s="150" t="s">
        <v>476</v>
      </c>
      <c r="VWT60" s="150" t="s">
        <v>660</v>
      </c>
      <c r="VWU60" s="151" t="s">
        <v>765</v>
      </c>
      <c r="VWV60" s="151" t="s">
        <v>496</v>
      </c>
      <c r="VWW60" s="151" t="s">
        <v>817</v>
      </c>
      <c r="VWX60" s="151" t="s">
        <v>766</v>
      </c>
      <c r="VWY60" s="151" t="s">
        <v>662</v>
      </c>
      <c r="VXA60" s="151" t="s">
        <v>767</v>
      </c>
      <c r="VXD60" s="151" t="s">
        <v>768</v>
      </c>
      <c r="VXG60" s="151" t="s">
        <v>772</v>
      </c>
      <c r="VXI60" s="150" t="s">
        <v>476</v>
      </c>
      <c r="VXJ60" s="150" t="s">
        <v>660</v>
      </c>
      <c r="VXK60" s="151" t="s">
        <v>765</v>
      </c>
      <c r="VXL60" s="151" t="s">
        <v>496</v>
      </c>
      <c r="VXM60" s="151" t="s">
        <v>817</v>
      </c>
      <c r="VXN60" s="151" t="s">
        <v>766</v>
      </c>
      <c r="VXO60" s="151" t="s">
        <v>662</v>
      </c>
      <c r="VXQ60" s="151" t="s">
        <v>767</v>
      </c>
      <c r="VXT60" s="151" t="s">
        <v>768</v>
      </c>
      <c r="VXW60" s="151" t="s">
        <v>772</v>
      </c>
      <c r="VXY60" s="150" t="s">
        <v>476</v>
      </c>
      <c r="VXZ60" s="150" t="s">
        <v>660</v>
      </c>
      <c r="VYA60" s="151" t="s">
        <v>765</v>
      </c>
      <c r="VYB60" s="151" t="s">
        <v>496</v>
      </c>
      <c r="VYC60" s="151" t="s">
        <v>817</v>
      </c>
      <c r="VYD60" s="151" t="s">
        <v>766</v>
      </c>
      <c r="VYE60" s="151" t="s">
        <v>662</v>
      </c>
      <c r="VYG60" s="151" t="s">
        <v>767</v>
      </c>
      <c r="VYJ60" s="151" t="s">
        <v>768</v>
      </c>
      <c r="VYM60" s="151" t="s">
        <v>772</v>
      </c>
      <c r="VYO60" s="150" t="s">
        <v>476</v>
      </c>
      <c r="VYP60" s="150" t="s">
        <v>660</v>
      </c>
      <c r="VYQ60" s="151" t="s">
        <v>765</v>
      </c>
      <c r="VYR60" s="151" t="s">
        <v>496</v>
      </c>
      <c r="VYS60" s="151" t="s">
        <v>817</v>
      </c>
      <c r="VYT60" s="151" t="s">
        <v>766</v>
      </c>
      <c r="VYU60" s="151" t="s">
        <v>662</v>
      </c>
      <c r="VYW60" s="151" t="s">
        <v>767</v>
      </c>
      <c r="VYZ60" s="151" t="s">
        <v>768</v>
      </c>
      <c r="VZC60" s="151" t="s">
        <v>772</v>
      </c>
      <c r="VZE60" s="150" t="s">
        <v>476</v>
      </c>
      <c r="VZF60" s="150" t="s">
        <v>660</v>
      </c>
      <c r="VZG60" s="151" t="s">
        <v>765</v>
      </c>
      <c r="VZH60" s="151" t="s">
        <v>496</v>
      </c>
      <c r="VZI60" s="151" t="s">
        <v>817</v>
      </c>
      <c r="VZJ60" s="151" t="s">
        <v>766</v>
      </c>
      <c r="VZK60" s="151" t="s">
        <v>662</v>
      </c>
      <c r="VZM60" s="151" t="s">
        <v>767</v>
      </c>
      <c r="VZP60" s="151" t="s">
        <v>768</v>
      </c>
      <c r="VZS60" s="151" t="s">
        <v>772</v>
      </c>
      <c r="VZU60" s="150" t="s">
        <v>476</v>
      </c>
      <c r="VZV60" s="150" t="s">
        <v>660</v>
      </c>
      <c r="VZW60" s="151" t="s">
        <v>765</v>
      </c>
      <c r="VZX60" s="151" t="s">
        <v>496</v>
      </c>
      <c r="VZY60" s="151" t="s">
        <v>817</v>
      </c>
      <c r="VZZ60" s="151" t="s">
        <v>766</v>
      </c>
      <c r="WAA60" s="151" t="s">
        <v>662</v>
      </c>
      <c r="WAC60" s="151" t="s">
        <v>767</v>
      </c>
      <c r="WAF60" s="151" t="s">
        <v>768</v>
      </c>
      <c r="WAI60" s="151" t="s">
        <v>772</v>
      </c>
      <c r="WAK60" s="150" t="s">
        <v>476</v>
      </c>
      <c r="WAL60" s="150" t="s">
        <v>660</v>
      </c>
      <c r="WAM60" s="151" t="s">
        <v>765</v>
      </c>
      <c r="WAN60" s="151" t="s">
        <v>496</v>
      </c>
      <c r="WAO60" s="151" t="s">
        <v>817</v>
      </c>
      <c r="WAP60" s="151" t="s">
        <v>766</v>
      </c>
      <c r="WAQ60" s="151" t="s">
        <v>662</v>
      </c>
      <c r="WAS60" s="151" t="s">
        <v>767</v>
      </c>
      <c r="WAV60" s="151" t="s">
        <v>768</v>
      </c>
      <c r="WAY60" s="151" t="s">
        <v>772</v>
      </c>
      <c r="WBA60" s="150" t="s">
        <v>476</v>
      </c>
      <c r="WBB60" s="150" t="s">
        <v>660</v>
      </c>
      <c r="WBC60" s="151" t="s">
        <v>765</v>
      </c>
      <c r="WBD60" s="151" t="s">
        <v>496</v>
      </c>
      <c r="WBE60" s="151" t="s">
        <v>817</v>
      </c>
      <c r="WBF60" s="151" t="s">
        <v>766</v>
      </c>
      <c r="WBG60" s="151" t="s">
        <v>662</v>
      </c>
      <c r="WBI60" s="151" t="s">
        <v>767</v>
      </c>
      <c r="WBL60" s="151" t="s">
        <v>768</v>
      </c>
      <c r="WBO60" s="151" t="s">
        <v>772</v>
      </c>
      <c r="WBQ60" s="150" t="s">
        <v>476</v>
      </c>
      <c r="WBR60" s="150" t="s">
        <v>660</v>
      </c>
      <c r="WBS60" s="151" t="s">
        <v>765</v>
      </c>
      <c r="WBT60" s="151" t="s">
        <v>496</v>
      </c>
      <c r="WBU60" s="151" t="s">
        <v>817</v>
      </c>
      <c r="WBV60" s="151" t="s">
        <v>766</v>
      </c>
      <c r="WBW60" s="151" t="s">
        <v>662</v>
      </c>
      <c r="WBY60" s="151" t="s">
        <v>767</v>
      </c>
      <c r="WCB60" s="151" t="s">
        <v>768</v>
      </c>
      <c r="WCE60" s="151" t="s">
        <v>772</v>
      </c>
      <c r="WCG60" s="150" t="s">
        <v>476</v>
      </c>
      <c r="WCH60" s="150" t="s">
        <v>660</v>
      </c>
      <c r="WCI60" s="151" t="s">
        <v>765</v>
      </c>
      <c r="WCJ60" s="151" t="s">
        <v>496</v>
      </c>
      <c r="WCK60" s="151" t="s">
        <v>817</v>
      </c>
      <c r="WCL60" s="151" t="s">
        <v>766</v>
      </c>
      <c r="WCM60" s="151" t="s">
        <v>662</v>
      </c>
      <c r="WCO60" s="151" t="s">
        <v>767</v>
      </c>
      <c r="WCR60" s="151" t="s">
        <v>768</v>
      </c>
      <c r="WCU60" s="151" t="s">
        <v>772</v>
      </c>
      <c r="WCW60" s="150" t="s">
        <v>476</v>
      </c>
      <c r="WCX60" s="150" t="s">
        <v>660</v>
      </c>
      <c r="WCY60" s="151" t="s">
        <v>765</v>
      </c>
      <c r="WCZ60" s="151" t="s">
        <v>496</v>
      </c>
      <c r="WDA60" s="151" t="s">
        <v>817</v>
      </c>
      <c r="WDB60" s="151" t="s">
        <v>766</v>
      </c>
      <c r="WDC60" s="151" t="s">
        <v>662</v>
      </c>
      <c r="WDE60" s="151" t="s">
        <v>767</v>
      </c>
      <c r="WDH60" s="151" t="s">
        <v>768</v>
      </c>
      <c r="WDK60" s="151" t="s">
        <v>772</v>
      </c>
      <c r="WDM60" s="150" t="s">
        <v>476</v>
      </c>
      <c r="WDN60" s="150" t="s">
        <v>660</v>
      </c>
      <c r="WDO60" s="151" t="s">
        <v>765</v>
      </c>
      <c r="WDP60" s="151" t="s">
        <v>496</v>
      </c>
      <c r="WDQ60" s="151" t="s">
        <v>817</v>
      </c>
      <c r="WDR60" s="151" t="s">
        <v>766</v>
      </c>
      <c r="WDS60" s="151" t="s">
        <v>662</v>
      </c>
      <c r="WDU60" s="151" t="s">
        <v>767</v>
      </c>
      <c r="WDX60" s="151" t="s">
        <v>768</v>
      </c>
      <c r="WEA60" s="151" t="s">
        <v>772</v>
      </c>
      <c r="WEC60" s="150" t="s">
        <v>476</v>
      </c>
      <c r="WED60" s="150" t="s">
        <v>660</v>
      </c>
      <c r="WEE60" s="151" t="s">
        <v>765</v>
      </c>
      <c r="WEF60" s="151" t="s">
        <v>496</v>
      </c>
      <c r="WEG60" s="151" t="s">
        <v>817</v>
      </c>
      <c r="WEH60" s="151" t="s">
        <v>766</v>
      </c>
      <c r="WEI60" s="151" t="s">
        <v>662</v>
      </c>
      <c r="WEK60" s="151" t="s">
        <v>767</v>
      </c>
      <c r="WEN60" s="151" t="s">
        <v>768</v>
      </c>
      <c r="WEQ60" s="151" t="s">
        <v>772</v>
      </c>
      <c r="WES60" s="150" t="s">
        <v>476</v>
      </c>
      <c r="WET60" s="150" t="s">
        <v>660</v>
      </c>
      <c r="WEU60" s="151" t="s">
        <v>765</v>
      </c>
      <c r="WEV60" s="151" t="s">
        <v>496</v>
      </c>
      <c r="WEW60" s="151" t="s">
        <v>817</v>
      </c>
      <c r="WEX60" s="151" t="s">
        <v>766</v>
      </c>
      <c r="WEY60" s="151" t="s">
        <v>662</v>
      </c>
      <c r="WFA60" s="151" t="s">
        <v>767</v>
      </c>
      <c r="WFD60" s="151" t="s">
        <v>768</v>
      </c>
      <c r="WFG60" s="151" t="s">
        <v>772</v>
      </c>
      <c r="WFI60" s="150" t="s">
        <v>476</v>
      </c>
      <c r="WFJ60" s="150" t="s">
        <v>660</v>
      </c>
      <c r="WFK60" s="151" t="s">
        <v>765</v>
      </c>
      <c r="WFL60" s="151" t="s">
        <v>496</v>
      </c>
      <c r="WFM60" s="151" t="s">
        <v>817</v>
      </c>
      <c r="WFN60" s="151" t="s">
        <v>766</v>
      </c>
      <c r="WFO60" s="151" t="s">
        <v>662</v>
      </c>
      <c r="WFQ60" s="151" t="s">
        <v>767</v>
      </c>
      <c r="WFT60" s="151" t="s">
        <v>768</v>
      </c>
      <c r="WFW60" s="151" t="s">
        <v>772</v>
      </c>
      <c r="WFY60" s="150" t="s">
        <v>476</v>
      </c>
      <c r="WFZ60" s="150" t="s">
        <v>660</v>
      </c>
      <c r="WGA60" s="151" t="s">
        <v>765</v>
      </c>
      <c r="WGB60" s="151" t="s">
        <v>496</v>
      </c>
      <c r="WGC60" s="151" t="s">
        <v>817</v>
      </c>
      <c r="WGD60" s="151" t="s">
        <v>766</v>
      </c>
      <c r="WGE60" s="151" t="s">
        <v>662</v>
      </c>
      <c r="WGG60" s="151" t="s">
        <v>767</v>
      </c>
      <c r="WGJ60" s="151" t="s">
        <v>768</v>
      </c>
      <c r="WGM60" s="151" t="s">
        <v>772</v>
      </c>
      <c r="WGO60" s="150" t="s">
        <v>476</v>
      </c>
      <c r="WGP60" s="150" t="s">
        <v>660</v>
      </c>
      <c r="WGQ60" s="151" t="s">
        <v>765</v>
      </c>
      <c r="WGR60" s="151" t="s">
        <v>496</v>
      </c>
      <c r="WGS60" s="151" t="s">
        <v>817</v>
      </c>
      <c r="WGT60" s="151" t="s">
        <v>766</v>
      </c>
      <c r="WGU60" s="151" t="s">
        <v>662</v>
      </c>
      <c r="WGW60" s="151" t="s">
        <v>767</v>
      </c>
      <c r="WGZ60" s="151" t="s">
        <v>768</v>
      </c>
      <c r="WHC60" s="151" t="s">
        <v>772</v>
      </c>
      <c r="WHE60" s="150" t="s">
        <v>476</v>
      </c>
      <c r="WHF60" s="150" t="s">
        <v>660</v>
      </c>
      <c r="WHG60" s="151" t="s">
        <v>765</v>
      </c>
      <c r="WHH60" s="151" t="s">
        <v>496</v>
      </c>
      <c r="WHI60" s="151" t="s">
        <v>817</v>
      </c>
      <c r="WHJ60" s="151" t="s">
        <v>766</v>
      </c>
      <c r="WHK60" s="151" t="s">
        <v>662</v>
      </c>
      <c r="WHM60" s="151" t="s">
        <v>767</v>
      </c>
      <c r="WHP60" s="151" t="s">
        <v>768</v>
      </c>
      <c r="WHS60" s="151" t="s">
        <v>772</v>
      </c>
      <c r="WHU60" s="150" t="s">
        <v>476</v>
      </c>
      <c r="WHV60" s="150" t="s">
        <v>660</v>
      </c>
      <c r="WHW60" s="151" t="s">
        <v>765</v>
      </c>
      <c r="WHX60" s="151" t="s">
        <v>496</v>
      </c>
      <c r="WHY60" s="151" t="s">
        <v>817</v>
      </c>
      <c r="WHZ60" s="151" t="s">
        <v>766</v>
      </c>
      <c r="WIA60" s="151" t="s">
        <v>662</v>
      </c>
      <c r="WIC60" s="151" t="s">
        <v>767</v>
      </c>
      <c r="WIF60" s="151" t="s">
        <v>768</v>
      </c>
      <c r="WII60" s="151" t="s">
        <v>772</v>
      </c>
      <c r="WIK60" s="150" t="s">
        <v>476</v>
      </c>
      <c r="WIL60" s="150" t="s">
        <v>660</v>
      </c>
      <c r="WIM60" s="151" t="s">
        <v>765</v>
      </c>
      <c r="WIN60" s="151" t="s">
        <v>496</v>
      </c>
      <c r="WIO60" s="151" t="s">
        <v>817</v>
      </c>
      <c r="WIP60" s="151" t="s">
        <v>766</v>
      </c>
      <c r="WIQ60" s="151" t="s">
        <v>662</v>
      </c>
      <c r="WIS60" s="151" t="s">
        <v>767</v>
      </c>
      <c r="WIV60" s="151" t="s">
        <v>768</v>
      </c>
      <c r="WIY60" s="151" t="s">
        <v>772</v>
      </c>
      <c r="WJA60" s="150" t="s">
        <v>476</v>
      </c>
      <c r="WJB60" s="150" t="s">
        <v>660</v>
      </c>
      <c r="WJC60" s="151" t="s">
        <v>765</v>
      </c>
      <c r="WJD60" s="151" t="s">
        <v>496</v>
      </c>
      <c r="WJE60" s="151" t="s">
        <v>817</v>
      </c>
      <c r="WJF60" s="151" t="s">
        <v>766</v>
      </c>
      <c r="WJG60" s="151" t="s">
        <v>662</v>
      </c>
      <c r="WJI60" s="151" t="s">
        <v>767</v>
      </c>
      <c r="WJL60" s="151" t="s">
        <v>768</v>
      </c>
      <c r="WJO60" s="151" t="s">
        <v>772</v>
      </c>
      <c r="WJQ60" s="150" t="s">
        <v>476</v>
      </c>
      <c r="WJR60" s="150" t="s">
        <v>660</v>
      </c>
      <c r="WJS60" s="151" t="s">
        <v>765</v>
      </c>
      <c r="WJT60" s="151" t="s">
        <v>496</v>
      </c>
      <c r="WJU60" s="151" t="s">
        <v>817</v>
      </c>
      <c r="WJV60" s="151" t="s">
        <v>766</v>
      </c>
      <c r="WJW60" s="151" t="s">
        <v>662</v>
      </c>
      <c r="WJY60" s="151" t="s">
        <v>767</v>
      </c>
      <c r="WKB60" s="151" t="s">
        <v>768</v>
      </c>
      <c r="WKE60" s="151" t="s">
        <v>772</v>
      </c>
      <c r="WKG60" s="150" t="s">
        <v>476</v>
      </c>
      <c r="WKH60" s="150" t="s">
        <v>660</v>
      </c>
      <c r="WKI60" s="151" t="s">
        <v>765</v>
      </c>
      <c r="WKJ60" s="151" t="s">
        <v>496</v>
      </c>
      <c r="WKK60" s="151" t="s">
        <v>817</v>
      </c>
      <c r="WKL60" s="151" t="s">
        <v>766</v>
      </c>
      <c r="WKM60" s="151" t="s">
        <v>662</v>
      </c>
      <c r="WKO60" s="151" t="s">
        <v>767</v>
      </c>
      <c r="WKR60" s="151" t="s">
        <v>768</v>
      </c>
      <c r="WKU60" s="151" t="s">
        <v>772</v>
      </c>
      <c r="WKW60" s="150" t="s">
        <v>476</v>
      </c>
      <c r="WKX60" s="150" t="s">
        <v>660</v>
      </c>
      <c r="WKY60" s="151" t="s">
        <v>765</v>
      </c>
      <c r="WKZ60" s="151" t="s">
        <v>496</v>
      </c>
      <c r="WLA60" s="151" t="s">
        <v>817</v>
      </c>
      <c r="WLB60" s="151" t="s">
        <v>766</v>
      </c>
      <c r="WLC60" s="151" t="s">
        <v>662</v>
      </c>
      <c r="WLE60" s="151" t="s">
        <v>767</v>
      </c>
      <c r="WLH60" s="151" t="s">
        <v>768</v>
      </c>
      <c r="WLK60" s="151" t="s">
        <v>772</v>
      </c>
      <c r="WLM60" s="150" t="s">
        <v>476</v>
      </c>
      <c r="WLN60" s="150" t="s">
        <v>660</v>
      </c>
      <c r="WLO60" s="151" t="s">
        <v>765</v>
      </c>
      <c r="WLP60" s="151" t="s">
        <v>496</v>
      </c>
      <c r="WLQ60" s="151" t="s">
        <v>817</v>
      </c>
      <c r="WLR60" s="151" t="s">
        <v>766</v>
      </c>
      <c r="WLS60" s="151" t="s">
        <v>662</v>
      </c>
      <c r="WLU60" s="151" t="s">
        <v>767</v>
      </c>
      <c r="WLX60" s="151" t="s">
        <v>768</v>
      </c>
      <c r="WMA60" s="151" t="s">
        <v>772</v>
      </c>
      <c r="WMC60" s="150" t="s">
        <v>476</v>
      </c>
      <c r="WMD60" s="150" t="s">
        <v>660</v>
      </c>
      <c r="WME60" s="151" t="s">
        <v>765</v>
      </c>
      <c r="WMF60" s="151" t="s">
        <v>496</v>
      </c>
      <c r="WMG60" s="151" t="s">
        <v>817</v>
      </c>
      <c r="WMH60" s="151" t="s">
        <v>766</v>
      </c>
      <c r="WMI60" s="151" t="s">
        <v>662</v>
      </c>
      <c r="WMK60" s="151" t="s">
        <v>767</v>
      </c>
      <c r="WMN60" s="151" t="s">
        <v>768</v>
      </c>
      <c r="WMQ60" s="151" t="s">
        <v>772</v>
      </c>
      <c r="WMS60" s="150" t="s">
        <v>476</v>
      </c>
      <c r="WMT60" s="150" t="s">
        <v>660</v>
      </c>
      <c r="WMU60" s="151" t="s">
        <v>765</v>
      </c>
      <c r="WMV60" s="151" t="s">
        <v>496</v>
      </c>
      <c r="WMW60" s="151" t="s">
        <v>817</v>
      </c>
      <c r="WMX60" s="151" t="s">
        <v>766</v>
      </c>
      <c r="WMY60" s="151" t="s">
        <v>662</v>
      </c>
      <c r="WNA60" s="151" t="s">
        <v>767</v>
      </c>
      <c r="WND60" s="151" t="s">
        <v>768</v>
      </c>
      <c r="WNG60" s="151" t="s">
        <v>772</v>
      </c>
      <c r="WNI60" s="150" t="s">
        <v>476</v>
      </c>
      <c r="WNJ60" s="150" t="s">
        <v>660</v>
      </c>
      <c r="WNK60" s="151" t="s">
        <v>765</v>
      </c>
      <c r="WNL60" s="151" t="s">
        <v>496</v>
      </c>
      <c r="WNM60" s="151" t="s">
        <v>817</v>
      </c>
      <c r="WNN60" s="151" t="s">
        <v>766</v>
      </c>
      <c r="WNO60" s="151" t="s">
        <v>662</v>
      </c>
      <c r="WNQ60" s="151" t="s">
        <v>767</v>
      </c>
      <c r="WNT60" s="151" t="s">
        <v>768</v>
      </c>
      <c r="WNW60" s="151" t="s">
        <v>772</v>
      </c>
      <c r="WNY60" s="150" t="s">
        <v>476</v>
      </c>
      <c r="WNZ60" s="150" t="s">
        <v>660</v>
      </c>
      <c r="WOA60" s="151" t="s">
        <v>765</v>
      </c>
      <c r="WOB60" s="151" t="s">
        <v>496</v>
      </c>
      <c r="WOC60" s="151" t="s">
        <v>817</v>
      </c>
      <c r="WOD60" s="151" t="s">
        <v>766</v>
      </c>
      <c r="WOE60" s="151" t="s">
        <v>662</v>
      </c>
      <c r="WOG60" s="151" t="s">
        <v>767</v>
      </c>
      <c r="WOJ60" s="151" t="s">
        <v>768</v>
      </c>
      <c r="WOM60" s="151" t="s">
        <v>772</v>
      </c>
      <c r="WOO60" s="150" t="s">
        <v>476</v>
      </c>
      <c r="WOP60" s="150" t="s">
        <v>660</v>
      </c>
      <c r="WOQ60" s="151" t="s">
        <v>765</v>
      </c>
      <c r="WOR60" s="151" t="s">
        <v>496</v>
      </c>
      <c r="WOS60" s="151" t="s">
        <v>817</v>
      </c>
      <c r="WOT60" s="151" t="s">
        <v>766</v>
      </c>
      <c r="WOU60" s="151" t="s">
        <v>662</v>
      </c>
      <c r="WOW60" s="151" t="s">
        <v>767</v>
      </c>
      <c r="WOZ60" s="151" t="s">
        <v>768</v>
      </c>
      <c r="WPC60" s="151" t="s">
        <v>772</v>
      </c>
      <c r="WPE60" s="150" t="s">
        <v>476</v>
      </c>
      <c r="WPF60" s="150" t="s">
        <v>660</v>
      </c>
      <c r="WPG60" s="151" t="s">
        <v>765</v>
      </c>
      <c r="WPH60" s="151" t="s">
        <v>496</v>
      </c>
      <c r="WPI60" s="151" t="s">
        <v>817</v>
      </c>
      <c r="WPJ60" s="151" t="s">
        <v>766</v>
      </c>
      <c r="WPK60" s="151" t="s">
        <v>662</v>
      </c>
      <c r="WPM60" s="151" t="s">
        <v>767</v>
      </c>
      <c r="WPP60" s="151" t="s">
        <v>768</v>
      </c>
      <c r="WPS60" s="151" t="s">
        <v>772</v>
      </c>
      <c r="WPU60" s="150" t="s">
        <v>476</v>
      </c>
      <c r="WPV60" s="150" t="s">
        <v>660</v>
      </c>
      <c r="WPW60" s="151" t="s">
        <v>765</v>
      </c>
      <c r="WPX60" s="151" t="s">
        <v>496</v>
      </c>
      <c r="WPY60" s="151" t="s">
        <v>817</v>
      </c>
      <c r="WPZ60" s="151" t="s">
        <v>766</v>
      </c>
      <c r="WQA60" s="151" t="s">
        <v>662</v>
      </c>
      <c r="WQC60" s="151" t="s">
        <v>767</v>
      </c>
      <c r="WQF60" s="151" t="s">
        <v>768</v>
      </c>
      <c r="WQI60" s="151" t="s">
        <v>772</v>
      </c>
      <c r="WQK60" s="150" t="s">
        <v>476</v>
      </c>
      <c r="WQL60" s="150" t="s">
        <v>660</v>
      </c>
      <c r="WQM60" s="151" t="s">
        <v>765</v>
      </c>
      <c r="WQN60" s="151" t="s">
        <v>496</v>
      </c>
      <c r="WQO60" s="151" t="s">
        <v>817</v>
      </c>
      <c r="WQP60" s="151" t="s">
        <v>766</v>
      </c>
      <c r="WQQ60" s="151" t="s">
        <v>662</v>
      </c>
      <c r="WQS60" s="151" t="s">
        <v>767</v>
      </c>
      <c r="WQV60" s="151" t="s">
        <v>768</v>
      </c>
      <c r="WQY60" s="151" t="s">
        <v>772</v>
      </c>
      <c r="WRA60" s="150" t="s">
        <v>476</v>
      </c>
      <c r="WRB60" s="150" t="s">
        <v>660</v>
      </c>
      <c r="WRC60" s="151" t="s">
        <v>765</v>
      </c>
      <c r="WRD60" s="151" t="s">
        <v>496</v>
      </c>
      <c r="WRE60" s="151" t="s">
        <v>817</v>
      </c>
      <c r="WRF60" s="151" t="s">
        <v>766</v>
      </c>
      <c r="WRG60" s="151" t="s">
        <v>662</v>
      </c>
      <c r="WRI60" s="151" t="s">
        <v>767</v>
      </c>
      <c r="WRL60" s="151" t="s">
        <v>768</v>
      </c>
      <c r="WRO60" s="151" t="s">
        <v>772</v>
      </c>
      <c r="WRQ60" s="150" t="s">
        <v>476</v>
      </c>
      <c r="WRR60" s="150" t="s">
        <v>660</v>
      </c>
      <c r="WRS60" s="151" t="s">
        <v>765</v>
      </c>
      <c r="WRT60" s="151" t="s">
        <v>496</v>
      </c>
      <c r="WRU60" s="151" t="s">
        <v>817</v>
      </c>
      <c r="WRV60" s="151" t="s">
        <v>766</v>
      </c>
      <c r="WRW60" s="151" t="s">
        <v>662</v>
      </c>
      <c r="WRY60" s="151" t="s">
        <v>767</v>
      </c>
      <c r="WSB60" s="151" t="s">
        <v>768</v>
      </c>
      <c r="WSE60" s="151" t="s">
        <v>772</v>
      </c>
      <c r="WSG60" s="150" t="s">
        <v>476</v>
      </c>
      <c r="WSH60" s="150" t="s">
        <v>660</v>
      </c>
      <c r="WSI60" s="151" t="s">
        <v>765</v>
      </c>
      <c r="WSJ60" s="151" t="s">
        <v>496</v>
      </c>
      <c r="WSK60" s="151" t="s">
        <v>817</v>
      </c>
      <c r="WSL60" s="151" t="s">
        <v>766</v>
      </c>
      <c r="WSM60" s="151" t="s">
        <v>662</v>
      </c>
      <c r="WSO60" s="151" t="s">
        <v>767</v>
      </c>
      <c r="WSR60" s="151" t="s">
        <v>768</v>
      </c>
      <c r="WSU60" s="151" t="s">
        <v>772</v>
      </c>
      <c r="WSW60" s="150" t="s">
        <v>476</v>
      </c>
      <c r="WSX60" s="150" t="s">
        <v>660</v>
      </c>
      <c r="WSY60" s="151" t="s">
        <v>765</v>
      </c>
      <c r="WSZ60" s="151" t="s">
        <v>496</v>
      </c>
      <c r="WTA60" s="151" t="s">
        <v>817</v>
      </c>
      <c r="WTB60" s="151" t="s">
        <v>766</v>
      </c>
      <c r="WTC60" s="151" t="s">
        <v>662</v>
      </c>
      <c r="WTE60" s="151" t="s">
        <v>767</v>
      </c>
      <c r="WTH60" s="151" t="s">
        <v>768</v>
      </c>
      <c r="WTK60" s="151" t="s">
        <v>772</v>
      </c>
      <c r="WTM60" s="150" t="s">
        <v>476</v>
      </c>
      <c r="WTN60" s="150" t="s">
        <v>660</v>
      </c>
      <c r="WTO60" s="151" t="s">
        <v>765</v>
      </c>
      <c r="WTP60" s="151" t="s">
        <v>496</v>
      </c>
      <c r="WTQ60" s="151" t="s">
        <v>817</v>
      </c>
      <c r="WTR60" s="151" t="s">
        <v>766</v>
      </c>
      <c r="WTS60" s="151" t="s">
        <v>662</v>
      </c>
      <c r="WTU60" s="151" t="s">
        <v>767</v>
      </c>
      <c r="WTX60" s="151" t="s">
        <v>768</v>
      </c>
      <c r="WUA60" s="151" t="s">
        <v>772</v>
      </c>
      <c r="WUC60" s="150" t="s">
        <v>476</v>
      </c>
      <c r="WUD60" s="150" t="s">
        <v>660</v>
      </c>
      <c r="WUE60" s="151" t="s">
        <v>765</v>
      </c>
      <c r="WUF60" s="151" t="s">
        <v>496</v>
      </c>
      <c r="WUG60" s="151" t="s">
        <v>817</v>
      </c>
      <c r="WUH60" s="151" t="s">
        <v>766</v>
      </c>
      <c r="WUI60" s="151" t="s">
        <v>662</v>
      </c>
      <c r="WUK60" s="151" t="s">
        <v>767</v>
      </c>
      <c r="WUN60" s="151" t="s">
        <v>768</v>
      </c>
      <c r="WUQ60" s="151" t="s">
        <v>772</v>
      </c>
      <c r="WUS60" s="150" t="s">
        <v>476</v>
      </c>
      <c r="WUT60" s="150" t="s">
        <v>660</v>
      </c>
      <c r="WUU60" s="151" t="s">
        <v>765</v>
      </c>
      <c r="WUV60" s="151" t="s">
        <v>496</v>
      </c>
      <c r="WUW60" s="151" t="s">
        <v>817</v>
      </c>
      <c r="WUX60" s="151" t="s">
        <v>766</v>
      </c>
      <c r="WUY60" s="151" t="s">
        <v>662</v>
      </c>
      <c r="WVA60" s="151" t="s">
        <v>767</v>
      </c>
      <c r="WVD60" s="151" t="s">
        <v>768</v>
      </c>
      <c r="WVG60" s="151" t="s">
        <v>772</v>
      </c>
      <c r="WVI60" s="150" t="s">
        <v>476</v>
      </c>
      <c r="WVJ60" s="150" t="s">
        <v>660</v>
      </c>
      <c r="WVK60" s="151" t="s">
        <v>765</v>
      </c>
      <c r="WVL60" s="151" t="s">
        <v>496</v>
      </c>
      <c r="WVM60" s="151" t="s">
        <v>817</v>
      </c>
      <c r="WVN60" s="151" t="s">
        <v>766</v>
      </c>
      <c r="WVO60" s="151" t="s">
        <v>662</v>
      </c>
      <c r="WVQ60" s="151" t="s">
        <v>767</v>
      </c>
      <c r="WVT60" s="151" t="s">
        <v>768</v>
      </c>
      <c r="WVW60" s="151" t="s">
        <v>772</v>
      </c>
      <c r="WVY60" s="150" t="s">
        <v>476</v>
      </c>
      <c r="WVZ60" s="150" t="s">
        <v>660</v>
      </c>
      <c r="WWA60" s="151" t="s">
        <v>765</v>
      </c>
      <c r="WWB60" s="151" t="s">
        <v>496</v>
      </c>
      <c r="WWC60" s="151" t="s">
        <v>817</v>
      </c>
      <c r="WWD60" s="151" t="s">
        <v>766</v>
      </c>
      <c r="WWE60" s="151" t="s">
        <v>662</v>
      </c>
      <c r="WWG60" s="151" t="s">
        <v>767</v>
      </c>
      <c r="WWJ60" s="151" t="s">
        <v>768</v>
      </c>
      <c r="WWM60" s="151" t="s">
        <v>772</v>
      </c>
      <c r="WWO60" s="150" t="s">
        <v>476</v>
      </c>
      <c r="WWP60" s="150" t="s">
        <v>660</v>
      </c>
      <c r="WWQ60" s="151" t="s">
        <v>765</v>
      </c>
      <c r="WWR60" s="151" t="s">
        <v>496</v>
      </c>
      <c r="WWS60" s="151" t="s">
        <v>817</v>
      </c>
      <c r="WWT60" s="151" t="s">
        <v>766</v>
      </c>
      <c r="WWU60" s="151" t="s">
        <v>662</v>
      </c>
      <c r="WWW60" s="151" t="s">
        <v>767</v>
      </c>
      <c r="WWZ60" s="151" t="s">
        <v>768</v>
      </c>
      <c r="WXC60" s="151" t="s">
        <v>772</v>
      </c>
      <c r="WXE60" s="150" t="s">
        <v>476</v>
      </c>
      <c r="WXF60" s="150" t="s">
        <v>660</v>
      </c>
      <c r="WXG60" s="151" t="s">
        <v>765</v>
      </c>
      <c r="WXH60" s="151" t="s">
        <v>496</v>
      </c>
      <c r="WXI60" s="151" t="s">
        <v>817</v>
      </c>
      <c r="WXJ60" s="151" t="s">
        <v>766</v>
      </c>
      <c r="WXK60" s="151" t="s">
        <v>662</v>
      </c>
      <c r="WXM60" s="151" t="s">
        <v>767</v>
      </c>
      <c r="WXP60" s="151" t="s">
        <v>768</v>
      </c>
      <c r="WXS60" s="151" t="s">
        <v>772</v>
      </c>
      <c r="WXU60" s="150" t="s">
        <v>476</v>
      </c>
      <c r="WXV60" s="150" t="s">
        <v>660</v>
      </c>
      <c r="WXW60" s="151" t="s">
        <v>765</v>
      </c>
      <c r="WXX60" s="151" t="s">
        <v>496</v>
      </c>
      <c r="WXY60" s="151" t="s">
        <v>817</v>
      </c>
      <c r="WXZ60" s="151" t="s">
        <v>766</v>
      </c>
      <c r="WYA60" s="151" t="s">
        <v>662</v>
      </c>
      <c r="WYC60" s="151" t="s">
        <v>767</v>
      </c>
      <c r="WYF60" s="151" t="s">
        <v>768</v>
      </c>
      <c r="WYI60" s="151" t="s">
        <v>772</v>
      </c>
      <c r="WYK60" s="150" t="s">
        <v>476</v>
      </c>
      <c r="WYL60" s="150" t="s">
        <v>660</v>
      </c>
      <c r="WYM60" s="151" t="s">
        <v>765</v>
      </c>
      <c r="WYN60" s="151" t="s">
        <v>496</v>
      </c>
      <c r="WYO60" s="151" t="s">
        <v>817</v>
      </c>
      <c r="WYP60" s="151" t="s">
        <v>766</v>
      </c>
      <c r="WYQ60" s="151" t="s">
        <v>662</v>
      </c>
      <c r="WYS60" s="151" t="s">
        <v>767</v>
      </c>
      <c r="WYV60" s="151" t="s">
        <v>768</v>
      </c>
      <c r="WYY60" s="151" t="s">
        <v>772</v>
      </c>
      <c r="WZA60" s="150" t="s">
        <v>476</v>
      </c>
      <c r="WZB60" s="150" t="s">
        <v>660</v>
      </c>
      <c r="WZC60" s="151" t="s">
        <v>765</v>
      </c>
      <c r="WZD60" s="151" t="s">
        <v>496</v>
      </c>
      <c r="WZE60" s="151" t="s">
        <v>817</v>
      </c>
      <c r="WZF60" s="151" t="s">
        <v>766</v>
      </c>
      <c r="WZG60" s="151" t="s">
        <v>662</v>
      </c>
      <c r="WZI60" s="151" t="s">
        <v>767</v>
      </c>
      <c r="WZL60" s="151" t="s">
        <v>768</v>
      </c>
      <c r="WZO60" s="151" t="s">
        <v>772</v>
      </c>
      <c r="WZQ60" s="150" t="s">
        <v>476</v>
      </c>
      <c r="WZR60" s="150" t="s">
        <v>660</v>
      </c>
      <c r="WZS60" s="151" t="s">
        <v>765</v>
      </c>
      <c r="WZT60" s="151" t="s">
        <v>496</v>
      </c>
      <c r="WZU60" s="151" t="s">
        <v>817</v>
      </c>
      <c r="WZV60" s="151" t="s">
        <v>766</v>
      </c>
      <c r="WZW60" s="151" t="s">
        <v>662</v>
      </c>
      <c r="WZY60" s="151" t="s">
        <v>767</v>
      </c>
      <c r="XAB60" s="151" t="s">
        <v>768</v>
      </c>
      <c r="XAE60" s="151" t="s">
        <v>772</v>
      </c>
      <c r="XAG60" s="150" t="s">
        <v>476</v>
      </c>
      <c r="XAH60" s="150" t="s">
        <v>660</v>
      </c>
      <c r="XAI60" s="151" t="s">
        <v>765</v>
      </c>
      <c r="XAJ60" s="151" t="s">
        <v>496</v>
      </c>
      <c r="XAK60" s="151" t="s">
        <v>817</v>
      </c>
      <c r="XAL60" s="151" t="s">
        <v>766</v>
      </c>
      <c r="XAM60" s="151" t="s">
        <v>662</v>
      </c>
      <c r="XAO60" s="151" t="s">
        <v>767</v>
      </c>
      <c r="XAR60" s="151" t="s">
        <v>768</v>
      </c>
      <c r="XAU60" s="151" t="s">
        <v>772</v>
      </c>
      <c r="XAW60" s="150" t="s">
        <v>476</v>
      </c>
      <c r="XAX60" s="150" t="s">
        <v>660</v>
      </c>
      <c r="XAY60" s="151" t="s">
        <v>765</v>
      </c>
      <c r="XAZ60" s="151" t="s">
        <v>496</v>
      </c>
      <c r="XBA60" s="151" t="s">
        <v>817</v>
      </c>
      <c r="XBB60" s="151" t="s">
        <v>766</v>
      </c>
      <c r="XBC60" s="151" t="s">
        <v>662</v>
      </c>
      <c r="XBE60" s="151" t="s">
        <v>767</v>
      </c>
      <c r="XBH60" s="151" t="s">
        <v>768</v>
      </c>
      <c r="XBK60" s="151" t="s">
        <v>772</v>
      </c>
      <c r="XBM60" s="150" t="s">
        <v>476</v>
      </c>
      <c r="XBN60" s="150" t="s">
        <v>660</v>
      </c>
      <c r="XBO60" s="151" t="s">
        <v>765</v>
      </c>
      <c r="XBP60" s="151" t="s">
        <v>496</v>
      </c>
      <c r="XBQ60" s="151" t="s">
        <v>817</v>
      </c>
      <c r="XBR60" s="151" t="s">
        <v>766</v>
      </c>
      <c r="XBS60" s="151" t="s">
        <v>662</v>
      </c>
      <c r="XBU60" s="151" t="s">
        <v>767</v>
      </c>
      <c r="XBX60" s="151" t="s">
        <v>768</v>
      </c>
      <c r="XCA60" s="151" t="s">
        <v>772</v>
      </c>
      <c r="XCC60" s="150" t="s">
        <v>476</v>
      </c>
      <c r="XCD60" s="150" t="s">
        <v>660</v>
      </c>
      <c r="XCE60" s="151" t="s">
        <v>765</v>
      </c>
      <c r="XCF60" s="151" t="s">
        <v>496</v>
      </c>
      <c r="XCG60" s="151" t="s">
        <v>817</v>
      </c>
      <c r="XCH60" s="151" t="s">
        <v>766</v>
      </c>
      <c r="XCI60" s="151" t="s">
        <v>662</v>
      </c>
      <c r="XCK60" s="151" t="s">
        <v>767</v>
      </c>
      <c r="XCN60" s="151" t="s">
        <v>768</v>
      </c>
      <c r="XCQ60" s="151" t="s">
        <v>772</v>
      </c>
      <c r="XCS60" s="150" t="s">
        <v>476</v>
      </c>
      <c r="XCT60" s="150" t="s">
        <v>660</v>
      </c>
      <c r="XCU60" s="151" t="s">
        <v>765</v>
      </c>
      <c r="XCV60" s="151" t="s">
        <v>496</v>
      </c>
      <c r="XCW60" s="151" t="s">
        <v>817</v>
      </c>
      <c r="XCX60" s="151" t="s">
        <v>766</v>
      </c>
      <c r="XCY60" s="151" t="s">
        <v>662</v>
      </c>
      <c r="XDA60" s="151" t="s">
        <v>767</v>
      </c>
      <c r="XDD60" s="151" t="s">
        <v>768</v>
      </c>
      <c r="XDG60" s="151" t="s">
        <v>772</v>
      </c>
      <c r="XDI60" s="150" t="s">
        <v>476</v>
      </c>
      <c r="XDJ60" s="150" t="s">
        <v>660</v>
      </c>
      <c r="XDK60" s="151" t="s">
        <v>765</v>
      </c>
      <c r="XDL60" s="151" t="s">
        <v>496</v>
      </c>
      <c r="XDM60" s="151" t="s">
        <v>817</v>
      </c>
      <c r="XDN60" s="151" t="s">
        <v>766</v>
      </c>
      <c r="XDO60" s="151" t="s">
        <v>662</v>
      </c>
      <c r="XDQ60" s="151" t="s">
        <v>767</v>
      </c>
      <c r="XDT60" s="151" t="s">
        <v>768</v>
      </c>
      <c r="XDW60" s="151" t="s">
        <v>772</v>
      </c>
      <c r="XDY60" s="150" t="s">
        <v>476</v>
      </c>
      <c r="XDZ60" s="150" t="s">
        <v>660</v>
      </c>
      <c r="XEA60" s="151" t="s">
        <v>765</v>
      </c>
      <c r="XEB60" s="151" t="s">
        <v>496</v>
      </c>
      <c r="XEC60" s="151" t="s">
        <v>817</v>
      </c>
      <c r="XED60" s="151" t="s">
        <v>766</v>
      </c>
      <c r="XEE60" s="151" t="s">
        <v>662</v>
      </c>
      <c r="XEG60" s="151" t="s">
        <v>767</v>
      </c>
      <c r="XEJ60" s="151" t="s">
        <v>768</v>
      </c>
      <c r="XEM60" s="151" t="s">
        <v>772</v>
      </c>
      <c r="XEO60" s="150" t="s">
        <v>476</v>
      </c>
      <c r="XEP60" s="150" t="s">
        <v>660</v>
      </c>
      <c r="XEQ60" s="151" t="s">
        <v>765</v>
      </c>
      <c r="XER60" s="151" t="s">
        <v>496</v>
      </c>
      <c r="XES60" s="151" t="s">
        <v>817</v>
      </c>
      <c r="XET60" s="151" t="s">
        <v>766</v>
      </c>
      <c r="XEU60" s="151" t="s">
        <v>662</v>
      </c>
      <c r="XEW60" s="151" t="s">
        <v>767</v>
      </c>
      <c r="XEZ60" s="151" t="s">
        <v>768</v>
      </c>
      <c r="XFC60" s="151" t="s">
        <v>772</v>
      </c>
    </row>
    <row r="61" spans="1:16384" s="149" customFormat="1" ht="14.4">
      <c r="A61" s="153" t="s">
        <v>11</v>
      </c>
      <c r="B61" s="215" t="s">
        <v>12</v>
      </c>
      <c r="C61" s="153" t="s">
        <v>818</v>
      </c>
      <c r="D61" s="153" t="s">
        <v>13</v>
      </c>
      <c r="E61" s="465"/>
      <c r="F61" s="465" t="s">
        <v>1008</v>
      </c>
      <c r="G61" s="153"/>
      <c r="H61" s="153"/>
      <c r="I61" s="153"/>
      <c r="J61" s="153"/>
      <c r="K61" s="153"/>
      <c r="L61" s="153"/>
      <c r="M61" s="153"/>
      <c r="N61" s="153"/>
      <c r="O61" s="153"/>
      <c r="P61" s="153"/>
    </row>
    <row r="62" spans="1:16384" s="149" customFormat="1" ht="14.4">
      <c r="A62" s="156">
        <v>452</v>
      </c>
      <c r="B62" s="192" t="s">
        <v>869</v>
      </c>
      <c r="C62" s="347">
        <f>SUM(C63:C65)</f>
        <v>0</v>
      </c>
      <c r="D62" s="347">
        <f>SUM(D63:D65)</f>
        <v>0</v>
      </c>
      <c r="E62" s="347"/>
      <c r="F62" s="466"/>
      <c r="G62" s="157"/>
      <c r="H62" s="157"/>
      <c r="I62" s="157"/>
      <c r="J62" s="157"/>
      <c r="K62" s="157"/>
      <c r="L62" s="157"/>
      <c r="M62" s="157"/>
      <c r="N62" s="157"/>
      <c r="O62" s="157"/>
      <c r="P62" s="211">
        <f>SUM(IV.2!E44:E62)</f>
        <v>0</v>
      </c>
    </row>
    <row r="63" spans="1:16384" s="149" customFormat="1" ht="14.4">
      <c r="A63" s="443">
        <v>453</v>
      </c>
      <c r="B63" s="446" t="s">
        <v>988</v>
      </c>
      <c r="C63" s="579"/>
      <c r="D63" s="579"/>
      <c r="E63" s="140">
        <v>1</v>
      </c>
      <c r="F63" s="467" t="str">
        <f>IF(AND(E63=1,D63&lt;C63),"OOP HARUS SAMA DENGAN NILAI",(IF(AND(E63=1,D63&gt;C63),"OOP HARUS SAMA DENGAN NILAI",(IF(D63&gt;C63,"OOP&gt;NILAI"," ")))))</f>
        <v xml:space="preserve"> </v>
      </c>
      <c r="G63" s="170"/>
      <c r="H63" s="162"/>
      <c r="I63" s="163"/>
      <c r="J63" s="161"/>
      <c r="K63" s="164"/>
      <c r="L63" s="165"/>
      <c r="M63" s="166"/>
      <c r="N63" s="158"/>
      <c r="O63" s="158"/>
      <c r="P63" s="434"/>
    </row>
    <row r="64" spans="1:16384" s="149" customFormat="1" ht="14.4">
      <c r="A64" s="443">
        <v>454</v>
      </c>
      <c r="B64" s="446" t="s">
        <v>989</v>
      </c>
      <c r="C64" s="579"/>
      <c r="D64" s="579"/>
      <c r="E64" s="140">
        <v>1</v>
      </c>
      <c r="F64" s="467" t="str">
        <f>IF(AND(E64=1,D64&lt;C64),"OOP HARUS SAMA DENGAN NILAI",(IF(AND(E64=1,D64&gt;C64),"OOP HARUS SAMA DENGAN NILAI",(IF(D64&gt;C64,"OOP&gt;NILAI"," ")))))</f>
        <v xml:space="preserve"> </v>
      </c>
      <c r="G64" s="170"/>
      <c r="H64" s="162"/>
      <c r="I64" s="163"/>
      <c r="J64" s="161"/>
      <c r="K64" s="164"/>
      <c r="L64" s="165"/>
      <c r="M64" s="166"/>
      <c r="N64" s="158"/>
      <c r="O64" s="158"/>
      <c r="P64" s="434"/>
    </row>
    <row r="65" spans="1:16" ht="14.4">
      <c r="A65" s="443">
        <v>455</v>
      </c>
      <c r="B65" s="446" t="s">
        <v>990</v>
      </c>
      <c r="C65" s="579"/>
      <c r="D65" s="579"/>
      <c r="E65" s="140">
        <v>1</v>
      </c>
      <c r="F65" s="467" t="str">
        <f>IF(AND(E65=1,D65&lt;C65),"OOP HARUS SAMA DENGAN NILAI",(IF(AND(E65=1,D65&gt;C65),"OOP HARUS SAMA DENGAN NILAI",(IF(D65&gt;C65,"OOP&gt;NILAI"," ")))))</f>
        <v xml:space="preserve"> </v>
      </c>
      <c r="G65" s="170"/>
      <c r="H65" s="162"/>
      <c r="I65" s="163"/>
      <c r="J65" s="161"/>
      <c r="K65" s="164"/>
      <c r="L65" s="165"/>
      <c r="M65" s="166"/>
      <c r="N65" s="158"/>
      <c r="O65" s="158"/>
      <c r="P65" s="434"/>
    </row>
    <row r="66" spans="1:16" ht="14.4">
      <c r="A66" s="156">
        <v>456</v>
      </c>
      <c r="B66" s="192" t="s">
        <v>870</v>
      </c>
      <c r="C66" s="347">
        <f>SUM(C67:C72)</f>
        <v>0</v>
      </c>
      <c r="D66" s="347">
        <f>SUM(D67:D72)</f>
        <v>0</v>
      </c>
      <c r="E66" s="347"/>
      <c r="F66" s="466"/>
      <c r="G66" s="157"/>
      <c r="H66" s="157"/>
      <c r="I66" s="157"/>
      <c r="J66" s="157"/>
      <c r="K66" s="157"/>
      <c r="L66" s="157"/>
      <c r="M66" s="157"/>
      <c r="N66" s="157"/>
      <c r="O66" s="157"/>
      <c r="P66" s="211">
        <f>SUM(IV.2!E64:E69)</f>
        <v>0</v>
      </c>
    </row>
    <row r="67" spans="1:16" ht="14.4">
      <c r="A67" s="443">
        <v>457</v>
      </c>
      <c r="B67" s="446" t="s">
        <v>871</v>
      </c>
      <c r="C67" s="579"/>
      <c r="D67" s="579"/>
      <c r="E67" s="140">
        <v>1</v>
      </c>
      <c r="F67" s="467" t="str">
        <f t="shared" ref="F67:F72" si="0">IF(AND(E67=1,D67&lt;C67),"OOP HARUS SAMA DENGAN NILAI",(IF(AND(E67=1,D67&gt;C67),"OOP HARUS SAMA DENGAN NILAI",(IF(D67&gt;C67,"OOP&gt;NILAI"," ")))))</f>
        <v xml:space="preserve"> </v>
      </c>
      <c r="G67" s="170"/>
      <c r="H67" s="162"/>
      <c r="I67" s="163"/>
      <c r="J67" s="161"/>
      <c r="K67" s="164"/>
      <c r="L67" s="165"/>
      <c r="M67" s="166"/>
      <c r="N67" s="158"/>
      <c r="O67" s="158"/>
      <c r="P67" s="434"/>
    </row>
    <row r="68" spans="1:16" ht="14.4">
      <c r="A68" s="443">
        <v>458</v>
      </c>
      <c r="B68" s="446" t="s">
        <v>872</v>
      </c>
      <c r="C68" s="579"/>
      <c r="D68" s="579"/>
      <c r="E68" s="140">
        <v>6</v>
      </c>
      <c r="F68" s="467" t="str">
        <f t="shared" si="0"/>
        <v xml:space="preserve"> </v>
      </c>
      <c r="G68" s="170"/>
      <c r="H68" s="162"/>
      <c r="I68" s="163"/>
      <c r="J68" s="161"/>
      <c r="K68" s="164"/>
      <c r="L68" s="165"/>
      <c r="M68" s="166"/>
      <c r="N68" s="158"/>
      <c r="O68" s="158"/>
      <c r="P68" s="434"/>
    </row>
    <row r="69" spans="1:16" ht="14.4">
      <c r="A69" s="443">
        <v>459</v>
      </c>
      <c r="B69" s="446" t="s">
        <v>873</v>
      </c>
      <c r="C69" s="579"/>
      <c r="D69" s="579"/>
      <c r="E69" s="140">
        <v>6</v>
      </c>
      <c r="F69" s="467" t="str">
        <f t="shared" si="0"/>
        <v xml:space="preserve"> </v>
      </c>
      <c r="G69" s="170"/>
      <c r="H69" s="162"/>
      <c r="I69" s="163"/>
      <c r="J69" s="161"/>
      <c r="K69" s="164"/>
      <c r="L69" s="165"/>
      <c r="M69" s="166"/>
      <c r="N69" s="158"/>
      <c r="O69" s="158"/>
      <c r="P69" s="434"/>
    </row>
    <row r="70" spans="1:16" ht="14.4">
      <c r="A70" s="443">
        <v>460</v>
      </c>
      <c r="B70" s="446" t="s">
        <v>874</v>
      </c>
      <c r="C70" s="579"/>
      <c r="D70" s="579"/>
      <c r="E70" s="140">
        <v>6</v>
      </c>
      <c r="F70" s="467" t="str">
        <f t="shared" si="0"/>
        <v xml:space="preserve"> </v>
      </c>
      <c r="G70" s="170"/>
      <c r="H70" s="162"/>
      <c r="I70" s="163"/>
      <c r="J70" s="161"/>
      <c r="K70" s="164"/>
      <c r="L70" s="165"/>
      <c r="M70" s="166"/>
      <c r="N70" s="158"/>
      <c r="O70" s="158"/>
      <c r="P70" s="434"/>
    </row>
    <row r="71" spans="1:16" ht="14.4">
      <c r="A71" s="443">
        <v>461</v>
      </c>
      <c r="B71" s="446" t="s">
        <v>875</v>
      </c>
      <c r="C71" s="579"/>
      <c r="D71" s="579"/>
      <c r="E71" s="140">
        <v>1</v>
      </c>
      <c r="F71" s="467" t="str">
        <f t="shared" si="0"/>
        <v xml:space="preserve"> </v>
      </c>
      <c r="G71" s="170"/>
      <c r="H71" s="162"/>
      <c r="I71" s="163"/>
      <c r="J71" s="161"/>
      <c r="K71" s="164"/>
      <c r="L71" s="165"/>
      <c r="M71" s="166"/>
      <c r="N71" s="158"/>
      <c r="O71" s="158"/>
      <c r="P71" s="434"/>
    </row>
    <row r="72" spans="1:16" ht="14.4">
      <c r="A72" s="443">
        <v>462</v>
      </c>
      <c r="B72" s="446" t="s">
        <v>876</v>
      </c>
      <c r="C72" s="579"/>
      <c r="D72" s="579"/>
      <c r="E72" s="140">
        <v>1</v>
      </c>
      <c r="F72" s="467" t="str">
        <f t="shared" si="0"/>
        <v xml:space="preserve"> </v>
      </c>
      <c r="G72" s="170"/>
      <c r="H72" s="162"/>
      <c r="I72" s="163"/>
      <c r="J72" s="161"/>
      <c r="K72" s="164"/>
      <c r="L72" s="165"/>
      <c r="M72" s="166"/>
      <c r="N72" s="158"/>
      <c r="O72" s="158"/>
      <c r="P72" s="434"/>
    </row>
    <row r="73" spans="1:16" ht="14.4">
      <c r="A73" s="156">
        <v>463</v>
      </c>
      <c r="B73" s="192" t="s">
        <v>877</v>
      </c>
      <c r="C73" s="468">
        <f>C62+C66</f>
        <v>0</v>
      </c>
      <c r="D73" s="468">
        <f>D62+D66</f>
        <v>0</v>
      </c>
      <c r="E73" s="468"/>
      <c r="F73" s="469" t="s">
        <v>1008</v>
      </c>
      <c r="G73" s="171"/>
      <c r="H73" s="171"/>
      <c r="I73" s="171"/>
      <c r="J73" s="171"/>
      <c r="K73" s="171"/>
      <c r="L73" s="171"/>
      <c r="M73" s="171"/>
      <c r="N73" s="171"/>
      <c r="O73" s="171"/>
      <c r="P73" s="171"/>
    </row>
    <row r="74" spans="1:16" ht="14.4">
      <c r="A74" s="159"/>
      <c r="B74" s="159"/>
      <c r="C74" s="168"/>
      <c r="D74" s="168"/>
      <c r="E74" s="168"/>
      <c r="F74" s="159"/>
      <c r="G74" s="170"/>
      <c r="H74" s="162"/>
      <c r="I74" s="163"/>
      <c r="J74" s="161"/>
      <c r="K74" s="164"/>
      <c r="L74" s="165"/>
      <c r="M74" s="166"/>
      <c r="N74" s="158"/>
      <c r="P74" s="159"/>
    </row>
    <row r="75" spans="1:16" ht="14.4">
      <c r="A75" s="159"/>
      <c r="B75" s="159"/>
      <c r="C75" s="168"/>
      <c r="D75" s="168"/>
      <c r="E75" s="168"/>
      <c r="F75" s="159"/>
      <c r="G75" s="170"/>
      <c r="H75" s="162"/>
      <c r="I75" s="163"/>
      <c r="J75" s="161"/>
      <c r="K75" s="164"/>
      <c r="L75" s="165"/>
      <c r="M75" s="166"/>
      <c r="N75" s="158"/>
      <c r="P75" s="159"/>
    </row>
    <row r="76" spans="1:16" ht="14.4" hidden="1">
      <c r="A76" s="159"/>
      <c r="B76" s="159"/>
      <c r="C76" s="168"/>
      <c r="D76" s="168"/>
      <c r="E76" s="168"/>
      <c r="F76" s="159"/>
      <c r="G76" s="170"/>
      <c r="H76" s="162"/>
      <c r="I76" s="163"/>
      <c r="J76" s="161"/>
      <c r="K76" s="164"/>
      <c r="L76" s="165"/>
      <c r="M76" s="166"/>
      <c r="N76" s="158"/>
      <c r="P76" s="159"/>
    </row>
    <row r="77" spans="1:16" ht="14.4" hidden="1">
      <c r="A77" s="159"/>
      <c r="B77" s="159"/>
      <c r="C77" s="168"/>
      <c r="D77" s="168"/>
      <c r="E77" s="168"/>
      <c r="F77" s="159"/>
      <c r="G77" s="170"/>
      <c r="H77" s="162"/>
      <c r="I77" s="163"/>
      <c r="J77" s="161"/>
      <c r="K77" s="164"/>
      <c r="L77" s="165"/>
      <c r="M77" s="166"/>
      <c r="N77" s="158"/>
      <c r="P77" s="159"/>
    </row>
    <row r="78" spans="1:16" ht="14.4" hidden="1">
      <c r="A78" s="159"/>
      <c r="B78" s="159"/>
      <c r="C78" s="168"/>
      <c r="D78" s="168"/>
      <c r="E78" s="168"/>
      <c r="F78" s="159"/>
      <c r="G78" s="170"/>
      <c r="H78" s="162"/>
      <c r="I78" s="163"/>
      <c r="J78" s="161"/>
      <c r="K78" s="164"/>
      <c r="L78" s="165"/>
      <c r="M78" s="166"/>
      <c r="N78" s="158"/>
      <c r="P78" s="159"/>
    </row>
    <row r="79" spans="1:16" ht="14.4" hidden="1">
      <c r="A79" s="159"/>
      <c r="B79" s="159"/>
      <c r="C79" s="168"/>
      <c r="D79" s="168"/>
      <c r="E79" s="168"/>
      <c r="F79" s="159"/>
      <c r="G79" s="170"/>
      <c r="H79" s="162"/>
      <c r="I79" s="163"/>
      <c r="J79" s="161"/>
      <c r="K79" s="164"/>
      <c r="L79" s="165"/>
      <c r="M79" s="166"/>
      <c r="N79" s="158"/>
      <c r="P79" s="159"/>
    </row>
    <row r="80" spans="1:16" ht="14.4" hidden="1">
      <c r="A80" s="159">
        <v>432</v>
      </c>
      <c r="B80" s="159" t="s">
        <v>878</v>
      </c>
      <c r="C80" s="159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</row>
    <row r="81" spans="1:16" ht="14.4" hidden="1">
      <c r="A81" s="159">
        <v>433</v>
      </c>
      <c r="B81" s="159" t="s">
        <v>847</v>
      </c>
      <c r="C81" s="159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</row>
    <row r="82" spans="1:16" ht="14.4" hidden="1">
      <c r="A82" s="159">
        <v>434</v>
      </c>
      <c r="B82" s="159" t="s">
        <v>848</v>
      </c>
      <c r="C82" s="159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</row>
    <row r="83" spans="1:16" ht="14.4" hidden="1">
      <c r="A83" s="159">
        <v>435</v>
      </c>
      <c r="B83" s="159" t="s">
        <v>849</v>
      </c>
      <c r="C83" s="159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</row>
    <row r="84" spans="1:16" ht="14.4" hidden="1">
      <c r="A84" s="159">
        <v>436</v>
      </c>
      <c r="B84" s="159" t="s">
        <v>850</v>
      </c>
      <c r="C84" s="159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</row>
    <row r="85" spans="1:16" ht="14.4" hidden="1">
      <c r="A85" s="159">
        <v>437</v>
      </c>
      <c r="B85" s="159" t="s">
        <v>879</v>
      </c>
      <c r="C85" s="159">
        <v>0</v>
      </c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</row>
    <row r="86" spans="1:16" ht="14.4" hidden="1">
      <c r="A86" s="159">
        <v>438</v>
      </c>
      <c r="B86" s="159" t="s">
        <v>852</v>
      </c>
      <c r="C86" s="159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</row>
    <row r="87" spans="1:16" ht="14.4" hidden="1">
      <c r="A87" s="159">
        <v>439</v>
      </c>
      <c r="B87" s="159" t="s">
        <v>853</v>
      </c>
      <c r="C87" s="159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</row>
    <row r="88" spans="1:16" ht="14.4" hidden="1">
      <c r="A88" s="159">
        <v>440</v>
      </c>
      <c r="B88" s="159" t="s">
        <v>854</v>
      </c>
      <c r="C88" s="159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</row>
    <row r="89" spans="1:16" ht="14.4" hidden="1">
      <c r="A89" s="159">
        <v>441</v>
      </c>
      <c r="B89" s="159" t="s">
        <v>855</v>
      </c>
      <c r="C89" s="159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</row>
    <row r="90" spans="1:16" ht="14.4" hidden="1">
      <c r="A90" s="159">
        <v>442</v>
      </c>
      <c r="B90" s="159" t="s">
        <v>856</v>
      </c>
      <c r="C90" s="159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</row>
    <row r="91" spans="1:16" ht="14.4" hidden="1">
      <c r="A91" s="159">
        <v>443</v>
      </c>
      <c r="B91" s="159" t="s">
        <v>880</v>
      </c>
      <c r="C91" s="159">
        <v>0</v>
      </c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</row>
    <row r="92" spans="1:16" ht="14.4" hidden="1">
      <c r="A92" s="159">
        <v>444</v>
      </c>
      <c r="B92" s="159" t="s">
        <v>858</v>
      </c>
      <c r="C92" s="159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</row>
    <row r="93" spans="1:16" ht="15" hidden="1" customHeight="1">
      <c r="A93" s="172">
        <v>445</v>
      </c>
      <c r="B93" s="172" t="s">
        <v>859</v>
      </c>
    </row>
    <row r="94" spans="1:16" ht="0" hidden="1" customHeight="1">
      <c r="A94" s="172">
        <v>446</v>
      </c>
      <c r="B94" s="172" t="s">
        <v>860</v>
      </c>
      <c r="C94" s="172">
        <v>0</v>
      </c>
    </row>
    <row r="95" spans="1:16" ht="0" hidden="1" customHeight="1">
      <c r="A95" s="172">
        <v>447</v>
      </c>
      <c r="B95" s="172" t="s">
        <v>455</v>
      </c>
    </row>
    <row r="96" spans="1:16" ht="0" hidden="1" customHeight="1">
      <c r="A96" s="172">
        <v>448</v>
      </c>
      <c r="B96" s="172" t="s">
        <v>861</v>
      </c>
    </row>
    <row r="97" spans="1:3" ht="0" hidden="1" customHeight="1">
      <c r="A97" s="172">
        <v>449</v>
      </c>
      <c r="B97" s="172" t="s">
        <v>862</v>
      </c>
    </row>
    <row r="98" spans="1:3" ht="0" hidden="1" customHeight="1">
      <c r="A98" s="172">
        <v>450</v>
      </c>
      <c r="B98" s="172" t="s">
        <v>863</v>
      </c>
    </row>
    <row r="99" spans="1:3" ht="0" hidden="1" customHeight="1">
      <c r="A99" s="172">
        <v>451</v>
      </c>
      <c r="B99" s="172" t="s">
        <v>864</v>
      </c>
      <c r="C99" s="172">
        <v>0</v>
      </c>
    </row>
  </sheetData>
  <sheetProtection algorithmName="SHA-512" hashValue="SycGs955lVfeyOcMEDDLl33wOaClqb4knVYbvCXz2CBaIzE8iE/k27VCJ4xU+41168Q0vXdizPQjUeW8Az30CQ==" saltValue="8VPgwTZrQ4NNrkdqDvEStA==" spinCount="100000" sheet="1" selectLockedCells="1"/>
  <mergeCells count="1026">
    <mergeCell ref="SS59:TH59"/>
    <mergeCell ref="TI59:TX59"/>
    <mergeCell ref="TY59:UN59"/>
    <mergeCell ref="NE59:NT59"/>
    <mergeCell ref="NU59:OJ59"/>
    <mergeCell ref="OK59:OZ59"/>
    <mergeCell ref="PA59:PP59"/>
    <mergeCell ref="PQ59:QF59"/>
    <mergeCell ref="QG59:QV59"/>
    <mergeCell ref="A2:F2"/>
    <mergeCell ref="E1:P1"/>
    <mergeCell ref="Q59:AF59"/>
    <mergeCell ref="AG59:AV59"/>
    <mergeCell ref="AW59:BL59"/>
    <mergeCell ref="BM59:CB59"/>
    <mergeCell ref="JM59:KB59"/>
    <mergeCell ref="KC59:KR59"/>
    <mergeCell ref="KS59:LH59"/>
    <mergeCell ref="LI59:LX59"/>
    <mergeCell ref="LY59:MN59"/>
    <mergeCell ref="MO59:ND59"/>
    <mergeCell ref="FU59:GJ59"/>
    <mergeCell ref="GK59:GZ59"/>
    <mergeCell ref="HA59:HP59"/>
    <mergeCell ref="HQ59:IF59"/>
    <mergeCell ref="IG59:IV59"/>
    <mergeCell ref="IW59:JL59"/>
    <mergeCell ref="CC59:CR59"/>
    <mergeCell ref="CS59:DH59"/>
    <mergeCell ref="AFQ59:AGF59"/>
    <mergeCell ref="AGG59:AGV59"/>
    <mergeCell ref="AGW59:AHL59"/>
    <mergeCell ref="AHM59:AIB59"/>
    <mergeCell ref="AIC59:AIR59"/>
    <mergeCell ref="AIS59:AJH59"/>
    <mergeCell ref="DI59:DX59"/>
    <mergeCell ref="DY59:EN59"/>
    <mergeCell ref="EO59:FD59"/>
    <mergeCell ref="FE59:FT59"/>
    <mergeCell ref="A59:P59"/>
    <mergeCell ref="ABY59:ACN59"/>
    <mergeCell ref="ACO59:ADD59"/>
    <mergeCell ref="ADE59:ADT59"/>
    <mergeCell ref="ADU59:AEJ59"/>
    <mergeCell ref="AEK59:AEZ59"/>
    <mergeCell ref="AFA59:AFP59"/>
    <mergeCell ref="YG59:YV59"/>
    <mergeCell ref="YW59:ZL59"/>
    <mergeCell ref="ZM59:AAB59"/>
    <mergeCell ref="AAC59:AAR59"/>
    <mergeCell ref="AAS59:ABH59"/>
    <mergeCell ref="ABI59:ABX59"/>
    <mergeCell ref="UO59:VD59"/>
    <mergeCell ref="VE59:VT59"/>
    <mergeCell ref="VU59:WJ59"/>
    <mergeCell ref="WK59:WZ59"/>
    <mergeCell ref="XA59:XP59"/>
    <mergeCell ref="XQ59:YF59"/>
    <mergeCell ref="QW59:RL59"/>
    <mergeCell ref="RM59:SB59"/>
    <mergeCell ref="SC59:SR59"/>
    <mergeCell ref="AQS59:ARH59"/>
    <mergeCell ref="ARI59:ARX59"/>
    <mergeCell ref="ARY59:ASN59"/>
    <mergeCell ref="ASO59:ATD59"/>
    <mergeCell ref="ATE59:ATT59"/>
    <mergeCell ref="ATU59:AUJ59"/>
    <mergeCell ref="ANA59:ANP59"/>
    <mergeCell ref="ANQ59:AOF59"/>
    <mergeCell ref="AOG59:AOV59"/>
    <mergeCell ref="AOW59:APL59"/>
    <mergeCell ref="APM59:AQB59"/>
    <mergeCell ref="AQC59:AQR59"/>
    <mergeCell ref="AJI59:AJX59"/>
    <mergeCell ref="AJY59:AKN59"/>
    <mergeCell ref="AKO59:ALD59"/>
    <mergeCell ref="ALE59:ALT59"/>
    <mergeCell ref="ALU59:AMJ59"/>
    <mergeCell ref="AMK59:AMZ59"/>
    <mergeCell ref="BBU59:BCJ59"/>
    <mergeCell ref="BCK59:BCZ59"/>
    <mergeCell ref="BDA59:BDP59"/>
    <mergeCell ref="BDQ59:BEF59"/>
    <mergeCell ref="BEG59:BEV59"/>
    <mergeCell ref="BEW59:BFL59"/>
    <mergeCell ref="AYC59:AYR59"/>
    <mergeCell ref="AYS59:AZH59"/>
    <mergeCell ref="AZI59:AZX59"/>
    <mergeCell ref="AZY59:BAN59"/>
    <mergeCell ref="BAO59:BBD59"/>
    <mergeCell ref="BBE59:BBT59"/>
    <mergeCell ref="AUK59:AUZ59"/>
    <mergeCell ref="AVA59:AVP59"/>
    <mergeCell ref="AVQ59:AWF59"/>
    <mergeCell ref="AWG59:AWV59"/>
    <mergeCell ref="AWW59:AXL59"/>
    <mergeCell ref="AXM59:AYB59"/>
    <mergeCell ref="BMW59:BNL59"/>
    <mergeCell ref="BNM59:BOB59"/>
    <mergeCell ref="BOC59:BOR59"/>
    <mergeCell ref="BOS59:BPH59"/>
    <mergeCell ref="BPI59:BPX59"/>
    <mergeCell ref="BPY59:BQN59"/>
    <mergeCell ref="BJE59:BJT59"/>
    <mergeCell ref="BJU59:BKJ59"/>
    <mergeCell ref="BKK59:BKZ59"/>
    <mergeCell ref="BLA59:BLP59"/>
    <mergeCell ref="BLQ59:BMF59"/>
    <mergeCell ref="BMG59:BMV59"/>
    <mergeCell ref="BFM59:BGB59"/>
    <mergeCell ref="BGC59:BGR59"/>
    <mergeCell ref="BGS59:BHH59"/>
    <mergeCell ref="BHI59:BHX59"/>
    <mergeCell ref="BHY59:BIN59"/>
    <mergeCell ref="BIO59:BJD59"/>
    <mergeCell ref="BXY59:BYN59"/>
    <mergeCell ref="BYO59:BZD59"/>
    <mergeCell ref="BZE59:BZT59"/>
    <mergeCell ref="BZU59:CAJ59"/>
    <mergeCell ref="CAK59:CAZ59"/>
    <mergeCell ref="CBA59:CBP59"/>
    <mergeCell ref="BUG59:BUV59"/>
    <mergeCell ref="BUW59:BVL59"/>
    <mergeCell ref="BVM59:BWB59"/>
    <mergeCell ref="BWC59:BWR59"/>
    <mergeCell ref="BWS59:BXH59"/>
    <mergeCell ref="BXI59:BXX59"/>
    <mergeCell ref="BQO59:BRD59"/>
    <mergeCell ref="BRE59:BRT59"/>
    <mergeCell ref="BRU59:BSJ59"/>
    <mergeCell ref="BSK59:BSZ59"/>
    <mergeCell ref="BTA59:BTP59"/>
    <mergeCell ref="BTQ59:BUF59"/>
    <mergeCell ref="CJA59:CJP59"/>
    <mergeCell ref="CJQ59:CKF59"/>
    <mergeCell ref="CKG59:CKV59"/>
    <mergeCell ref="CKW59:CLL59"/>
    <mergeCell ref="CLM59:CMB59"/>
    <mergeCell ref="CMC59:CMR59"/>
    <mergeCell ref="CFI59:CFX59"/>
    <mergeCell ref="CFY59:CGN59"/>
    <mergeCell ref="CGO59:CHD59"/>
    <mergeCell ref="CHE59:CHT59"/>
    <mergeCell ref="CHU59:CIJ59"/>
    <mergeCell ref="CIK59:CIZ59"/>
    <mergeCell ref="CBQ59:CCF59"/>
    <mergeCell ref="CCG59:CCV59"/>
    <mergeCell ref="CCW59:CDL59"/>
    <mergeCell ref="CDM59:CEB59"/>
    <mergeCell ref="CEC59:CER59"/>
    <mergeCell ref="CES59:CFH59"/>
    <mergeCell ref="CUC59:CUR59"/>
    <mergeCell ref="CUS59:CVH59"/>
    <mergeCell ref="CVI59:CVX59"/>
    <mergeCell ref="CVY59:CWN59"/>
    <mergeCell ref="CWO59:CXD59"/>
    <mergeCell ref="CXE59:CXT59"/>
    <mergeCell ref="CQK59:CQZ59"/>
    <mergeCell ref="CRA59:CRP59"/>
    <mergeCell ref="CRQ59:CSF59"/>
    <mergeCell ref="CSG59:CSV59"/>
    <mergeCell ref="CSW59:CTL59"/>
    <mergeCell ref="CTM59:CUB59"/>
    <mergeCell ref="CMS59:CNH59"/>
    <mergeCell ref="CNI59:CNX59"/>
    <mergeCell ref="CNY59:CON59"/>
    <mergeCell ref="COO59:CPD59"/>
    <mergeCell ref="CPE59:CPT59"/>
    <mergeCell ref="CPU59:CQJ59"/>
    <mergeCell ref="DFE59:DFT59"/>
    <mergeCell ref="DFU59:DGJ59"/>
    <mergeCell ref="DGK59:DGZ59"/>
    <mergeCell ref="DHA59:DHP59"/>
    <mergeCell ref="DHQ59:DIF59"/>
    <mergeCell ref="DIG59:DIV59"/>
    <mergeCell ref="DBM59:DCB59"/>
    <mergeCell ref="DCC59:DCR59"/>
    <mergeCell ref="DCS59:DDH59"/>
    <mergeCell ref="DDI59:DDX59"/>
    <mergeCell ref="DDY59:DEN59"/>
    <mergeCell ref="DEO59:DFD59"/>
    <mergeCell ref="CXU59:CYJ59"/>
    <mergeCell ref="CYK59:CYZ59"/>
    <mergeCell ref="CZA59:CZP59"/>
    <mergeCell ref="CZQ59:DAF59"/>
    <mergeCell ref="DAG59:DAV59"/>
    <mergeCell ref="DAW59:DBL59"/>
    <mergeCell ref="DQG59:DQV59"/>
    <mergeCell ref="DQW59:DRL59"/>
    <mergeCell ref="DRM59:DSB59"/>
    <mergeCell ref="DSC59:DSR59"/>
    <mergeCell ref="DSS59:DTH59"/>
    <mergeCell ref="DTI59:DTX59"/>
    <mergeCell ref="DMO59:DND59"/>
    <mergeCell ref="DNE59:DNT59"/>
    <mergeCell ref="DNU59:DOJ59"/>
    <mergeCell ref="DOK59:DOZ59"/>
    <mergeCell ref="DPA59:DPP59"/>
    <mergeCell ref="DPQ59:DQF59"/>
    <mergeCell ref="DIW59:DJL59"/>
    <mergeCell ref="DJM59:DKB59"/>
    <mergeCell ref="DKC59:DKR59"/>
    <mergeCell ref="DKS59:DLH59"/>
    <mergeCell ref="DLI59:DLX59"/>
    <mergeCell ref="DLY59:DMN59"/>
    <mergeCell ref="EBI59:EBX59"/>
    <mergeCell ref="EBY59:ECN59"/>
    <mergeCell ref="ECO59:EDD59"/>
    <mergeCell ref="EDE59:EDT59"/>
    <mergeCell ref="EDU59:EEJ59"/>
    <mergeCell ref="EEK59:EEZ59"/>
    <mergeCell ref="DXQ59:DYF59"/>
    <mergeCell ref="DYG59:DYV59"/>
    <mergeCell ref="DYW59:DZL59"/>
    <mergeCell ref="DZM59:EAB59"/>
    <mergeCell ref="EAC59:EAR59"/>
    <mergeCell ref="EAS59:EBH59"/>
    <mergeCell ref="DTY59:DUN59"/>
    <mergeCell ref="DUO59:DVD59"/>
    <mergeCell ref="DVE59:DVT59"/>
    <mergeCell ref="DVU59:DWJ59"/>
    <mergeCell ref="DWK59:DWZ59"/>
    <mergeCell ref="DXA59:DXP59"/>
    <mergeCell ref="EMK59:EMZ59"/>
    <mergeCell ref="ENA59:ENP59"/>
    <mergeCell ref="ENQ59:EOF59"/>
    <mergeCell ref="EOG59:EOV59"/>
    <mergeCell ref="EOW59:EPL59"/>
    <mergeCell ref="EPM59:EQB59"/>
    <mergeCell ref="EIS59:EJH59"/>
    <mergeCell ref="EJI59:EJX59"/>
    <mergeCell ref="EJY59:EKN59"/>
    <mergeCell ref="EKO59:ELD59"/>
    <mergeCell ref="ELE59:ELT59"/>
    <mergeCell ref="ELU59:EMJ59"/>
    <mergeCell ref="EFA59:EFP59"/>
    <mergeCell ref="EFQ59:EGF59"/>
    <mergeCell ref="EGG59:EGV59"/>
    <mergeCell ref="EGW59:EHL59"/>
    <mergeCell ref="EHM59:EIB59"/>
    <mergeCell ref="EIC59:EIR59"/>
    <mergeCell ref="EXM59:EYB59"/>
    <mergeCell ref="EYC59:EYR59"/>
    <mergeCell ref="EYS59:EZH59"/>
    <mergeCell ref="EZI59:EZX59"/>
    <mergeCell ref="EZY59:FAN59"/>
    <mergeCell ref="FAO59:FBD59"/>
    <mergeCell ref="ETU59:EUJ59"/>
    <mergeCell ref="EUK59:EUZ59"/>
    <mergeCell ref="EVA59:EVP59"/>
    <mergeCell ref="EVQ59:EWF59"/>
    <mergeCell ref="EWG59:EWV59"/>
    <mergeCell ref="EWW59:EXL59"/>
    <mergeCell ref="EQC59:EQR59"/>
    <mergeCell ref="EQS59:ERH59"/>
    <mergeCell ref="ERI59:ERX59"/>
    <mergeCell ref="ERY59:ESN59"/>
    <mergeCell ref="ESO59:ETD59"/>
    <mergeCell ref="ETE59:ETT59"/>
    <mergeCell ref="FIO59:FJD59"/>
    <mergeCell ref="FJE59:FJT59"/>
    <mergeCell ref="FJU59:FKJ59"/>
    <mergeCell ref="FKK59:FKZ59"/>
    <mergeCell ref="FLA59:FLP59"/>
    <mergeCell ref="FLQ59:FMF59"/>
    <mergeCell ref="FEW59:FFL59"/>
    <mergeCell ref="FFM59:FGB59"/>
    <mergeCell ref="FGC59:FGR59"/>
    <mergeCell ref="FGS59:FHH59"/>
    <mergeCell ref="FHI59:FHX59"/>
    <mergeCell ref="FHY59:FIN59"/>
    <mergeCell ref="FBE59:FBT59"/>
    <mergeCell ref="FBU59:FCJ59"/>
    <mergeCell ref="FCK59:FCZ59"/>
    <mergeCell ref="FDA59:FDP59"/>
    <mergeCell ref="FDQ59:FEF59"/>
    <mergeCell ref="FEG59:FEV59"/>
    <mergeCell ref="FTQ59:FUF59"/>
    <mergeCell ref="FUG59:FUV59"/>
    <mergeCell ref="FUW59:FVL59"/>
    <mergeCell ref="FVM59:FWB59"/>
    <mergeCell ref="FWC59:FWR59"/>
    <mergeCell ref="FWS59:FXH59"/>
    <mergeCell ref="FPY59:FQN59"/>
    <mergeCell ref="FQO59:FRD59"/>
    <mergeCell ref="FRE59:FRT59"/>
    <mergeCell ref="FRU59:FSJ59"/>
    <mergeCell ref="FSK59:FSZ59"/>
    <mergeCell ref="FTA59:FTP59"/>
    <mergeCell ref="FMG59:FMV59"/>
    <mergeCell ref="FMW59:FNL59"/>
    <mergeCell ref="FNM59:FOB59"/>
    <mergeCell ref="FOC59:FOR59"/>
    <mergeCell ref="FOS59:FPH59"/>
    <mergeCell ref="FPI59:FPX59"/>
    <mergeCell ref="GES59:GFH59"/>
    <mergeCell ref="GFI59:GFX59"/>
    <mergeCell ref="GFY59:GGN59"/>
    <mergeCell ref="GGO59:GHD59"/>
    <mergeCell ref="GHE59:GHT59"/>
    <mergeCell ref="GHU59:GIJ59"/>
    <mergeCell ref="GBA59:GBP59"/>
    <mergeCell ref="GBQ59:GCF59"/>
    <mergeCell ref="GCG59:GCV59"/>
    <mergeCell ref="GCW59:GDL59"/>
    <mergeCell ref="GDM59:GEB59"/>
    <mergeCell ref="GEC59:GER59"/>
    <mergeCell ref="FXI59:FXX59"/>
    <mergeCell ref="FXY59:FYN59"/>
    <mergeCell ref="FYO59:FZD59"/>
    <mergeCell ref="FZE59:FZT59"/>
    <mergeCell ref="FZU59:GAJ59"/>
    <mergeCell ref="GAK59:GAZ59"/>
    <mergeCell ref="GPU59:GQJ59"/>
    <mergeCell ref="GQK59:GQZ59"/>
    <mergeCell ref="GRA59:GRP59"/>
    <mergeCell ref="GRQ59:GSF59"/>
    <mergeCell ref="GSG59:GSV59"/>
    <mergeCell ref="GSW59:GTL59"/>
    <mergeCell ref="GMC59:GMR59"/>
    <mergeCell ref="GMS59:GNH59"/>
    <mergeCell ref="GNI59:GNX59"/>
    <mergeCell ref="GNY59:GON59"/>
    <mergeCell ref="GOO59:GPD59"/>
    <mergeCell ref="GPE59:GPT59"/>
    <mergeCell ref="GIK59:GIZ59"/>
    <mergeCell ref="GJA59:GJP59"/>
    <mergeCell ref="GJQ59:GKF59"/>
    <mergeCell ref="GKG59:GKV59"/>
    <mergeCell ref="GKW59:GLL59"/>
    <mergeCell ref="GLM59:GMB59"/>
    <mergeCell ref="HAW59:HBL59"/>
    <mergeCell ref="HBM59:HCB59"/>
    <mergeCell ref="HCC59:HCR59"/>
    <mergeCell ref="HCS59:HDH59"/>
    <mergeCell ref="HDI59:HDX59"/>
    <mergeCell ref="HDY59:HEN59"/>
    <mergeCell ref="GXE59:GXT59"/>
    <mergeCell ref="GXU59:GYJ59"/>
    <mergeCell ref="GYK59:GYZ59"/>
    <mergeCell ref="GZA59:GZP59"/>
    <mergeCell ref="GZQ59:HAF59"/>
    <mergeCell ref="HAG59:HAV59"/>
    <mergeCell ref="GTM59:GUB59"/>
    <mergeCell ref="GUC59:GUR59"/>
    <mergeCell ref="GUS59:GVH59"/>
    <mergeCell ref="GVI59:GVX59"/>
    <mergeCell ref="GVY59:GWN59"/>
    <mergeCell ref="GWO59:GXD59"/>
    <mergeCell ref="HLY59:HMN59"/>
    <mergeCell ref="HMO59:HND59"/>
    <mergeCell ref="HNE59:HNT59"/>
    <mergeCell ref="HNU59:HOJ59"/>
    <mergeCell ref="HOK59:HOZ59"/>
    <mergeCell ref="HPA59:HPP59"/>
    <mergeCell ref="HIG59:HIV59"/>
    <mergeCell ref="HIW59:HJL59"/>
    <mergeCell ref="HJM59:HKB59"/>
    <mergeCell ref="HKC59:HKR59"/>
    <mergeCell ref="HKS59:HLH59"/>
    <mergeCell ref="HLI59:HLX59"/>
    <mergeCell ref="HEO59:HFD59"/>
    <mergeCell ref="HFE59:HFT59"/>
    <mergeCell ref="HFU59:HGJ59"/>
    <mergeCell ref="HGK59:HGZ59"/>
    <mergeCell ref="HHA59:HHP59"/>
    <mergeCell ref="HHQ59:HIF59"/>
    <mergeCell ref="HXA59:HXP59"/>
    <mergeCell ref="HXQ59:HYF59"/>
    <mergeCell ref="HYG59:HYV59"/>
    <mergeCell ref="HYW59:HZL59"/>
    <mergeCell ref="HZM59:IAB59"/>
    <mergeCell ref="IAC59:IAR59"/>
    <mergeCell ref="HTI59:HTX59"/>
    <mergeCell ref="HTY59:HUN59"/>
    <mergeCell ref="HUO59:HVD59"/>
    <mergeCell ref="HVE59:HVT59"/>
    <mergeCell ref="HVU59:HWJ59"/>
    <mergeCell ref="HWK59:HWZ59"/>
    <mergeCell ref="HPQ59:HQF59"/>
    <mergeCell ref="HQG59:HQV59"/>
    <mergeCell ref="HQW59:HRL59"/>
    <mergeCell ref="HRM59:HSB59"/>
    <mergeCell ref="HSC59:HSR59"/>
    <mergeCell ref="HSS59:HTH59"/>
    <mergeCell ref="IIC59:IIR59"/>
    <mergeCell ref="IIS59:IJH59"/>
    <mergeCell ref="IJI59:IJX59"/>
    <mergeCell ref="IJY59:IKN59"/>
    <mergeCell ref="IKO59:ILD59"/>
    <mergeCell ref="ILE59:ILT59"/>
    <mergeCell ref="IEK59:IEZ59"/>
    <mergeCell ref="IFA59:IFP59"/>
    <mergeCell ref="IFQ59:IGF59"/>
    <mergeCell ref="IGG59:IGV59"/>
    <mergeCell ref="IGW59:IHL59"/>
    <mergeCell ref="IHM59:IIB59"/>
    <mergeCell ref="IAS59:IBH59"/>
    <mergeCell ref="IBI59:IBX59"/>
    <mergeCell ref="IBY59:ICN59"/>
    <mergeCell ref="ICO59:IDD59"/>
    <mergeCell ref="IDE59:IDT59"/>
    <mergeCell ref="IDU59:IEJ59"/>
    <mergeCell ref="ITE59:ITT59"/>
    <mergeCell ref="ITU59:IUJ59"/>
    <mergeCell ref="IUK59:IUZ59"/>
    <mergeCell ref="IVA59:IVP59"/>
    <mergeCell ref="IVQ59:IWF59"/>
    <mergeCell ref="IWG59:IWV59"/>
    <mergeCell ref="IPM59:IQB59"/>
    <mergeCell ref="IQC59:IQR59"/>
    <mergeCell ref="IQS59:IRH59"/>
    <mergeCell ref="IRI59:IRX59"/>
    <mergeCell ref="IRY59:ISN59"/>
    <mergeCell ref="ISO59:ITD59"/>
    <mergeCell ref="ILU59:IMJ59"/>
    <mergeCell ref="IMK59:IMZ59"/>
    <mergeCell ref="INA59:INP59"/>
    <mergeCell ref="INQ59:IOF59"/>
    <mergeCell ref="IOG59:IOV59"/>
    <mergeCell ref="IOW59:IPL59"/>
    <mergeCell ref="JEG59:JEV59"/>
    <mergeCell ref="JEW59:JFL59"/>
    <mergeCell ref="JFM59:JGB59"/>
    <mergeCell ref="JGC59:JGR59"/>
    <mergeCell ref="JGS59:JHH59"/>
    <mergeCell ref="JHI59:JHX59"/>
    <mergeCell ref="JAO59:JBD59"/>
    <mergeCell ref="JBE59:JBT59"/>
    <mergeCell ref="JBU59:JCJ59"/>
    <mergeCell ref="JCK59:JCZ59"/>
    <mergeCell ref="JDA59:JDP59"/>
    <mergeCell ref="JDQ59:JEF59"/>
    <mergeCell ref="IWW59:IXL59"/>
    <mergeCell ref="IXM59:IYB59"/>
    <mergeCell ref="IYC59:IYR59"/>
    <mergeCell ref="IYS59:IZH59"/>
    <mergeCell ref="IZI59:IZX59"/>
    <mergeCell ref="IZY59:JAN59"/>
    <mergeCell ref="JPI59:JPX59"/>
    <mergeCell ref="JPY59:JQN59"/>
    <mergeCell ref="JQO59:JRD59"/>
    <mergeCell ref="JRE59:JRT59"/>
    <mergeCell ref="JRU59:JSJ59"/>
    <mergeCell ref="JSK59:JSZ59"/>
    <mergeCell ref="JLQ59:JMF59"/>
    <mergeCell ref="JMG59:JMV59"/>
    <mergeCell ref="JMW59:JNL59"/>
    <mergeCell ref="JNM59:JOB59"/>
    <mergeCell ref="JOC59:JOR59"/>
    <mergeCell ref="JOS59:JPH59"/>
    <mergeCell ref="JHY59:JIN59"/>
    <mergeCell ref="JIO59:JJD59"/>
    <mergeCell ref="JJE59:JJT59"/>
    <mergeCell ref="JJU59:JKJ59"/>
    <mergeCell ref="JKK59:JKZ59"/>
    <mergeCell ref="JLA59:JLP59"/>
    <mergeCell ref="KAK59:KAZ59"/>
    <mergeCell ref="KBA59:KBP59"/>
    <mergeCell ref="KBQ59:KCF59"/>
    <mergeCell ref="KCG59:KCV59"/>
    <mergeCell ref="KCW59:KDL59"/>
    <mergeCell ref="KDM59:KEB59"/>
    <mergeCell ref="JWS59:JXH59"/>
    <mergeCell ref="JXI59:JXX59"/>
    <mergeCell ref="JXY59:JYN59"/>
    <mergeCell ref="JYO59:JZD59"/>
    <mergeCell ref="JZE59:JZT59"/>
    <mergeCell ref="JZU59:KAJ59"/>
    <mergeCell ref="JTA59:JTP59"/>
    <mergeCell ref="JTQ59:JUF59"/>
    <mergeCell ref="JUG59:JUV59"/>
    <mergeCell ref="JUW59:JVL59"/>
    <mergeCell ref="JVM59:JWB59"/>
    <mergeCell ref="JWC59:JWR59"/>
    <mergeCell ref="KLM59:KMB59"/>
    <mergeCell ref="KMC59:KMR59"/>
    <mergeCell ref="KMS59:KNH59"/>
    <mergeCell ref="KNI59:KNX59"/>
    <mergeCell ref="KNY59:KON59"/>
    <mergeCell ref="KOO59:KPD59"/>
    <mergeCell ref="KHU59:KIJ59"/>
    <mergeCell ref="KIK59:KIZ59"/>
    <mergeCell ref="KJA59:KJP59"/>
    <mergeCell ref="KJQ59:KKF59"/>
    <mergeCell ref="KKG59:KKV59"/>
    <mergeCell ref="KKW59:KLL59"/>
    <mergeCell ref="KEC59:KER59"/>
    <mergeCell ref="KES59:KFH59"/>
    <mergeCell ref="KFI59:KFX59"/>
    <mergeCell ref="KFY59:KGN59"/>
    <mergeCell ref="KGO59:KHD59"/>
    <mergeCell ref="KHE59:KHT59"/>
    <mergeCell ref="KWO59:KXD59"/>
    <mergeCell ref="KXE59:KXT59"/>
    <mergeCell ref="KXU59:KYJ59"/>
    <mergeCell ref="KYK59:KYZ59"/>
    <mergeCell ref="KZA59:KZP59"/>
    <mergeCell ref="KZQ59:LAF59"/>
    <mergeCell ref="KSW59:KTL59"/>
    <mergeCell ref="KTM59:KUB59"/>
    <mergeCell ref="KUC59:KUR59"/>
    <mergeCell ref="KUS59:KVH59"/>
    <mergeCell ref="KVI59:KVX59"/>
    <mergeCell ref="KVY59:KWN59"/>
    <mergeCell ref="KPE59:KPT59"/>
    <mergeCell ref="KPU59:KQJ59"/>
    <mergeCell ref="KQK59:KQZ59"/>
    <mergeCell ref="KRA59:KRP59"/>
    <mergeCell ref="KRQ59:KSF59"/>
    <mergeCell ref="KSG59:KSV59"/>
    <mergeCell ref="LHQ59:LIF59"/>
    <mergeCell ref="LIG59:LIV59"/>
    <mergeCell ref="LIW59:LJL59"/>
    <mergeCell ref="LJM59:LKB59"/>
    <mergeCell ref="LKC59:LKR59"/>
    <mergeCell ref="LKS59:LLH59"/>
    <mergeCell ref="LDY59:LEN59"/>
    <mergeCell ref="LEO59:LFD59"/>
    <mergeCell ref="LFE59:LFT59"/>
    <mergeCell ref="LFU59:LGJ59"/>
    <mergeCell ref="LGK59:LGZ59"/>
    <mergeCell ref="LHA59:LHP59"/>
    <mergeCell ref="LAG59:LAV59"/>
    <mergeCell ref="LAW59:LBL59"/>
    <mergeCell ref="LBM59:LCB59"/>
    <mergeCell ref="LCC59:LCR59"/>
    <mergeCell ref="LCS59:LDH59"/>
    <mergeCell ref="LDI59:LDX59"/>
    <mergeCell ref="LSS59:LTH59"/>
    <mergeCell ref="LTI59:LTX59"/>
    <mergeCell ref="LTY59:LUN59"/>
    <mergeCell ref="LUO59:LVD59"/>
    <mergeCell ref="LVE59:LVT59"/>
    <mergeCell ref="LVU59:LWJ59"/>
    <mergeCell ref="LPA59:LPP59"/>
    <mergeCell ref="LPQ59:LQF59"/>
    <mergeCell ref="LQG59:LQV59"/>
    <mergeCell ref="LQW59:LRL59"/>
    <mergeCell ref="LRM59:LSB59"/>
    <mergeCell ref="LSC59:LSR59"/>
    <mergeCell ref="LLI59:LLX59"/>
    <mergeCell ref="LLY59:LMN59"/>
    <mergeCell ref="LMO59:LND59"/>
    <mergeCell ref="LNE59:LNT59"/>
    <mergeCell ref="LNU59:LOJ59"/>
    <mergeCell ref="LOK59:LOZ59"/>
    <mergeCell ref="MDU59:MEJ59"/>
    <mergeCell ref="MEK59:MEZ59"/>
    <mergeCell ref="MFA59:MFP59"/>
    <mergeCell ref="MFQ59:MGF59"/>
    <mergeCell ref="MGG59:MGV59"/>
    <mergeCell ref="MGW59:MHL59"/>
    <mergeCell ref="MAC59:MAR59"/>
    <mergeCell ref="MAS59:MBH59"/>
    <mergeCell ref="MBI59:MBX59"/>
    <mergeCell ref="MBY59:MCN59"/>
    <mergeCell ref="MCO59:MDD59"/>
    <mergeCell ref="MDE59:MDT59"/>
    <mergeCell ref="LWK59:LWZ59"/>
    <mergeCell ref="LXA59:LXP59"/>
    <mergeCell ref="LXQ59:LYF59"/>
    <mergeCell ref="LYG59:LYV59"/>
    <mergeCell ref="LYW59:LZL59"/>
    <mergeCell ref="LZM59:MAB59"/>
    <mergeCell ref="MOW59:MPL59"/>
    <mergeCell ref="MPM59:MQB59"/>
    <mergeCell ref="MQC59:MQR59"/>
    <mergeCell ref="MQS59:MRH59"/>
    <mergeCell ref="MRI59:MRX59"/>
    <mergeCell ref="MRY59:MSN59"/>
    <mergeCell ref="MLE59:MLT59"/>
    <mergeCell ref="MLU59:MMJ59"/>
    <mergeCell ref="MMK59:MMZ59"/>
    <mergeCell ref="MNA59:MNP59"/>
    <mergeCell ref="MNQ59:MOF59"/>
    <mergeCell ref="MOG59:MOV59"/>
    <mergeCell ref="MHM59:MIB59"/>
    <mergeCell ref="MIC59:MIR59"/>
    <mergeCell ref="MIS59:MJH59"/>
    <mergeCell ref="MJI59:MJX59"/>
    <mergeCell ref="MJY59:MKN59"/>
    <mergeCell ref="MKO59:MLD59"/>
    <mergeCell ref="MZY59:NAN59"/>
    <mergeCell ref="NAO59:NBD59"/>
    <mergeCell ref="NBE59:NBT59"/>
    <mergeCell ref="NBU59:NCJ59"/>
    <mergeCell ref="NCK59:NCZ59"/>
    <mergeCell ref="NDA59:NDP59"/>
    <mergeCell ref="MWG59:MWV59"/>
    <mergeCell ref="MWW59:MXL59"/>
    <mergeCell ref="MXM59:MYB59"/>
    <mergeCell ref="MYC59:MYR59"/>
    <mergeCell ref="MYS59:MZH59"/>
    <mergeCell ref="MZI59:MZX59"/>
    <mergeCell ref="MSO59:MTD59"/>
    <mergeCell ref="MTE59:MTT59"/>
    <mergeCell ref="MTU59:MUJ59"/>
    <mergeCell ref="MUK59:MUZ59"/>
    <mergeCell ref="MVA59:MVP59"/>
    <mergeCell ref="MVQ59:MWF59"/>
    <mergeCell ref="NLA59:NLP59"/>
    <mergeCell ref="NLQ59:NMF59"/>
    <mergeCell ref="NMG59:NMV59"/>
    <mergeCell ref="NMW59:NNL59"/>
    <mergeCell ref="NNM59:NOB59"/>
    <mergeCell ref="NOC59:NOR59"/>
    <mergeCell ref="NHI59:NHX59"/>
    <mergeCell ref="NHY59:NIN59"/>
    <mergeCell ref="NIO59:NJD59"/>
    <mergeCell ref="NJE59:NJT59"/>
    <mergeCell ref="NJU59:NKJ59"/>
    <mergeCell ref="NKK59:NKZ59"/>
    <mergeCell ref="NDQ59:NEF59"/>
    <mergeCell ref="NEG59:NEV59"/>
    <mergeCell ref="NEW59:NFL59"/>
    <mergeCell ref="NFM59:NGB59"/>
    <mergeCell ref="NGC59:NGR59"/>
    <mergeCell ref="NGS59:NHH59"/>
    <mergeCell ref="NWC59:NWR59"/>
    <mergeCell ref="NWS59:NXH59"/>
    <mergeCell ref="NXI59:NXX59"/>
    <mergeCell ref="NXY59:NYN59"/>
    <mergeCell ref="NYO59:NZD59"/>
    <mergeCell ref="NZE59:NZT59"/>
    <mergeCell ref="NSK59:NSZ59"/>
    <mergeCell ref="NTA59:NTP59"/>
    <mergeCell ref="NTQ59:NUF59"/>
    <mergeCell ref="NUG59:NUV59"/>
    <mergeCell ref="NUW59:NVL59"/>
    <mergeCell ref="NVM59:NWB59"/>
    <mergeCell ref="NOS59:NPH59"/>
    <mergeCell ref="NPI59:NPX59"/>
    <mergeCell ref="NPY59:NQN59"/>
    <mergeCell ref="NQO59:NRD59"/>
    <mergeCell ref="NRE59:NRT59"/>
    <mergeCell ref="NRU59:NSJ59"/>
    <mergeCell ref="OHE59:OHT59"/>
    <mergeCell ref="OHU59:OIJ59"/>
    <mergeCell ref="OIK59:OIZ59"/>
    <mergeCell ref="OJA59:OJP59"/>
    <mergeCell ref="OJQ59:OKF59"/>
    <mergeCell ref="OKG59:OKV59"/>
    <mergeCell ref="ODM59:OEB59"/>
    <mergeCell ref="OEC59:OER59"/>
    <mergeCell ref="OES59:OFH59"/>
    <mergeCell ref="OFI59:OFX59"/>
    <mergeCell ref="OFY59:OGN59"/>
    <mergeCell ref="OGO59:OHD59"/>
    <mergeCell ref="NZU59:OAJ59"/>
    <mergeCell ref="OAK59:OAZ59"/>
    <mergeCell ref="OBA59:OBP59"/>
    <mergeCell ref="OBQ59:OCF59"/>
    <mergeCell ref="OCG59:OCV59"/>
    <mergeCell ref="OCW59:ODL59"/>
    <mergeCell ref="OSG59:OSV59"/>
    <mergeCell ref="OSW59:OTL59"/>
    <mergeCell ref="OTM59:OUB59"/>
    <mergeCell ref="OUC59:OUR59"/>
    <mergeCell ref="OUS59:OVH59"/>
    <mergeCell ref="OVI59:OVX59"/>
    <mergeCell ref="OOO59:OPD59"/>
    <mergeCell ref="OPE59:OPT59"/>
    <mergeCell ref="OPU59:OQJ59"/>
    <mergeCell ref="OQK59:OQZ59"/>
    <mergeCell ref="ORA59:ORP59"/>
    <mergeCell ref="ORQ59:OSF59"/>
    <mergeCell ref="OKW59:OLL59"/>
    <mergeCell ref="OLM59:OMB59"/>
    <mergeCell ref="OMC59:OMR59"/>
    <mergeCell ref="OMS59:ONH59"/>
    <mergeCell ref="ONI59:ONX59"/>
    <mergeCell ref="ONY59:OON59"/>
    <mergeCell ref="PDI59:PDX59"/>
    <mergeCell ref="PDY59:PEN59"/>
    <mergeCell ref="PEO59:PFD59"/>
    <mergeCell ref="PFE59:PFT59"/>
    <mergeCell ref="PFU59:PGJ59"/>
    <mergeCell ref="PGK59:PGZ59"/>
    <mergeCell ref="OZQ59:PAF59"/>
    <mergeCell ref="PAG59:PAV59"/>
    <mergeCell ref="PAW59:PBL59"/>
    <mergeCell ref="PBM59:PCB59"/>
    <mergeCell ref="PCC59:PCR59"/>
    <mergeCell ref="PCS59:PDH59"/>
    <mergeCell ref="OVY59:OWN59"/>
    <mergeCell ref="OWO59:OXD59"/>
    <mergeCell ref="OXE59:OXT59"/>
    <mergeCell ref="OXU59:OYJ59"/>
    <mergeCell ref="OYK59:OYZ59"/>
    <mergeCell ref="OZA59:OZP59"/>
    <mergeCell ref="POK59:POZ59"/>
    <mergeCell ref="PPA59:PPP59"/>
    <mergeCell ref="PPQ59:PQF59"/>
    <mergeCell ref="PQG59:PQV59"/>
    <mergeCell ref="PQW59:PRL59"/>
    <mergeCell ref="PRM59:PSB59"/>
    <mergeCell ref="PKS59:PLH59"/>
    <mergeCell ref="PLI59:PLX59"/>
    <mergeCell ref="PLY59:PMN59"/>
    <mergeCell ref="PMO59:PND59"/>
    <mergeCell ref="PNE59:PNT59"/>
    <mergeCell ref="PNU59:POJ59"/>
    <mergeCell ref="PHA59:PHP59"/>
    <mergeCell ref="PHQ59:PIF59"/>
    <mergeCell ref="PIG59:PIV59"/>
    <mergeCell ref="PIW59:PJL59"/>
    <mergeCell ref="PJM59:PKB59"/>
    <mergeCell ref="PKC59:PKR59"/>
    <mergeCell ref="PZM59:QAB59"/>
    <mergeCell ref="QAC59:QAR59"/>
    <mergeCell ref="QAS59:QBH59"/>
    <mergeCell ref="QBI59:QBX59"/>
    <mergeCell ref="QBY59:QCN59"/>
    <mergeCell ref="QCO59:QDD59"/>
    <mergeCell ref="PVU59:PWJ59"/>
    <mergeCell ref="PWK59:PWZ59"/>
    <mergeCell ref="PXA59:PXP59"/>
    <mergeCell ref="PXQ59:PYF59"/>
    <mergeCell ref="PYG59:PYV59"/>
    <mergeCell ref="PYW59:PZL59"/>
    <mergeCell ref="PSC59:PSR59"/>
    <mergeCell ref="PSS59:PTH59"/>
    <mergeCell ref="PTI59:PTX59"/>
    <mergeCell ref="PTY59:PUN59"/>
    <mergeCell ref="PUO59:PVD59"/>
    <mergeCell ref="PVE59:PVT59"/>
    <mergeCell ref="QKO59:QLD59"/>
    <mergeCell ref="QLE59:QLT59"/>
    <mergeCell ref="QLU59:QMJ59"/>
    <mergeCell ref="QMK59:QMZ59"/>
    <mergeCell ref="QNA59:QNP59"/>
    <mergeCell ref="QNQ59:QOF59"/>
    <mergeCell ref="QGW59:QHL59"/>
    <mergeCell ref="QHM59:QIB59"/>
    <mergeCell ref="QIC59:QIR59"/>
    <mergeCell ref="QIS59:QJH59"/>
    <mergeCell ref="QJI59:QJX59"/>
    <mergeCell ref="QJY59:QKN59"/>
    <mergeCell ref="QDE59:QDT59"/>
    <mergeCell ref="QDU59:QEJ59"/>
    <mergeCell ref="QEK59:QEZ59"/>
    <mergeCell ref="QFA59:QFP59"/>
    <mergeCell ref="QFQ59:QGF59"/>
    <mergeCell ref="QGG59:QGV59"/>
    <mergeCell ref="QVQ59:QWF59"/>
    <mergeCell ref="QWG59:QWV59"/>
    <mergeCell ref="QWW59:QXL59"/>
    <mergeCell ref="QXM59:QYB59"/>
    <mergeCell ref="QYC59:QYR59"/>
    <mergeCell ref="QYS59:QZH59"/>
    <mergeCell ref="QRY59:QSN59"/>
    <mergeCell ref="QSO59:QTD59"/>
    <mergeCell ref="QTE59:QTT59"/>
    <mergeCell ref="QTU59:QUJ59"/>
    <mergeCell ref="QUK59:QUZ59"/>
    <mergeCell ref="QVA59:QVP59"/>
    <mergeCell ref="QOG59:QOV59"/>
    <mergeCell ref="QOW59:QPL59"/>
    <mergeCell ref="QPM59:QQB59"/>
    <mergeCell ref="QQC59:QQR59"/>
    <mergeCell ref="QQS59:QRH59"/>
    <mergeCell ref="QRI59:QRX59"/>
    <mergeCell ref="RGS59:RHH59"/>
    <mergeCell ref="RHI59:RHX59"/>
    <mergeCell ref="RHY59:RIN59"/>
    <mergeCell ref="RIO59:RJD59"/>
    <mergeCell ref="RJE59:RJT59"/>
    <mergeCell ref="RJU59:RKJ59"/>
    <mergeCell ref="RDA59:RDP59"/>
    <mergeCell ref="RDQ59:REF59"/>
    <mergeCell ref="REG59:REV59"/>
    <mergeCell ref="REW59:RFL59"/>
    <mergeCell ref="RFM59:RGB59"/>
    <mergeCell ref="RGC59:RGR59"/>
    <mergeCell ref="QZI59:QZX59"/>
    <mergeCell ref="QZY59:RAN59"/>
    <mergeCell ref="RAO59:RBD59"/>
    <mergeCell ref="RBE59:RBT59"/>
    <mergeCell ref="RBU59:RCJ59"/>
    <mergeCell ref="RCK59:RCZ59"/>
    <mergeCell ref="RRU59:RSJ59"/>
    <mergeCell ref="RSK59:RSZ59"/>
    <mergeCell ref="RTA59:RTP59"/>
    <mergeCell ref="RTQ59:RUF59"/>
    <mergeCell ref="RUG59:RUV59"/>
    <mergeCell ref="RUW59:RVL59"/>
    <mergeCell ref="ROC59:ROR59"/>
    <mergeCell ref="ROS59:RPH59"/>
    <mergeCell ref="RPI59:RPX59"/>
    <mergeCell ref="RPY59:RQN59"/>
    <mergeCell ref="RQO59:RRD59"/>
    <mergeCell ref="RRE59:RRT59"/>
    <mergeCell ref="RKK59:RKZ59"/>
    <mergeCell ref="RLA59:RLP59"/>
    <mergeCell ref="RLQ59:RMF59"/>
    <mergeCell ref="RMG59:RMV59"/>
    <mergeCell ref="RMW59:RNL59"/>
    <mergeCell ref="RNM59:ROB59"/>
    <mergeCell ref="SCW59:SDL59"/>
    <mergeCell ref="SDM59:SEB59"/>
    <mergeCell ref="SEC59:SER59"/>
    <mergeCell ref="SES59:SFH59"/>
    <mergeCell ref="SFI59:SFX59"/>
    <mergeCell ref="SFY59:SGN59"/>
    <mergeCell ref="RZE59:RZT59"/>
    <mergeCell ref="RZU59:SAJ59"/>
    <mergeCell ref="SAK59:SAZ59"/>
    <mergeCell ref="SBA59:SBP59"/>
    <mergeCell ref="SBQ59:SCF59"/>
    <mergeCell ref="SCG59:SCV59"/>
    <mergeCell ref="RVM59:RWB59"/>
    <mergeCell ref="RWC59:RWR59"/>
    <mergeCell ref="RWS59:RXH59"/>
    <mergeCell ref="RXI59:RXX59"/>
    <mergeCell ref="RXY59:RYN59"/>
    <mergeCell ref="RYO59:RZD59"/>
    <mergeCell ref="SNY59:SON59"/>
    <mergeCell ref="SOO59:SPD59"/>
    <mergeCell ref="SPE59:SPT59"/>
    <mergeCell ref="SPU59:SQJ59"/>
    <mergeCell ref="SQK59:SQZ59"/>
    <mergeCell ref="SRA59:SRP59"/>
    <mergeCell ref="SKG59:SKV59"/>
    <mergeCell ref="SKW59:SLL59"/>
    <mergeCell ref="SLM59:SMB59"/>
    <mergeCell ref="SMC59:SMR59"/>
    <mergeCell ref="SMS59:SNH59"/>
    <mergeCell ref="SNI59:SNX59"/>
    <mergeCell ref="SGO59:SHD59"/>
    <mergeCell ref="SHE59:SHT59"/>
    <mergeCell ref="SHU59:SIJ59"/>
    <mergeCell ref="SIK59:SIZ59"/>
    <mergeCell ref="SJA59:SJP59"/>
    <mergeCell ref="SJQ59:SKF59"/>
    <mergeCell ref="SZA59:SZP59"/>
    <mergeCell ref="SZQ59:TAF59"/>
    <mergeCell ref="TAG59:TAV59"/>
    <mergeCell ref="TAW59:TBL59"/>
    <mergeCell ref="TBM59:TCB59"/>
    <mergeCell ref="TCC59:TCR59"/>
    <mergeCell ref="SVI59:SVX59"/>
    <mergeCell ref="SVY59:SWN59"/>
    <mergeCell ref="SWO59:SXD59"/>
    <mergeCell ref="SXE59:SXT59"/>
    <mergeCell ref="SXU59:SYJ59"/>
    <mergeCell ref="SYK59:SYZ59"/>
    <mergeCell ref="SRQ59:SSF59"/>
    <mergeCell ref="SSG59:SSV59"/>
    <mergeCell ref="SSW59:STL59"/>
    <mergeCell ref="STM59:SUB59"/>
    <mergeCell ref="SUC59:SUR59"/>
    <mergeCell ref="SUS59:SVH59"/>
    <mergeCell ref="TKC59:TKR59"/>
    <mergeCell ref="TKS59:TLH59"/>
    <mergeCell ref="TLI59:TLX59"/>
    <mergeCell ref="TLY59:TMN59"/>
    <mergeCell ref="TMO59:TND59"/>
    <mergeCell ref="TNE59:TNT59"/>
    <mergeCell ref="TGK59:TGZ59"/>
    <mergeCell ref="THA59:THP59"/>
    <mergeCell ref="THQ59:TIF59"/>
    <mergeCell ref="TIG59:TIV59"/>
    <mergeCell ref="TIW59:TJL59"/>
    <mergeCell ref="TJM59:TKB59"/>
    <mergeCell ref="TCS59:TDH59"/>
    <mergeCell ref="TDI59:TDX59"/>
    <mergeCell ref="TDY59:TEN59"/>
    <mergeCell ref="TEO59:TFD59"/>
    <mergeCell ref="TFE59:TFT59"/>
    <mergeCell ref="TFU59:TGJ59"/>
    <mergeCell ref="TVE59:TVT59"/>
    <mergeCell ref="TVU59:TWJ59"/>
    <mergeCell ref="TWK59:TWZ59"/>
    <mergeCell ref="TXA59:TXP59"/>
    <mergeCell ref="TXQ59:TYF59"/>
    <mergeCell ref="TYG59:TYV59"/>
    <mergeCell ref="TRM59:TSB59"/>
    <mergeCell ref="TSC59:TSR59"/>
    <mergeCell ref="TSS59:TTH59"/>
    <mergeCell ref="TTI59:TTX59"/>
    <mergeCell ref="TTY59:TUN59"/>
    <mergeCell ref="TUO59:TVD59"/>
    <mergeCell ref="TNU59:TOJ59"/>
    <mergeCell ref="TOK59:TOZ59"/>
    <mergeCell ref="TPA59:TPP59"/>
    <mergeCell ref="TPQ59:TQF59"/>
    <mergeCell ref="TQG59:TQV59"/>
    <mergeCell ref="TQW59:TRL59"/>
    <mergeCell ref="UGG59:UGV59"/>
    <mergeCell ref="UGW59:UHL59"/>
    <mergeCell ref="UHM59:UIB59"/>
    <mergeCell ref="UIC59:UIR59"/>
    <mergeCell ref="UIS59:UJH59"/>
    <mergeCell ref="UJI59:UJX59"/>
    <mergeCell ref="UCO59:UDD59"/>
    <mergeCell ref="UDE59:UDT59"/>
    <mergeCell ref="UDU59:UEJ59"/>
    <mergeCell ref="UEK59:UEZ59"/>
    <mergeCell ref="UFA59:UFP59"/>
    <mergeCell ref="UFQ59:UGF59"/>
    <mergeCell ref="TYW59:TZL59"/>
    <mergeCell ref="TZM59:UAB59"/>
    <mergeCell ref="UAC59:UAR59"/>
    <mergeCell ref="UAS59:UBH59"/>
    <mergeCell ref="UBI59:UBX59"/>
    <mergeCell ref="UBY59:UCN59"/>
    <mergeCell ref="URI59:URX59"/>
    <mergeCell ref="URY59:USN59"/>
    <mergeCell ref="USO59:UTD59"/>
    <mergeCell ref="UTE59:UTT59"/>
    <mergeCell ref="UTU59:UUJ59"/>
    <mergeCell ref="UUK59:UUZ59"/>
    <mergeCell ref="UNQ59:UOF59"/>
    <mergeCell ref="UOG59:UOV59"/>
    <mergeCell ref="UOW59:UPL59"/>
    <mergeCell ref="UPM59:UQB59"/>
    <mergeCell ref="UQC59:UQR59"/>
    <mergeCell ref="UQS59:URH59"/>
    <mergeCell ref="UJY59:UKN59"/>
    <mergeCell ref="UKO59:ULD59"/>
    <mergeCell ref="ULE59:ULT59"/>
    <mergeCell ref="ULU59:UMJ59"/>
    <mergeCell ref="UMK59:UMZ59"/>
    <mergeCell ref="UNA59:UNP59"/>
    <mergeCell ref="VCK59:VCZ59"/>
    <mergeCell ref="VDA59:VDP59"/>
    <mergeCell ref="VDQ59:VEF59"/>
    <mergeCell ref="VEG59:VEV59"/>
    <mergeCell ref="VEW59:VFL59"/>
    <mergeCell ref="VFM59:VGB59"/>
    <mergeCell ref="UYS59:UZH59"/>
    <mergeCell ref="UZI59:UZX59"/>
    <mergeCell ref="UZY59:VAN59"/>
    <mergeCell ref="VAO59:VBD59"/>
    <mergeCell ref="VBE59:VBT59"/>
    <mergeCell ref="VBU59:VCJ59"/>
    <mergeCell ref="UVA59:UVP59"/>
    <mergeCell ref="UVQ59:UWF59"/>
    <mergeCell ref="UWG59:UWV59"/>
    <mergeCell ref="UWW59:UXL59"/>
    <mergeCell ref="UXM59:UYB59"/>
    <mergeCell ref="UYC59:UYR59"/>
    <mergeCell ref="VZE59:VZT59"/>
    <mergeCell ref="VNM59:VOB59"/>
    <mergeCell ref="VOC59:VOR59"/>
    <mergeCell ref="VOS59:VPH59"/>
    <mergeCell ref="VPI59:VPX59"/>
    <mergeCell ref="VPY59:VQN59"/>
    <mergeCell ref="VQO59:VRD59"/>
    <mergeCell ref="VJU59:VKJ59"/>
    <mergeCell ref="VKK59:VKZ59"/>
    <mergeCell ref="VLA59:VLP59"/>
    <mergeCell ref="VLQ59:VMF59"/>
    <mergeCell ref="VMG59:VMV59"/>
    <mergeCell ref="VMW59:VNL59"/>
    <mergeCell ref="VGC59:VGR59"/>
    <mergeCell ref="VGS59:VHH59"/>
    <mergeCell ref="VHI59:VHX59"/>
    <mergeCell ref="VHY59:VIN59"/>
    <mergeCell ref="VIO59:VJD59"/>
    <mergeCell ref="VJE59:VJT59"/>
    <mergeCell ref="XDY59:XEN59"/>
    <mergeCell ref="WJQ59:WKF59"/>
    <mergeCell ref="WKG59:WKV59"/>
    <mergeCell ref="WKW59:WLL59"/>
    <mergeCell ref="WLM59:WMB59"/>
    <mergeCell ref="WMC59:WMR59"/>
    <mergeCell ref="WMS59:WNH59"/>
    <mergeCell ref="VUW59:VVL59"/>
    <mergeCell ref="VVM59:VWB59"/>
    <mergeCell ref="VWC59:VWR59"/>
    <mergeCell ref="VWS59:VXH59"/>
    <mergeCell ref="VXI59:VXX59"/>
    <mergeCell ref="VXY59:VYN59"/>
    <mergeCell ref="VRE59:VRT59"/>
    <mergeCell ref="VRU59:VSJ59"/>
    <mergeCell ref="VSK59:VSZ59"/>
    <mergeCell ref="VTA59:VTP59"/>
    <mergeCell ref="VTQ59:VUF59"/>
    <mergeCell ref="VUG59:VUV59"/>
    <mergeCell ref="WFY59:WGN59"/>
    <mergeCell ref="WGO59:WHD59"/>
    <mergeCell ref="WHE59:WHT59"/>
    <mergeCell ref="WHU59:WIJ59"/>
    <mergeCell ref="WIK59:WIZ59"/>
    <mergeCell ref="WJA59:WJP59"/>
    <mergeCell ref="WCG59:WCV59"/>
    <mergeCell ref="WCW59:WDL59"/>
    <mergeCell ref="WDM59:WEB59"/>
    <mergeCell ref="WEC59:WER59"/>
    <mergeCell ref="WES59:WFH59"/>
    <mergeCell ref="WFI59:WFX59"/>
    <mergeCell ref="VYO59:VZD59"/>
    <mergeCell ref="XEO59:XFD59"/>
    <mergeCell ref="WYK59:WYZ59"/>
    <mergeCell ref="WZA59:WZP59"/>
    <mergeCell ref="WZQ59:XAF59"/>
    <mergeCell ref="XAG59:XAV59"/>
    <mergeCell ref="XAW59:XBL59"/>
    <mergeCell ref="XBM59:XCB59"/>
    <mergeCell ref="WUS59:WVH59"/>
    <mergeCell ref="WVI59:WVX59"/>
    <mergeCell ref="WVY59:WWN59"/>
    <mergeCell ref="WWO59:WXD59"/>
    <mergeCell ref="WXE59:WXT59"/>
    <mergeCell ref="WXU59:WYJ59"/>
    <mergeCell ref="WPE59:WPT59"/>
    <mergeCell ref="WPU59:WQJ59"/>
    <mergeCell ref="WQK59:WQZ59"/>
    <mergeCell ref="VZU59:WAJ59"/>
    <mergeCell ref="WAK59:WAZ59"/>
    <mergeCell ref="WBA59:WBP59"/>
    <mergeCell ref="WBQ59:WCF59"/>
    <mergeCell ref="WRA59:WRP59"/>
    <mergeCell ref="WRQ59:WSF59"/>
    <mergeCell ref="WSG59:WSV59"/>
    <mergeCell ref="WSW59:WTL59"/>
    <mergeCell ref="WTM59:WUB59"/>
    <mergeCell ref="WUC59:WUR59"/>
    <mergeCell ref="WNI59:WNX59"/>
    <mergeCell ref="WNY59:WON59"/>
    <mergeCell ref="WOO59:WPD59"/>
    <mergeCell ref="XCC59:XCR59"/>
    <mergeCell ref="XCS59:XDH59"/>
    <mergeCell ref="XDI59:XDX59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ERROR" error="PILIH JAWABAN YANG SESUAI_x000a_" promptTitle="PILIH ASAL TRANSAKSI" prompt="1 PEMBELIAN_x000a_2 PEMBERIAN RUTA LAIN_x000a_3 HUTANG/KREDIT DARI USAHA RUTA_x000a_4 HUTANG/KREDIT DARI NON USAHA RUTA_x000a_5 USAHA RUTA MILIK SENDIRI_x000a_6 BANTUAN PEMERINTAH_x000a_7 DARI PRODUKSI YG DIKONSUMSI SENDIRI_x000a_8 BANTUAN LEMBAGA NON PROFIT_x000a_9 DIBIAYAI OLEH KANTOR_x000a_10 MENUNGGAK" xr:uid="{24AFE361-C083-4811-BD71-05D06A89291F}">
          <x14:formula1>
            <xm:f>DROWDOWN!$J$1:$J$10</xm:f>
          </x14:formula1>
          <xm:sqref>E5:E6 E19:E21 E23:E30 E8:E17 E32:E34 E36:E41 E43:E47 E49:E50 E52:E55 E63:E65 E67:E72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B9CA-014C-482F-9C90-B283687D8FED}">
  <dimension ref="A1:Y132"/>
  <sheetViews>
    <sheetView zoomScaleNormal="100" workbookViewId="0">
      <pane ySplit="1" topLeftCell="A21" activePane="bottomLeft" state="frozen"/>
      <selection pane="bottomLeft" activeCell="G45" sqref="G45"/>
    </sheetView>
  </sheetViews>
  <sheetFormatPr defaultColWidth="0" defaultRowHeight="0" customHeight="1" zeroHeight="1"/>
  <cols>
    <col min="1" max="1" width="9" style="172" customWidth="1"/>
    <col min="2" max="9" width="16.6640625" style="172" customWidth="1"/>
    <col min="10" max="10" width="32.33203125" style="172" customWidth="1"/>
    <col min="11" max="11" width="18.109375" style="172" hidden="1" customWidth="1"/>
    <col min="12" max="14" width="0" style="149" hidden="1" customWidth="1"/>
    <col min="15" max="16" width="9.109375" style="149" hidden="1" customWidth="1"/>
    <col min="17" max="17" width="6.44140625" style="149" hidden="1" customWidth="1"/>
    <col min="18" max="18" width="9.109375" style="149" hidden="1" customWidth="1"/>
    <col min="19" max="19" width="6.88671875" style="149" hidden="1" customWidth="1"/>
    <col min="20" max="20" width="8.88671875" style="149" hidden="1" customWidth="1"/>
    <col min="21" max="25" width="0" style="149" hidden="1" customWidth="1"/>
    <col min="26" max="16384" width="9.109375" style="149" hidden="1"/>
  </cols>
  <sheetData>
    <row r="1" spans="1:11" ht="25.8" customHeight="1">
      <c r="A1" s="480"/>
      <c r="B1" s="484" t="s">
        <v>1060</v>
      </c>
      <c r="C1" s="502">
        <f>INPUT_AWAL!H4</f>
        <v>0</v>
      </c>
      <c r="D1" s="484" t="s">
        <v>792</v>
      </c>
      <c r="E1" s="502">
        <f>INPUT_AWAL!H5</f>
        <v>0</v>
      </c>
      <c r="F1" s="484" t="s">
        <v>1066</v>
      </c>
      <c r="G1" s="499">
        <f>INPUT_AWAL!H6</f>
        <v>0</v>
      </c>
      <c r="H1" s="692"/>
      <c r="I1" s="693"/>
      <c r="J1" s="693"/>
      <c r="K1" s="693"/>
    </row>
    <row r="2" spans="1:11" ht="15" customHeight="1">
      <c r="A2" s="701" t="s">
        <v>881</v>
      </c>
      <c r="B2" s="702"/>
      <c r="C2" s="702"/>
      <c r="D2" s="702"/>
      <c r="E2" s="702"/>
      <c r="F2" s="702"/>
      <c r="G2" s="702"/>
      <c r="H2" s="702"/>
      <c r="I2" s="702"/>
      <c r="J2" s="702"/>
      <c r="K2" s="703"/>
    </row>
    <row r="3" spans="1:11" ht="15" customHeight="1">
      <c r="A3" s="733" t="s">
        <v>882</v>
      </c>
      <c r="B3" s="733"/>
      <c r="C3" s="733"/>
      <c r="D3" s="733"/>
      <c r="E3" s="733"/>
      <c r="F3" s="733"/>
      <c r="G3" s="733"/>
      <c r="H3" s="733"/>
      <c r="I3" s="733"/>
      <c r="J3" s="362"/>
      <c r="K3" s="363"/>
    </row>
    <row r="4" spans="1:11" s="152" customFormat="1" ht="44.4" customHeight="1">
      <c r="A4" s="779" t="s">
        <v>883</v>
      </c>
      <c r="B4" s="741" t="s">
        <v>884</v>
      </c>
      <c r="C4" s="742"/>
      <c r="D4" s="741" t="s">
        <v>885</v>
      </c>
      <c r="E4" s="742"/>
      <c r="F4" s="745" t="s">
        <v>886</v>
      </c>
      <c r="G4" s="746"/>
      <c r="H4" s="741" t="s">
        <v>515</v>
      </c>
      <c r="I4" s="742"/>
      <c r="J4" s="364"/>
      <c r="K4" s="365"/>
    </row>
    <row r="5" spans="1:11" s="152" customFormat="1" ht="44.4" customHeight="1">
      <c r="A5" s="780"/>
      <c r="B5" s="151" t="s">
        <v>981</v>
      </c>
      <c r="C5" s="151" t="s">
        <v>986</v>
      </c>
      <c r="D5" s="151" t="s">
        <v>981</v>
      </c>
      <c r="E5" s="151" t="s">
        <v>986</v>
      </c>
      <c r="F5" s="151" t="s">
        <v>981</v>
      </c>
      <c r="G5" s="151" t="s">
        <v>986</v>
      </c>
      <c r="H5" s="151" t="s">
        <v>981</v>
      </c>
      <c r="I5" s="151" t="s">
        <v>986</v>
      </c>
      <c r="J5" s="366" t="s">
        <v>341</v>
      </c>
      <c r="K5" s="365"/>
    </row>
    <row r="6" spans="1:11" ht="14.4">
      <c r="A6" s="153" t="s">
        <v>11</v>
      </c>
      <c r="B6" s="153" t="s">
        <v>14</v>
      </c>
      <c r="C6" s="153"/>
      <c r="D6" s="153"/>
      <c r="E6" s="153" t="s">
        <v>342</v>
      </c>
      <c r="F6" s="153"/>
      <c r="G6" s="153" t="s">
        <v>345</v>
      </c>
      <c r="H6" s="153"/>
      <c r="I6" s="153"/>
      <c r="J6" s="153"/>
      <c r="K6" s="159"/>
    </row>
    <row r="7" spans="1:11" ht="14.4">
      <c r="A7" s="436">
        <v>1</v>
      </c>
      <c r="B7" s="163"/>
      <c r="C7" s="213">
        <f>V!B6</f>
        <v>0</v>
      </c>
      <c r="D7" s="360"/>
      <c r="E7" s="213">
        <f>V!D6</f>
        <v>0</v>
      </c>
      <c r="F7" s="360"/>
      <c r="G7" s="213">
        <f>V!E6</f>
        <v>0</v>
      </c>
      <c r="H7" s="213">
        <f>B7+D7+F7</f>
        <v>0</v>
      </c>
      <c r="I7" s="213">
        <f>C7+E7+G7</f>
        <v>0</v>
      </c>
      <c r="J7" s="437" t="str">
        <f>IF(H7&gt;I7,"PENDAPATAN TIDAK SESUAI. PERIKSA KEMBALI"," ")</f>
        <v xml:space="preserve"> </v>
      </c>
      <c r="K7" s="159"/>
    </row>
    <row r="8" spans="1:11" ht="14.4">
      <c r="A8" s="436">
        <v>2</v>
      </c>
      <c r="B8" s="163"/>
      <c r="C8" s="213">
        <f>V!B7</f>
        <v>0</v>
      </c>
      <c r="D8" s="360"/>
      <c r="E8" s="213">
        <f>V!D7</f>
        <v>0</v>
      </c>
      <c r="F8" s="360"/>
      <c r="G8" s="213">
        <f>V!E7</f>
        <v>0</v>
      </c>
      <c r="H8" s="213">
        <f t="shared" ref="H8:H12" si="0">B8+D8+F8</f>
        <v>0</v>
      </c>
      <c r="I8" s="213">
        <f t="shared" ref="I8:I12" si="1">C8+E8+G8</f>
        <v>0</v>
      </c>
      <c r="J8" s="437" t="str">
        <f t="shared" ref="J8:J13" si="2">IF(H8&gt;I8,"PENDAPATAN TIDAK SESUAI. PERIKSA KEMBALI"," ")</f>
        <v xml:space="preserve"> </v>
      </c>
      <c r="K8" s="159"/>
    </row>
    <row r="9" spans="1:11" ht="14.4">
      <c r="A9" s="436">
        <v>3</v>
      </c>
      <c r="B9" s="163"/>
      <c r="C9" s="213">
        <f>V!B8</f>
        <v>0</v>
      </c>
      <c r="D9" s="360"/>
      <c r="E9" s="213">
        <f>V!D8</f>
        <v>0</v>
      </c>
      <c r="F9" s="360"/>
      <c r="G9" s="213">
        <f>V!E8</f>
        <v>0</v>
      </c>
      <c r="H9" s="213">
        <f t="shared" si="0"/>
        <v>0</v>
      </c>
      <c r="I9" s="213">
        <f t="shared" si="1"/>
        <v>0</v>
      </c>
      <c r="J9" s="437" t="str">
        <f t="shared" si="2"/>
        <v xml:space="preserve"> </v>
      </c>
      <c r="K9" s="159"/>
    </row>
    <row r="10" spans="1:11" ht="14.4">
      <c r="A10" s="436">
        <v>4</v>
      </c>
      <c r="B10" s="163"/>
      <c r="C10" s="213">
        <f>V!B9</f>
        <v>0</v>
      </c>
      <c r="D10" s="360"/>
      <c r="E10" s="213">
        <f>V!D9</f>
        <v>0</v>
      </c>
      <c r="F10" s="360"/>
      <c r="G10" s="213">
        <f>V!E9</f>
        <v>0</v>
      </c>
      <c r="H10" s="213">
        <f t="shared" si="0"/>
        <v>0</v>
      </c>
      <c r="I10" s="213">
        <f t="shared" si="1"/>
        <v>0</v>
      </c>
      <c r="J10" s="437" t="str">
        <f t="shared" si="2"/>
        <v xml:space="preserve"> </v>
      </c>
      <c r="K10" s="159"/>
    </row>
    <row r="11" spans="1:11" ht="14.4">
      <c r="A11" s="436">
        <v>5</v>
      </c>
      <c r="B11" s="163"/>
      <c r="C11" s="213">
        <f>V!B10</f>
        <v>0</v>
      </c>
      <c r="D11" s="360"/>
      <c r="E11" s="213">
        <f>V!D10</f>
        <v>0</v>
      </c>
      <c r="F11" s="360"/>
      <c r="G11" s="213">
        <f>V!E10</f>
        <v>0</v>
      </c>
      <c r="H11" s="213">
        <f t="shared" si="0"/>
        <v>0</v>
      </c>
      <c r="I11" s="213">
        <f t="shared" si="1"/>
        <v>0</v>
      </c>
      <c r="J11" s="437" t="str">
        <f t="shared" si="2"/>
        <v xml:space="preserve"> </v>
      </c>
      <c r="K11" s="159"/>
    </row>
    <row r="12" spans="1:11" ht="14.4">
      <c r="A12" s="436">
        <v>6</v>
      </c>
      <c r="B12" s="163"/>
      <c r="C12" s="213">
        <f>V!B11</f>
        <v>0</v>
      </c>
      <c r="D12" s="360"/>
      <c r="E12" s="213">
        <f>V!D11</f>
        <v>0</v>
      </c>
      <c r="F12" s="360"/>
      <c r="G12" s="213">
        <f>V!E11</f>
        <v>0</v>
      </c>
      <c r="H12" s="213">
        <f t="shared" si="0"/>
        <v>0</v>
      </c>
      <c r="I12" s="213">
        <f t="shared" si="1"/>
        <v>0</v>
      </c>
      <c r="J12" s="437" t="str">
        <f t="shared" si="2"/>
        <v xml:space="preserve"> </v>
      </c>
      <c r="K12" s="159"/>
    </row>
    <row r="13" spans="1:11" ht="14.4">
      <c r="A13" s="433" t="s">
        <v>515</v>
      </c>
      <c r="B13" s="434">
        <f>SUM(B7:B12)</f>
        <v>0</v>
      </c>
      <c r="C13" s="434">
        <f>SUM(C7:C12)</f>
        <v>0</v>
      </c>
      <c r="D13" s="434">
        <f t="shared" ref="D13:I13" si="3">SUM(D7:D12)</f>
        <v>0</v>
      </c>
      <c r="E13" s="434">
        <f>SUM(E7:E12)</f>
        <v>0</v>
      </c>
      <c r="F13" s="434">
        <f>SUM(F7:F12)</f>
        <v>0</v>
      </c>
      <c r="G13" s="434">
        <f>SUM(G7:G12)</f>
        <v>0</v>
      </c>
      <c r="H13" s="434">
        <f>SUM(H7:H12)</f>
        <v>0</v>
      </c>
      <c r="I13" s="434">
        <f t="shared" si="3"/>
        <v>0</v>
      </c>
      <c r="J13" s="437" t="str">
        <f t="shared" si="2"/>
        <v xml:space="preserve"> </v>
      </c>
      <c r="K13" s="159"/>
    </row>
    <row r="14" spans="1:11" ht="14.4">
      <c r="A14" s="168"/>
      <c r="B14" s="159"/>
      <c r="C14" s="159"/>
      <c r="D14" s="159"/>
      <c r="E14" s="168"/>
      <c r="F14" s="168"/>
      <c r="G14" s="168"/>
      <c r="H14" s="168"/>
      <c r="I14" s="168"/>
      <c r="J14" s="168"/>
      <c r="K14" s="552"/>
    </row>
    <row r="15" spans="1:11" ht="15" customHeight="1">
      <c r="A15" s="734" t="s">
        <v>888</v>
      </c>
      <c r="B15" s="734"/>
      <c r="C15" s="734"/>
      <c r="D15" s="734"/>
      <c r="E15" s="734"/>
      <c r="F15" s="734"/>
      <c r="G15" s="734"/>
      <c r="H15" s="734"/>
      <c r="I15" s="734"/>
      <c r="J15" s="367"/>
      <c r="K15" s="551"/>
    </row>
    <row r="16" spans="1:11" ht="18" customHeight="1">
      <c r="A16" s="743" t="s">
        <v>889</v>
      </c>
      <c r="B16" s="745" t="s">
        <v>517</v>
      </c>
      <c r="C16" s="746"/>
      <c r="D16" s="745" t="s">
        <v>518</v>
      </c>
      <c r="E16" s="746"/>
      <c r="F16" s="747" t="s">
        <v>890</v>
      </c>
      <c r="G16" s="748"/>
      <c r="H16" s="747" t="s">
        <v>891</v>
      </c>
      <c r="I16" s="748"/>
      <c r="J16" s="167"/>
      <c r="K16" s="551"/>
    </row>
    <row r="17" spans="1:11" ht="36.6" customHeight="1">
      <c r="A17" s="744"/>
      <c r="B17" s="151" t="s">
        <v>981</v>
      </c>
      <c r="C17" s="151" t="s">
        <v>986</v>
      </c>
      <c r="D17" s="151" t="s">
        <v>981</v>
      </c>
      <c r="E17" s="151" t="s">
        <v>986</v>
      </c>
      <c r="F17" s="749"/>
      <c r="G17" s="750"/>
      <c r="H17" s="749"/>
      <c r="I17" s="750"/>
      <c r="J17" s="167"/>
      <c r="K17" s="551"/>
    </row>
    <row r="18" spans="1:11" ht="14.4">
      <c r="A18" s="153" t="s">
        <v>11</v>
      </c>
      <c r="B18" s="153"/>
      <c r="C18" s="153"/>
      <c r="D18" s="153"/>
      <c r="E18" s="153"/>
      <c r="F18" s="721"/>
      <c r="G18" s="723"/>
      <c r="H18" s="721"/>
      <c r="I18" s="723"/>
      <c r="J18" s="195"/>
      <c r="K18" s="159"/>
    </row>
    <row r="19" spans="1:11" ht="14.4">
      <c r="A19" s="207">
        <v>1</v>
      </c>
      <c r="B19" s="361"/>
      <c r="C19" s="435">
        <f>V!B19</f>
        <v>0</v>
      </c>
      <c r="D19" s="361"/>
      <c r="E19" s="435">
        <f>V!C19</f>
        <v>0</v>
      </c>
      <c r="F19" s="751"/>
      <c r="G19" s="752"/>
      <c r="H19" s="751"/>
      <c r="I19" s="752"/>
      <c r="J19" s="195"/>
      <c r="K19" s="159"/>
    </row>
    <row r="20" spans="1:11" ht="14.4">
      <c r="A20" s="207">
        <v>2</v>
      </c>
      <c r="B20" s="361"/>
      <c r="C20" s="435">
        <f>V!B20</f>
        <v>0</v>
      </c>
      <c r="D20" s="361"/>
      <c r="E20" s="435">
        <f>V!C20</f>
        <v>0</v>
      </c>
      <c r="F20" s="751"/>
      <c r="G20" s="752"/>
      <c r="H20" s="751"/>
      <c r="I20" s="752"/>
      <c r="J20" s="195"/>
      <c r="K20" s="159"/>
    </row>
    <row r="21" spans="1:11" ht="14.4">
      <c r="A21" s="207">
        <v>3</v>
      </c>
      <c r="B21" s="361"/>
      <c r="C21" s="435">
        <f>V!B21</f>
        <v>0</v>
      </c>
      <c r="D21" s="361"/>
      <c r="E21" s="435">
        <f>V!C21</f>
        <v>0</v>
      </c>
      <c r="F21" s="751"/>
      <c r="G21" s="752"/>
      <c r="H21" s="751"/>
      <c r="I21" s="752"/>
      <c r="J21" s="195"/>
      <c r="K21" s="159"/>
    </row>
    <row r="22" spans="1:11" ht="14.4">
      <c r="A22" s="207">
        <v>4</v>
      </c>
      <c r="B22" s="361"/>
      <c r="C22" s="435">
        <f>V!B22</f>
        <v>0</v>
      </c>
      <c r="D22" s="361"/>
      <c r="E22" s="435">
        <f>V!C22</f>
        <v>0</v>
      </c>
      <c r="F22" s="751"/>
      <c r="G22" s="752"/>
      <c r="H22" s="751"/>
      <c r="I22" s="752"/>
      <c r="J22" s="195"/>
      <c r="K22" s="159"/>
    </row>
    <row r="23" spans="1:11" ht="14.4">
      <c r="A23" s="207">
        <v>5</v>
      </c>
      <c r="B23" s="361"/>
      <c r="C23" s="435">
        <f>V!B23</f>
        <v>0</v>
      </c>
      <c r="D23" s="361"/>
      <c r="E23" s="435">
        <f>V!C23</f>
        <v>0</v>
      </c>
      <c r="F23" s="751"/>
      <c r="G23" s="752"/>
      <c r="H23" s="751"/>
      <c r="I23" s="752"/>
      <c r="J23" s="195"/>
      <c r="K23" s="159"/>
    </row>
    <row r="24" spans="1:11" ht="14.4">
      <c r="A24" s="207">
        <v>6</v>
      </c>
      <c r="B24" s="361"/>
      <c r="C24" s="435">
        <f>V!B24</f>
        <v>0</v>
      </c>
      <c r="D24" s="361"/>
      <c r="E24" s="435">
        <f>V!C24</f>
        <v>0</v>
      </c>
      <c r="F24" s="751"/>
      <c r="G24" s="752"/>
      <c r="H24" s="751"/>
      <c r="I24" s="752"/>
      <c r="J24" s="195"/>
      <c r="K24" s="159"/>
    </row>
    <row r="25" spans="1:11" ht="14.4">
      <c r="A25" s="433" t="s">
        <v>515</v>
      </c>
      <c r="B25" s="434">
        <f>SUM(B19:B24)</f>
        <v>0</v>
      </c>
      <c r="C25" s="434">
        <f>SUM(C19:C24)</f>
        <v>0</v>
      </c>
      <c r="D25" s="434">
        <f>SUM(D19:D24)</f>
        <v>0</v>
      </c>
      <c r="E25" s="434">
        <f>SUM(E19:E24)</f>
        <v>0</v>
      </c>
      <c r="F25" s="753"/>
      <c r="G25" s="754"/>
      <c r="H25" s="755">
        <f>SUM(H19:I24)</f>
        <v>0</v>
      </c>
      <c r="I25" s="756"/>
      <c r="J25" s="168"/>
      <c r="K25" s="159"/>
    </row>
    <row r="26" spans="1:11" ht="14.4">
      <c r="A26" s="735" t="s">
        <v>887</v>
      </c>
      <c r="B26" s="736"/>
      <c r="C26" s="736"/>
      <c r="D26" s="736"/>
      <c r="E26" s="737"/>
      <c r="F26" s="768"/>
      <c r="G26" s="769"/>
      <c r="H26" s="769"/>
      <c r="I26" s="770"/>
      <c r="J26" s="185"/>
      <c r="K26" s="159"/>
    </row>
    <row r="27" spans="1:11" ht="15" customHeight="1">
      <c r="B27" s="168"/>
      <c r="C27" s="168"/>
      <c r="D27" s="168"/>
      <c r="E27" s="168"/>
      <c r="F27" s="168"/>
      <c r="G27" s="168"/>
      <c r="H27" s="168"/>
      <c r="I27" s="168"/>
      <c r="J27" s="168"/>
      <c r="K27" s="159"/>
    </row>
    <row r="28" spans="1:11" ht="15" customHeight="1">
      <c r="A28" s="738" t="s">
        <v>892</v>
      </c>
      <c r="B28" s="739"/>
      <c r="C28" s="739"/>
      <c r="D28" s="739"/>
      <c r="E28" s="739"/>
      <c r="F28" s="739"/>
      <c r="G28" s="739"/>
      <c r="H28" s="739"/>
      <c r="I28" s="740"/>
      <c r="J28" s="201"/>
      <c r="K28" s="167"/>
    </row>
    <row r="29" spans="1:11" ht="15" customHeight="1">
      <c r="A29" s="747" t="s">
        <v>893</v>
      </c>
      <c r="B29" s="775"/>
      <c r="C29" s="775"/>
      <c r="D29" s="775"/>
      <c r="E29" s="775"/>
      <c r="F29" s="777" t="s">
        <v>987</v>
      </c>
      <c r="G29" s="778"/>
      <c r="H29" s="777" t="s">
        <v>986</v>
      </c>
      <c r="I29" s="778"/>
      <c r="J29" s="201"/>
      <c r="K29" s="167"/>
    </row>
    <row r="30" spans="1:11" ht="14.4" customHeight="1">
      <c r="A30" s="749"/>
      <c r="B30" s="776"/>
      <c r="C30" s="776"/>
      <c r="D30" s="776"/>
      <c r="E30" s="776"/>
      <c r="F30" s="155" t="s">
        <v>667</v>
      </c>
      <c r="G30" s="155" t="s">
        <v>668</v>
      </c>
      <c r="H30" s="155" t="s">
        <v>667</v>
      </c>
      <c r="I30" s="155" t="s">
        <v>668</v>
      </c>
      <c r="J30" s="174"/>
      <c r="K30" s="168"/>
    </row>
    <row r="31" spans="1:11" ht="14.4">
      <c r="A31" s="760" t="s">
        <v>11</v>
      </c>
      <c r="B31" s="760"/>
      <c r="C31" s="760"/>
      <c r="D31" s="760"/>
      <c r="E31" s="760"/>
      <c r="F31" s="153" t="s">
        <v>818</v>
      </c>
      <c r="G31" s="153" t="s">
        <v>13</v>
      </c>
      <c r="H31" s="153"/>
      <c r="I31" s="153"/>
      <c r="J31" s="195"/>
      <c r="K31" s="159"/>
    </row>
    <row r="32" spans="1:11" ht="14.4">
      <c r="A32" s="706" t="s">
        <v>894</v>
      </c>
      <c r="B32" s="706"/>
      <c r="C32" s="706"/>
      <c r="D32" s="706"/>
      <c r="E32" s="706"/>
      <c r="F32" s="582"/>
      <c r="G32" s="582"/>
      <c r="H32" s="213">
        <f>V!E42</f>
        <v>0</v>
      </c>
      <c r="I32" s="213">
        <f>V!F42</f>
        <v>0</v>
      </c>
      <c r="J32" s="168"/>
      <c r="K32" s="159"/>
    </row>
    <row r="33" spans="1:13" ht="14.4">
      <c r="A33" s="706" t="s">
        <v>895</v>
      </c>
      <c r="B33" s="706"/>
      <c r="C33" s="706"/>
      <c r="D33" s="706"/>
      <c r="E33" s="706"/>
      <c r="F33" s="582"/>
      <c r="G33" s="582"/>
      <c r="H33" s="213">
        <f>V!E43</f>
        <v>0</v>
      </c>
      <c r="I33" s="213">
        <f>V!F43</f>
        <v>0</v>
      </c>
      <c r="J33" s="159"/>
      <c r="K33" s="159"/>
    </row>
    <row r="34" spans="1:13" ht="14.4">
      <c r="A34" s="706" t="s">
        <v>896</v>
      </c>
      <c r="B34" s="706"/>
      <c r="C34" s="706"/>
      <c r="D34" s="706"/>
      <c r="E34" s="706"/>
      <c r="F34" s="582"/>
      <c r="G34" s="582"/>
      <c r="H34" s="213">
        <f>V!E44</f>
        <v>0</v>
      </c>
      <c r="I34" s="213">
        <f>V!F44</f>
        <v>0</v>
      </c>
      <c r="J34" s="159"/>
      <c r="K34" s="159"/>
    </row>
    <row r="35" spans="1:13" ht="14.4">
      <c r="A35" s="706" t="s">
        <v>897</v>
      </c>
      <c r="B35" s="706"/>
      <c r="C35" s="706"/>
      <c r="D35" s="706"/>
      <c r="E35" s="706"/>
      <c r="F35" s="582"/>
      <c r="G35" s="582"/>
      <c r="H35" s="213">
        <f>V!E45</f>
        <v>0</v>
      </c>
      <c r="I35" s="213">
        <f>V!F45</f>
        <v>0</v>
      </c>
      <c r="J35" s="168"/>
      <c r="K35" s="159"/>
    </row>
    <row r="36" spans="1:13" ht="14.4">
      <c r="A36" s="781" t="s">
        <v>898</v>
      </c>
      <c r="B36" s="782"/>
      <c r="C36" s="782"/>
      <c r="D36" s="782"/>
      <c r="E36" s="783"/>
      <c r="F36" s="208">
        <f>SUM(F32:F35)</f>
        <v>0</v>
      </c>
      <c r="G36" s="208">
        <f>SUM(G32:G35)</f>
        <v>0</v>
      </c>
      <c r="H36" s="208">
        <f>SUM(H32:H35)</f>
        <v>0</v>
      </c>
      <c r="I36" s="208">
        <f>SUM(I32:I35)</f>
        <v>0</v>
      </c>
      <c r="K36" s="159"/>
    </row>
    <row r="37" spans="1:13" s="173" customFormat="1" ht="14.4">
      <c r="A37" s="168"/>
      <c r="B37" s="159"/>
      <c r="C37" s="159"/>
      <c r="D37" s="159"/>
      <c r="E37" s="168"/>
      <c r="F37" s="168"/>
      <c r="G37" s="168"/>
      <c r="H37" s="168"/>
      <c r="I37" s="168"/>
      <c r="J37" s="168"/>
      <c r="K37" s="159"/>
    </row>
    <row r="38" spans="1:13" s="173" customFormat="1" ht="15" customHeight="1">
      <c r="A38" s="772" t="s">
        <v>899</v>
      </c>
      <c r="B38" s="773"/>
      <c r="C38" s="773"/>
      <c r="D38" s="773"/>
      <c r="E38" s="773"/>
      <c r="F38" s="773"/>
      <c r="G38" s="774"/>
      <c r="H38" s="118"/>
      <c r="I38" s="144"/>
      <c r="J38" s="144"/>
      <c r="K38" s="184"/>
    </row>
    <row r="39" spans="1:13" s="173" customFormat="1" ht="31.8" customHeight="1">
      <c r="A39" s="771" t="s">
        <v>521</v>
      </c>
      <c r="B39" s="771"/>
      <c r="C39" s="771"/>
      <c r="D39" s="674" t="s">
        <v>675</v>
      </c>
      <c r="E39" s="674"/>
      <c r="F39" s="771" t="s">
        <v>676</v>
      </c>
      <c r="G39" s="771"/>
      <c r="H39" s="757" t="s">
        <v>750</v>
      </c>
      <c r="I39" s="757"/>
      <c r="J39" s="758" t="s">
        <v>341</v>
      </c>
      <c r="K39" s="185"/>
    </row>
    <row r="40" spans="1:13" s="173" customFormat="1" ht="39.6">
      <c r="A40" s="771"/>
      <c r="B40" s="771"/>
      <c r="C40" s="771"/>
      <c r="D40" s="547" t="s">
        <v>677</v>
      </c>
      <c r="E40" s="547" t="s">
        <v>678</v>
      </c>
      <c r="F40" s="547" t="s">
        <v>677</v>
      </c>
      <c r="G40" s="547" t="s">
        <v>678</v>
      </c>
      <c r="H40" s="548" t="s">
        <v>983</v>
      </c>
      <c r="I40" s="548" t="s">
        <v>984</v>
      </c>
      <c r="J40" s="759"/>
    </row>
    <row r="41" spans="1:13" s="173" customFormat="1" ht="14.4">
      <c r="A41" s="288">
        <v>1</v>
      </c>
      <c r="B41" s="673" t="s">
        <v>670</v>
      </c>
      <c r="C41" s="673"/>
      <c r="D41" s="332">
        <f>SUM(D42:D43)</f>
        <v>0</v>
      </c>
      <c r="E41" s="332">
        <f>SUM(E42:E43)</f>
        <v>0</v>
      </c>
      <c r="F41" s="332"/>
      <c r="G41" s="332"/>
      <c r="H41" s="332"/>
      <c r="I41" s="332"/>
      <c r="J41" s="333"/>
    </row>
    <row r="42" spans="1:13" s="173" customFormat="1" ht="15" customHeight="1">
      <c r="A42" s="288"/>
      <c r="B42" s="673" t="s">
        <v>671</v>
      </c>
      <c r="C42" s="673"/>
      <c r="D42" s="146"/>
      <c r="E42" s="332"/>
      <c r="F42" s="332"/>
      <c r="G42" s="332"/>
      <c r="H42" s="332"/>
      <c r="I42" s="332"/>
      <c r="J42" s="333"/>
      <c r="K42" s="178"/>
    </row>
    <row r="43" spans="1:13" s="173" customFormat="1" ht="27.6" customHeight="1">
      <c r="A43" s="288"/>
      <c r="B43" s="673" t="s">
        <v>736</v>
      </c>
      <c r="C43" s="673"/>
      <c r="D43" s="146"/>
      <c r="E43" s="146"/>
      <c r="F43" s="189"/>
      <c r="G43" s="189"/>
      <c r="H43" s="332"/>
      <c r="I43" s="332">
        <f>ROUND(NERACA!F390,0)</f>
        <v>0</v>
      </c>
      <c r="J43" s="334" t="str">
        <f>IF(OR(D43&lt;H43,E43&lt;I43),"NILAI TIDAK SESUAI",IF(AND(INPUT_AWAL!C34=1,SUM(V!D51:E51)=0),"RUTA MENERIMA BANTUAN PEMERINTAH"," "))</f>
        <v xml:space="preserve"> </v>
      </c>
      <c r="K43" s="203"/>
    </row>
    <row r="44" spans="1:13" s="173" customFormat="1" ht="28.2" customHeight="1">
      <c r="A44" s="288">
        <v>2</v>
      </c>
      <c r="B44" s="673" t="s">
        <v>672</v>
      </c>
      <c r="C44" s="673"/>
      <c r="D44" s="146"/>
      <c r="E44" s="146"/>
      <c r="F44" s="146"/>
      <c r="G44" s="146"/>
      <c r="H44" s="332"/>
      <c r="I44" s="332">
        <f>ROUND(NERACA!F392,0)</f>
        <v>0</v>
      </c>
      <c r="J44" s="334" t="str">
        <f>IF(AND('SERUTI IV.2'!D51&gt;0,G44=0),"RUTA MENGADAKAN ACARA, APAKAH MEMBERI MAKAN KE RUTA LAIN?",IF(I44&gt;E44,"NILAI TIDAK SESUAI"," "))</f>
        <v xml:space="preserve"> </v>
      </c>
      <c r="K44" s="179"/>
    </row>
    <row r="45" spans="1:13" s="173" customFormat="1" ht="56.4" customHeight="1">
      <c r="A45" s="288">
        <v>3</v>
      </c>
      <c r="B45" s="673" t="s">
        <v>1073</v>
      </c>
      <c r="C45" s="673"/>
      <c r="D45" s="146"/>
      <c r="E45" s="146"/>
      <c r="F45" s="146"/>
      <c r="G45" s="146"/>
      <c r="H45" s="332"/>
      <c r="I45" s="332">
        <f>ROUND(NERACA!F391,0)+ROUND(NERACA!F393,0)</f>
        <v>0</v>
      </c>
      <c r="J45" s="334" t="str">
        <f>IF(OR(D45&lt;H45,E45&lt;I45),"NILAI TIDAK SESUAI",IF(SUM(F45:G45)=0,"APAKAH TIDAK MEMBERIKAN SUMBANGAN KE MASJID/GEREJA/DLL?"," "))</f>
        <v>APAKAH TIDAK MEMBERIKAN SUMBANGAN KE MASJID/GEREJA/DLL?</v>
      </c>
      <c r="K45" s="179"/>
    </row>
    <row r="46" spans="1:13" s="173" customFormat="1" ht="15" customHeight="1">
      <c r="A46" s="709" t="s">
        <v>900</v>
      </c>
      <c r="B46" s="709"/>
      <c r="C46" s="709"/>
      <c r="D46" s="549">
        <f>SUM(D41,D44,D45)</f>
        <v>0</v>
      </c>
      <c r="E46" s="549">
        <f t="shared" ref="E46:G46" si="4">SUM(E41,E44,E45)</f>
        <v>0</v>
      </c>
      <c r="F46" s="549">
        <f t="shared" si="4"/>
        <v>0</v>
      </c>
      <c r="G46" s="549">
        <f t="shared" si="4"/>
        <v>0</v>
      </c>
      <c r="H46" s="335"/>
      <c r="I46" s="332"/>
      <c r="J46" s="333"/>
      <c r="K46" s="179"/>
    </row>
    <row r="47" spans="1:13" s="173" customFormat="1" ht="15" customHeight="1">
      <c r="A47" s="708"/>
      <c r="B47" s="708"/>
      <c r="C47" s="708"/>
      <c r="D47" s="550"/>
      <c r="E47" s="550"/>
      <c r="G47" s="204"/>
      <c r="H47" s="204"/>
      <c r="I47" s="179"/>
      <c r="J47" s="179"/>
      <c r="K47" s="179"/>
    </row>
    <row r="48" spans="1:13" s="173" customFormat="1" ht="14.4">
      <c r="A48" s="761" t="s">
        <v>901</v>
      </c>
      <c r="B48" s="762"/>
      <c r="C48" s="762"/>
      <c r="D48" s="762"/>
      <c r="E48" s="762"/>
      <c r="F48" s="762"/>
      <c r="G48" s="762"/>
      <c r="H48" s="763"/>
      <c r="I48" s="159"/>
      <c r="J48" s="159"/>
      <c r="K48" s="159"/>
      <c r="L48" s="202"/>
      <c r="M48" s="175"/>
    </row>
    <row r="49" spans="1:13" s="173" customFormat="1" ht="24.75" customHeight="1">
      <c r="A49" s="767" t="s">
        <v>660</v>
      </c>
      <c r="B49" s="767"/>
      <c r="C49" s="767"/>
      <c r="D49" s="767"/>
      <c r="E49" s="151" t="s">
        <v>696</v>
      </c>
      <c r="F49" s="151" t="s">
        <v>902</v>
      </c>
      <c r="G49" s="151" t="s">
        <v>903</v>
      </c>
      <c r="H49" s="150" t="s">
        <v>904</v>
      </c>
      <c r="I49" s="205"/>
      <c r="J49" s="167"/>
      <c r="L49" s="202" t="s">
        <v>905</v>
      </c>
      <c r="M49" s="175" t="s">
        <v>906</v>
      </c>
    </row>
    <row r="50" spans="1:13" s="173" customFormat="1" ht="14.4" customHeight="1">
      <c r="A50" s="707"/>
      <c r="B50" s="707"/>
      <c r="C50" s="707"/>
      <c r="D50" s="707"/>
      <c r="E50" s="209"/>
      <c r="F50" s="209"/>
      <c r="G50" s="209"/>
      <c r="H50" s="210"/>
      <c r="I50" s="205"/>
      <c r="J50" s="167"/>
      <c r="L50" s="202"/>
      <c r="M50" s="175"/>
    </row>
    <row r="51" spans="1:13" s="173" customFormat="1" ht="14.4">
      <c r="A51" s="706" t="s">
        <v>907</v>
      </c>
      <c r="B51" s="706"/>
      <c r="C51" s="706"/>
      <c r="D51" s="706"/>
      <c r="E51" s="579"/>
      <c r="F51" s="579"/>
      <c r="G51" s="579"/>
      <c r="H51" s="579"/>
      <c r="I51" s="168"/>
      <c r="J51" s="168"/>
      <c r="K51" s="168"/>
      <c r="L51" s="202"/>
      <c r="M51" s="175"/>
    </row>
    <row r="52" spans="1:13" s="173" customFormat="1" ht="14.4">
      <c r="A52" s="706" t="s">
        <v>908</v>
      </c>
      <c r="B52" s="706"/>
      <c r="C52" s="706"/>
      <c r="D52" s="706"/>
      <c r="E52" s="579"/>
      <c r="F52" s="579"/>
      <c r="G52" s="579"/>
      <c r="H52" s="579"/>
      <c r="I52" s="168"/>
      <c r="J52" s="168"/>
      <c r="K52" s="168"/>
      <c r="L52" s="202"/>
      <c r="M52" s="175"/>
    </row>
    <row r="53" spans="1:13" s="173" customFormat="1" ht="15" customHeight="1">
      <c r="A53" s="706" t="s">
        <v>909</v>
      </c>
      <c r="B53" s="706"/>
      <c r="C53" s="706"/>
      <c r="D53" s="706"/>
      <c r="E53" s="213"/>
      <c r="F53" s="213"/>
      <c r="G53" s="213"/>
      <c r="H53" s="579"/>
      <c r="I53" s="168"/>
      <c r="J53" s="168"/>
      <c r="K53" s="168"/>
      <c r="L53" s="202"/>
      <c r="M53" s="175"/>
    </row>
    <row r="54" spans="1:13" s="173" customFormat="1" ht="14.4">
      <c r="A54" s="706" t="s">
        <v>910</v>
      </c>
      <c r="B54" s="706"/>
      <c r="C54" s="706"/>
      <c r="D54" s="706"/>
      <c r="E54" s="579"/>
      <c r="F54" s="579"/>
      <c r="G54" s="579"/>
      <c r="H54" s="579"/>
      <c r="I54" s="168"/>
      <c r="J54" s="168"/>
      <c r="K54" s="168"/>
      <c r="L54" s="202"/>
      <c r="M54" s="175"/>
    </row>
    <row r="55" spans="1:13" s="173" customFormat="1" ht="14.4">
      <c r="A55" s="706" t="s">
        <v>911</v>
      </c>
      <c r="B55" s="706"/>
      <c r="C55" s="706"/>
      <c r="D55" s="706"/>
      <c r="E55" s="579"/>
      <c r="F55" s="579"/>
      <c r="G55" s="579"/>
      <c r="H55" s="579"/>
      <c r="I55" s="168"/>
      <c r="J55" s="168"/>
      <c r="K55" s="168"/>
      <c r="L55" s="202"/>
      <c r="M55" s="175"/>
    </row>
    <row r="56" spans="1:13" s="173" customFormat="1" ht="15" customHeight="1">
      <c r="A56" s="706" t="s">
        <v>912</v>
      </c>
      <c r="B56" s="706"/>
      <c r="C56" s="706"/>
      <c r="D56" s="706"/>
      <c r="E56" s="579"/>
      <c r="F56" s="579"/>
      <c r="G56" s="579"/>
      <c r="H56" s="579"/>
      <c r="I56" s="168"/>
      <c r="J56" s="168"/>
      <c r="K56" s="168"/>
      <c r="L56" s="202"/>
      <c r="M56" s="175"/>
    </row>
    <row r="57" spans="1:13" s="173" customFormat="1" ht="14.4">
      <c r="A57" s="706" t="s">
        <v>913</v>
      </c>
      <c r="B57" s="706"/>
      <c r="C57" s="706"/>
      <c r="D57" s="706"/>
      <c r="E57" s="579"/>
      <c r="F57" s="579"/>
      <c r="G57" s="579"/>
      <c r="H57" s="213"/>
      <c r="I57" s="168"/>
      <c r="J57" s="168"/>
      <c r="K57" s="168"/>
      <c r="L57" s="202"/>
      <c r="M57" s="175"/>
    </row>
    <row r="58" spans="1:13" s="173" customFormat="1" ht="14.4">
      <c r="A58" s="764" t="s">
        <v>993</v>
      </c>
      <c r="B58" s="765"/>
      <c r="C58" s="765"/>
      <c r="D58" s="766"/>
      <c r="E58" s="583"/>
      <c r="F58" s="583"/>
      <c r="G58" s="583"/>
      <c r="H58" s="583"/>
      <c r="I58" s="178"/>
      <c r="J58" s="179"/>
      <c r="K58" s="179"/>
    </row>
    <row r="59" spans="1:13" s="173" customFormat="1" ht="14.4">
      <c r="A59" s="764" t="s">
        <v>887</v>
      </c>
      <c r="B59" s="765"/>
      <c r="C59" s="765"/>
      <c r="D59" s="766"/>
      <c r="E59" s="583"/>
      <c r="F59" s="583"/>
      <c r="G59" s="583"/>
      <c r="H59" s="583"/>
      <c r="I59" s="179"/>
      <c r="J59" s="179"/>
      <c r="K59" s="179"/>
    </row>
    <row r="60" spans="1:13" s="173" customFormat="1" ht="14.4">
      <c r="A60" s="177"/>
      <c r="B60" s="177"/>
      <c r="C60" s="177"/>
      <c r="D60" s="177"/>
      <c r="E60" s="178"/>
      <c r="F60" s="178"/>
      <c r="G60" s="178"/>
      <c r="H60" s="178"/>
      <c r="I60" s="179"/>
      <c r="J60" s="179"/>
      <c r="K60" s="179"/>
    </row>
    <row r="61" spans="1:13" s="173" customFormat="1" ht="15">
      <c r="A61" s="701" t="s">
        <v>914</v>
      </c>
      <c r="B61" s="702"/>
      <c r="C61" s="702"/>
      <c r="D61" s="702"/>
      <c r="E61" s="702"/>
      <c r="F61" s="702"/>
      <c r="G61" s="702"/>
      <c r="H61" s="702"/>
      <c r="I61" s="702"/>
      <c r="J61" s="702"/>
      <c r="K61" s="703"/>
    </row>
    <row r="62" spans="1:13" s="173" customFormat="1" ht="14.4">
      <c r="A62" s="180"/>
      <c r="B62" s="439" t="s">
        <v>915</v>
      </c>
      <c r="C62" s="442"/>
      <c r="D62" s="199"/>
      <c r="E62" s="199"/>
      <c r="F62" s="199"/>
      <c r="G62" s="200"/>
      <c r="H62" s="197"/>
      <c r="I62" s="179"/>
      <c r="J62" s="179"/>
      <c r="K62" s="179"/>
    </row>
    <row r="63" spans="1:13" s="173" customFormat="1" ht="14.4">
      <c r="A63" s="150" t="s">
        <v>476</v>
      </c>
      <c r="B63" s="720" t="s">
        <v>660</v>
      </c>
      <c r="C63" s="720"/>
      <c r="D63" s="720"/>
      <c r="E63" s="720"/>
      <c r="F63" s="155" t="s">
        <v>522</v>
      </c>
      <c r="H63" s="174"/>
      <c r="I63" s="179"/>
      <c r="J63" s="179"/>
      <c r="K63" s="179"/>
    </row>
    <row r="64" spans="1:13" s="173" customFormat="1" ht="14.4">
      <c r="A64" s="153" t="s">
        <v>11</v>
      </c>
      <c r="B64" s="721" t="s">
        <v>12</v>
      </c>
      <c r="C64" s="722"/>
      <c r="D64" s="722"/>
      <c r="E64" s="723"/>
      <c r="F64" s="153" t="s">
        <v>818</v>
      </c>
      <c r="H64" s="195"/>
      <c r="I64" s="179"/>
      <c r="J64" s="179"/>
      <c r="K64" s="179"/>
    </row>
    <row r="65" spans="1:11" s="173" customFormat="1" ht="14.4">
      <c r="A65" s="438">
        <v>601</v>
      </c>
      <c r="B65" s="706" t="s">
        <v>916</v>
      </c>
      <c r="C65" s="706"/>
      <c r="D65" s="706"/>
      <c r="E65" s="706"/>
      <c r="F65" s="360"/>
      <c r="H65" s="159"/>
      <c r="I65" s="179"/>
      <c r="J65" s="179"/>
      <c r="K65" s="179"/>
    </row>
    <row r="66" spans="1:11" s="173" customFormat="1" ht="14.4">
      <c r="A66" s="724">
        <v>602</v>
      </c>
      <c r="B66" s="706" t="s">
        <v>917</v>
      </c>
      <c r="C66" s="706"/>
      <c r="D66" s="706"/>
      <c r="E66" s="706"/>
      <c r="F66" s="213"/>
      <c r="H66" s="159"/>
      <c r="I66" s="179"/>
      <c r="J66" s="179"/>
      <c r="K66" s="179"/>
    </row>
    <row r="67" spans="1:11" s="173" customFormat="1" ht="14.4">
      <c r="A67" s="724"/>
      <c r="B67" s="706" t="s">
        <v>918</v>
      </c>
      <c r="C67" s="706"/>
      <c r="D67" s="706"/>
      <c r="E67" s="706"/>
      <c r="F67" s="360"/>
      <c r="H67" s="159"/>
      <c r="I67" s="179"/>
      <c r="J67" s="179"/>
      <c r="K67" s="179"/>
    </row>
    <row r="68" spans="1:11" s="173" customFormat="1" ht="14.4">
      <c r="A68" s="724"/>
      <c r="B68" s="706" t="s">
        <v>919</v>
      </c>
      <c r="C68" s="706"/>
      <c r="D68" s="706"/>
      <c r="E68" s="706"/>
      <c r="F68" s="360"/>
      <c r="H68" s="159"/>
      <c r="I68" s="179"/>
      <c r="J68" s="179"/>
      <c r="K68" s="179"/>
    </row>
    <row r="69" spans="1:11" s="173" customFormat="1" ht="14.4">
      <c r="A69" s="724"/>
      <c r="B69" s="706" t="s">
        <v>920</v>
      </c>
      <c r="C69" s="706"/>
      <c r="D69" s="706"/>
      <c r="E69" s="706"/>
      <c r="F69" s="360"/>
      <c r="H69" s="159"/>
      <c r="I69" s="179"/>
      <c r="J69" s="179"/>
      <c r="K69" s="179"/>
    </row>
    <row r="70" spans="1:11" s="173" customFormat="1" ht="14.4">
      <c r="A70" s="438">
        <v>603</v>
      </c>
      <c r="B70" s="706" t="s">
        <v>921</v>
      </c>
      <c r="C70" s="706"/>
      <c r="D70" s="706"/>
      <c r="E70" s="706"/>
      <c r="F70" s="360"/>
      <c r="H70" s="159"/>
      <c r="I70" s="179"/>
      <c r="J70" s="179"/>
      <c r="K70" s="179"/>
    </row>
    <row r="71" spans="1:11" s="173" customFormat="1" ht="14.4">
      <c r="A71" s="724">
        <v>604</v>
      </c>
      <c r="B71" s="706" t="s">
        <v>922</v>
      </c>
      <c r="C71" s="706"/>
      <c r="D71" s="706"/>
      <c r="E71" s="706"/>
      <c r="F71" s="213"/>
      <c r="H71" s="159"/>
      <c r="I71" s="179"/>
      <c r="J71" s="179"/>
      <c r="K71" s="179"/>
    </row>
    <row r="72" spans="1:11" s="173" customFormat="1" ht="14.4">
      <c r="A72" s="724"/>
      <c r="B72" s="706" t="s">
        <v>923</v>
      </c>
      <c r="C72" s="706"/>
      <c r="D72" s="706"/>
      <c r="E72" s="706"/>
      <c r="F72" s="360"/>
      <c r="H72" s="159"/>
      <c r="I72" s="179"/>
      <c r="J72" s="179"/>
      <c r="K72" s="179"/>
    </row>
    <row r="73" spans="1:11" s="173" customFormat="1" ht="14.4">
      <c r="A73" s="724"/>
      <c r="B73" s="706" t="s">
        <v>924</v>
      </c>
      <c r="C73" s="706"/>
      <c r="D73" s="706"/>
      <c r="E73" s="706"/>
      <c r="F73" s="360"/>
      <c r="H73" s="159"/>
      <c r="I73" s="179"/>
      <c r="J73" s="179"/>
      <c r="K73" s="179"/>
    </row>
    <row r="74" spans="1:11" s="173" customFormat="1" ht="14.4">
      <c r="A74" s="724"/>
      <c r="B74" s="706" t="s">
        <v>925</v>
      </c>
      <c r="C74" s="706"/>
      <c r="D74" s="706"/>
      <c r="E74" s="706"/>
      <c r="F74" s="360"/>
      <c r="H74" s="159"/>
      <c r="I74" s="179"/>
      <c r="J74" s="179"/>
      <c r="K74" s="179"/>
    </row>
    <row r="75" spans="1:11" s="173" customFormat="1" ht="14.4">
      <c r="A75" s="724">
        <v>605</v>
      </c>
      <c r="B75" s="706" t="s">
        <v>926</v>
      </c>
      <c r="C75" s="706"/>
      <c r="D75" s="706"/>
      <c r="E75" s="706"/>
      <c r="F75" s="213"/>
      <c r="H75" s="159"/>
      <c r="I75" s="179"/>
      <c r="J75" s="179"/>
      <c r="K75" s="179"/>
    </row>
    <row r="76" spans="1:11" s="173" customFormat="1" ht="14.4">
      <c r="A76" s="724"/>
      <c r="B76" s="706" t="s">
        <v>927</v>
      </c>
      <c r="C76" s="706"/>
      <c r="D76" s="706"/>
      <c r="E76" s="706"/>
      <c r="F76" s="360"/>
      <c r="H76" s="159"/>
      <c r="I76" s="179"/>
      <c r="J76" s="179"/>
      <c r="K76" s="179"/>
    </row>
    <row r="77" spans="1:11" s="173" customFormat="1" ht="15" customHeight="1">
      <c r="A77" s="724"/>
      <c r="B77" s="727" t="s">
        <v>928</v>
      </c>
      <c r="C77" s="728"/>
      <c r="D77" s="728"/>
      <c r="E77" s="729"/>
      <c r="F77" s="360"/>
      <c r="H77" s="159"/>
      <c r="I77" s="179"/>
      <c r="J77" s="179"/>
      <c r="K77" s="179"/>
    </row>
    <row r="78" spans="1:11" s="173" customFormat="1" ht="14.4" customHeight="1">
      <c r="A78" s="438">
        <v>606</v>
      </c>
      <c r="B78" s="730" t="s">
        <v>929</v>
      </c>
      <c r="C78" s="731"/>
      <c r="D78" s="731"/>
      <c r="E78" s="732"/>
      <c r="F78" s="360"/>
      <c r="H78" s="159"/>
      <c r="I78" s="179"/>
      <c r="J78" s="179"/>
      <c r="K78" s="179"/>
    </row>
    <row r="79" spans="1:11" s="173" customFormat="1" ht="14.4">
      <c r="A79" s="438">
        <v>607</v>
      </c>
      <c r="B79" s="727" t="s">
        <v>930</v>
      </c>
      <c r="C79" s="728"/>
      <c r="D79" s="728"/>
      <c r="E79" s="729"/>
      <c r="F79" s="360"/>
      <c r="H79" s="159"/>
      <c r="I79" s="179"/>
      <c r="J79" s="179"/>
      <c r="K79" s="179"/>
    </row>
    <row r="80" spans="1:11" s="173" customFormat="1" ht="14.4">
      <c r="A80" s="181"/>
      <c r="B80" s="716" t="s">
        <v>931</v>
      </c>
      <c r="C80" s="716"/>
      <c r="D80" s="716"/>
      <c r="E80" s="716"/>
      <c r="F80" s="584">
        <f>SUM(F65:F79)</f>
        <v>0</v>
      </c>
      <c r="H80" s="159"/>
      <c r="I80" s="179"/>
      <c r="J80" s="179"/>
      <c r="K80" s="179"/>
    </row>
    <row r="81" spans="1:11" s="173" customFormat="1" ht="14.4">
      <c r="A81" s="161"/>
      <c r="B81" s="440" t="s">
        <v>932</v>
      </c>
      <c r="C81" s="441"/>
      <c r="D81" s="198"/>
      <c r="E81" s="198"/>
      <c r="F81" s="170"/>
      <c r="H81" s="197"/>
      <c r="I81" s="179"/>
      <c r="J81" s="179"/>
      <c r="K81" s="179"/>
    </row>
    <row r="82" spans="1:11" s="173" customFormat="1" ht="14.4">
      <c r="A82" s="150" t="s">
        <v>476</v>
      </c>
      <c r="B82" s="720" t="s">
        <v>660</v>
      </c>
      <c r="C82" s="720"/>
      <c r="D82" s="720"/>
      <c r="E82" s="720"/>
      <c r="F82" s="155" t="s">
        <v>522</v>
      </c>
      <c r="H82" s="174"/>
      <c r="I82" s="179"/>
      <c r="J82" s="179"/>
      <c r="K82" s="179"/>
    </row>
    <row r="83" spans="1:11" s="173" customFormat="1" ht="14.4">
      <c r="A83" s="153" t="s">
        <v>11</v>
      </c>
      <c r="B83" s="721" t="s">
        <v>13</v>
      </c>
      <c r="C83" s="722"/>
      <c r="D83" s="722"/>
      <c r="E83" s="723"/>
      <c r="F83" s="153" t="s">
        <v>14</v>
      </c>
      <c r="H83" s="195"/>
      <c r="I83" s="179"/>
      <c r="J83" s="179"/>
      <c r="K83" s="179"/>
    </row>
    <row r="84" spans="1:11" s="173" customFormat="1" ht="14.4">
      <c r="A84" s="724">
        <v>608</v>
      </c>
      <c r="B84" s="706" t="s">
        <v>933</v>
      </c>
      <c r="C84" s="706"/>
      <c r="D84" s="706"/>
      <c r="E84" s="706"/>
      <c r="F84" s="213"/>
      <c r="H84" s="159"/>
      <c r="I84" s="179"/>
      <c r="J84" s="179"/>
      <c r="K84" s="179"/>
    </row>
    <row r="85" spans="1:11" s="173" customFormat="1" ht="14.4">
      <c r="A85" s="724"/>
      <c r="B85" s="706" t="s">
        <v>934</v>
      </c>
      <c r="C85" s="706"/>
      <c r="D85" s="706"/>
      <c r="E85" s="706"/>
      <c r="F85" s="360"/>
      <c r="H85" s="159"/>
      <c r="I85" s="179"/>
      <c r="J85" s="179"/>
      <c r="K85" s="179"/>
    </row>
    <row r="86" spans="1:11" s="173" customFormat="1" ht="14.4">
      <c r="A86" s="724"/>
      <c r="B86" s="706" t="s">
        <v>919</v>
      </c>
      <c r="C86" s="706"/>
      <c r="D86" s="706"/>
      <c r="E86" s="706"/>
      <c r="F86" s="360"/>
      <c r="H86" s="159"/>
      <c r="I86" s="179"/>
      <c r="J86" s="179"/>
      <c r="K86" s="179"/>
    </row>
    <row r="87" spans="1:11" s="173" customFormat="1" ht="14.4">
      <c r="A87" s="724"/>
      <c r="B87" s="706" t="s">
        <v>935</v>
      </c>
      <c r="C87" s="706"/>
      <c r="D87" s="706"/>
      <c r="E87" s="706"/>
      <c r="F87" s="360"/>
      <c r="H87" s="159"/>
      <c r="I87" s="179"/>
      <c r="J87" s="179"/>
      <c r="K87" s="179"/>
    </row>
    <row r="88" spans="1:11" s="173" customFormat="1" ht="14.4">
      <c r="A88" s="438">
        <v>609</v>
      </c>
      <c r="B88" s="706" t="s">
        <v>936</v>
      </c>
      <c r="C88" s="706"/>
      <c r="D88" s="706"/>
      <c r="E88" s="706"/>
      <c r="F88" s="360"/>
      <c r="H88" s="159"/>
      <c r="I88" s="179"/>
      <c r="J88" s="179"/>
      <c r="K88" s="179"/>
    </row>
    <row r="89" spans="1:11" s="173" customFormat="1" ht="14.4">
      <c r="A89" s="438">
        <v>610</v>
      </c>
      <c r="B89" s="706" t="s">
        <v>937</v>
      </c>
      <c r="C89" s="706"/>
      <c r="D89" s="706"/>
      <c r="E89" s="706"/>
      <c r="F89" s="360"/>
      <c r="H89" s="159"/>
      <c r="I89" s="179"/>
      <c r="J89" s="179"/>
      <c r="K89" s="179"/>
    </row>
    <row r="90" spans="1:11" s="173" customFormat="1" ht="14.4">
      <c r="A90" s="724">
        <v>611</v>
      </c>
      <c r="B90" s="706" t="s">
        <v>938</v>
      </c>
      <c r="C90" s="706"/>
      <c r="D90" s="706"/>
      <c r="E90" s="706"/>
      <c r="F90" s="213"/>
      <c r="H90" s="159"/>
      <c r="I90" s="179"/>
      <c r="J90" s="179"/>
      <c r="K90" s="179"/>
    </row>
    <row r="91" spans="1:11" s="173" customFormat="1" ht="14.4">
      <c r="A91" s="724"/>
      <c r="B91" s="706" t="s">
        <v>939</v>
      </c>
      <c r="C91" s="706"/>
      <c r="D91" s="706"/>
      <c r="E91" s="706"/>
      <c r="F91" s="360"/>
      <c r="H91" s="159"/>
      <c r="I91" s="179"/>
      <c r="J91" s="179"/>
      <c r="K91" s="179"/>
    </row>
    <row r="92" spans="1:11" s="173" customFormat="1" ht="14.4">
      <c r="A92" s="724"/>
      <c r="B92" s="706" t="s">
        <v>940</v>
      </c>
      <c r="C92" s="706"/>
      <c r="D92" s="706"/>
      <c r="E92" s="706"/>
      <c r="F92" s="360"/>
      <c r="H92" s="159"/>
      <c r="I92" s="179"/>
      <c r="J92" s="179"/>
      <c r="K92" s="179"/>
    </row>
    <row r="93" spans="1:11" s="173" customFormat="1" ht="14.4">
      <c r="A93" s="438">
        <v>612</v>
      </c>
      <c r="B93" s="706" t="s">
        <v>941</v>
      </c>
      <c r="C93" s="706"/>
      <c r="D93" s="706"/>
      <c r="E93" s="706"/>
      <c r="F93" s="360"/>
      <c r="H93" s="159"/>
      <c r="I93" s="179"/>
      <c r="J93" s="179"/>
      <c r="K93" s="179"/>
    </row>
    <row r="94" spans="1:11" s="173" customFormat="1" ht="14.4">
      <c r="A94" s="181"/>
      <c r="B94" s="716" t="s">
        <v>942</v>
      </c>
      <c r="C94" s="716"/>
      <c r="D94" s="716"/>
      <c r="E94" s="716"/>
      <c r="F94" s="584">
        <f>SUM(F84:F93)</f>
        <v>0</v>
      </c>
      <c r="H94" s="159"/>
      <c r="I94" s="179"/>
      <c r="J94" s="179"/>
      <c r="K94" s="179"/>
    </row>
    <row r="95" spans="1:11" s="173" customFormat="1" ht="14.4">
      <c r="A95" s="177"/>
      <c r="B95" s="177"/>
      <c r="C95" s="177"/>
      <c r="D95" s="177"/>
      <c r="E95" s="178"/>
      <c r="F95" s="178"/>
      <c r="G95" s="178"/>
      <c r="H95" s="178"/>
      <c r="I95" s="179"/>
      <c r="J95" s="179"/>
      <c r="K95" s="179"/>
    </row>
    <row r="96" spans="1:11" s="173" customFormat="1" ht="14.4" hidden="1">
      <c r="A96" s="177"/>
      <c r="B96" s="177"/>
      <c r="C96" s="177"/>
      <c r="D96" s="177"/>
      <c r="E96" s="178"/>
      <c r="F96" s="178"/>
      <c r="G96" s="178"/>
      <c r="H96" s="178"/>
      <c r="I96" s="179"/>
      <c r="J96" s="179"/>
      <c r="K96" s="179"/>
    </row>
    <row r="97" spans="1:11" s="173" customFormat="1" ht="14.4" hidden="1">
      <c r="A97" s="177"/>
      <c r="B97" s="177"/>
      <c r="C97" s="177"/>
      <c r="D97" s="177"/>
      <c r="E97" s="178"/>
      <c r="F97" s="178"/>
      <c r="G97" s="178"/>
      <c r="H97" s="178"/>
      <c r="I97" s="179"/>
      <c r="J97" s="179"/>
      <c r="K97" s="179"/>
    </row>
    <row r="98" spans="1:11" s="173" customFormat="1" ht="14.4" hidden="1">
      <c r="A98" s="177"/>
      <c r="B98" s="177"/>
      <c r="C98" s="177"/>
      <c r="D98" s="177"/>
      <c r="E98" s="178"/>
      <c r="F98" s="178"/>
      <c r="G98" s="178"/>
      <c r="H98" s="178"/>
      <c r="I98" s="179"/>
      <c r="J98" s="179"/>
      <c r="K98" s="179"/>
    </row>
    <row r="99" spans="1:11" s="173" customFormat="1" ht="14.4" hidden="1">
      <c r="A99" s="177"/>
      <c r="B99" s="177"/>
      <c r="C99" s="177"/>
      <c r="D99" s="177"/>
      <c r="E99" s="178"/>
      <c r="F99" s="178"/>
      <c r="G99" s="178"/>
      <c r="H99" s="178"/>
      <c r="I99" s="179"/>
      <c r="J99" s="179"/>
      <c r="K99" s="179"/>
    </row>
    <row r="100" spans="1:11" s="173" customFormat="1" ht="14.4" hidden="1">
      <c r="A100" s="177"/>
      <c r="B100" s="177"/>
      <c r="C100" s="177"/>
      <c r="D100" s="177"/>
      <c r="E100" s="178"/>
      <c r="F100" s="178"/>
      <c r="G100" s="178"/>
      <c r="H100" s="178"/>
      <c r="I100" s="179"/>
      <c r="J100" s="179"/>
      <c r="K100" s="179"/>
    </row>
    <row r="101" spans="1:11" s="173" customFormat="1" ht="14.4" hidden="1">
      <c r="A101" s="177"/>
      <c r="B101" s="177"/>
      <c r="C101" s="177"/>
      <c r="D101" s="177"/>
      <c r="E101" s="178"/>
      <c r="F101" s="178"/>
      <c r="G101" s="178"/>
      <c r="H101" s="178"/>
      <c r="I101" s="179"/>
      <c r="J101" s="179"/>
      <c r="K101" s="179"/>
    </row>
    <row r="102" spans="1:11" s="173" customFormat="1" ht="14.4" hidden="1">
      <c r="A102" s="177"/>
      <c r="B102" s="177"/>
      <c r="C102" s="177"/>
      <c r="D102" s="177"/>
      <c r="E102" s="178"/>
      <c r="F102" s="178"/>
      <c r="G102" s="178"/>
      <c r="H102" s="178"/>
      <c r="I102" s="179"/>
      <c r="J102" s="179"/>
      <c r="K102" s="179"/>
    </row>
    <row r="103" spans="1:11" s="173" customFormat="1" ht="14.4" hidden="1">
      <c r="A103" s="177"/>
      <c r="B103" s="177"/>
      <c r="C103" s="177"/>
      <c r="D103" s="177"/>
      <c r="E103" s="178"/>
      <c r="F103" s="178"/>
      <c r="G103" s="178"/>
      <c r="H103" s="178"/>
      <c r="I103" s="179"/>
      <c r="J103" s="179"/>
      <c r="K103" s="179"/>
    </row>
    <row r="104" spans="1:11" s="173" customFormat="1" ht="14.4" hidden="1">
      <c r="A104" s="177"/>
      <c r="B104" s="177"/>
      <c r="C104" s="177"/>
      <c r="D104" s="177"/>
      <c r="E104" s="178"/>
      <c r="F104" s="178"/>
      <c r="G104" s="178"/>
      <c r="H104" s="178"/>
      <c r="I104" s="179"/>
      <c r="J104" s="179"/>
      <c r="K104" s="179"/>
    </row>
    <row r="105" spans="1:11" s="173" customFormat="1" ht="14.4" hidden="1">
      <c r="A105" s="177"/>
      <c r="B105" s="177"/>
      <c r="C105" s="177"/>
      <c r="D105" s="177"/>
      <c r="E105" s="178"/>
      <c r="F105" s="178"/>
      <c r="G105" s="178"/>
      <c r="H105" s="178"/>
      <c r="I105" s="179"/>
      <c r="J105" s="179"/>
      <c r="K105" s="179"/>
    </row>
    <row r="106" spans="1:11" s="173" customFormat="1" ht="14.4" hidden="1">
      <c r="A106" s="174"/>
      <c r="B106" s="174"/>
      <c r="C106" s="174"/>
      <c r="D106" s="174"/>
      <c r="E106" s="168"/>
      <c r="F106" s="168"/>
      <c r="G106" s="168"/>
      <c r="H106" s="168"/>
      <c r="I106" s="168"/>
      <c r="J106" s="168"/>
      <c r="K106" s="168"/>
    </row>
    <row r="107" spans="1:11" s="173" customFormat="1" ht="15" hidden="1" customHeight="1">
      <c r="A107" s="174"/>
      <c r="B107" s="174"/>
      <c r="C107" s="174"/>
      <c r="D107" s="174"/>
      <c r="E107" s="168"/>
      <c r="F107" s="168"/>
      <c r="G107" s="168"/>
      <c r="H107" s="168"/>
      <c r="I107" s="168"/>
      <c r="J107" s="168"/>
      <c r="K107" s="168"/>
    </row>
    <row r="108" spans="1:11" s="173" customFormat="1" ht="15" hidden="1" customHeight="1">
      <c r="A108" s="174"/>
      <c r="B108" s="174"/>
      <c r="C108" s="174"/>
      <c r="D108" s="174"/>
      <c r="E108" s="168"/>
      <c r="F108" s="168"/>
      <c r="G108" s="168"/>
      <c r="H108" s="168"/>
      <c r="I108" s="168"/>
      <c r="J108" s="168"/>
      <c r="K108" s="168"/>
    </row>
    <row r="109" spans="1:11" s="173" customFormat="1" ht="14.4" hidden="1">
      <c r="A109" s="174"/>
      <c r="B109" s="174"/>
      <c r="C109" s="174"/>
      <c r="D109" s="174"/>
      <c r="E109" s="168"/>
      <c r="F109" s="168"/>
      <c r="G109" s="168"/>
      <c r="H109" s="168"/>
      <c r="I109" s="168"/>
      <c r="J109" s="168"/>
      <c r="K109" s="168"/>
    </row>
    <row r="110" spans="1:11" ht="0" hidden="1" customHeight="1">
      <c r="A110" s="174"/>
      <c r="B110" s="174"/>
      <c r="C110" s="174"/>
      <c r="D110" s="174"/>
      <c r="E110" s="168"/>
      <c r="F110" s="168"/>
      <c r="G110" s="168"/>
      <c r="H110" s="168"/>
      <c r="I110" s="168"/>
      <c r="J110" s="168"/>
      <c r="K110" s="168"/>
    </row>
    <row r="111" spans="1:11" ht="0" hidden="1" customHeight="1">
      <c r="A111" s="174"/>
      <c r="B111" s="174"/>
      <c r="C111" s="174"/>
      <c r="D111" s="174"/>
      <c r="E111" s="168"/>
      <c r="F111" s="168"/>
      <c r="G111" s="168"/>
      <c r="H111" s="168"/>
      <c r="I111" s="168"/>
      <c r="J111" s="168"/>
    </row>
    <row r="112" spans="1:11" ht="0" hidden="1" customHeight="1">
      <c r="A112" s="174"/>
      <c r="B112" s="174"/>
      <c r="C112" s="174"/>
      <c r="D112" s="174"/>
      <c r="E112" s="168"/>
      <c r="F112" s="168"/>
      <c r="G112" s="168"/>
      <c r="H112" s="168"/>
      <c r="I112" s="168"/>
      <c r="J112" s="168"/>
    </row>
    <row r="113" spans="1:25" ht="0" hidden="1" customHeight="1">
      <c r="A113" s="174"/>
      <c r="B113" s="174"/>
      <c r="C113" s="174"/>
      <c r="D113" s="174"/>
      <c r="E113" s="168"/>
      <c r="F113" s="168"/>
      <c r="G113" s="168"/>
      <c r="H113" s="168"/>
      <c r="I113" s="168"/>
      <c r="J113" s="168"/>
    </row>
    <row r="114" spans="1:25" ht="0" hidden="1" customHeight="1">
      <c r="A114" s="174"/>
      <c r="B114" s="174"/>
      <c r="C114" s="174"/>
      <c r="D114" s="174"/>
      <c r="E114" s="168"/>
      <c r="F114" s="168"/>
      <c r="G114" s="168"/>
      <c r="H114" s="168"/>
      <c r="I114" s="168"/>
      <c r="J114" s="168"/>
    </row>
    <row r="115" spans="1:25" ht="0" hidden="1" customHeight="1">
      <c r="A115" s="174"/>
      <c r="B115" s="174"/>
      <c r="C115" s="174"/>
      <c r="D115" s="174"/>
      <c r="E115" s="168"/>
      <c r="F115" s="168"/>
      <c r="G115" s="168"/>
      <c r="H115" s="168"/>
      <c r="I115" s="168"/>
      <c r="J115" s="168"/>
    </row>
    <row r="116" spans="1:25" ht="0" hidden="1" customHeight="1">
      <c r="A116" s="174"/>
      <c r="B116" s="174"/>
      <c r="C116" s="174"/>
      <c r="D116" s="174"/>
      <c r="E116" s="168"/>
      <c r="F116" s="168"/>
      <c r="G116" s="168"/>
      <c r="H116" s="168"/>
      <c r="I116" s="168"/>
      <c r="J116" s="168"/>
    </row>
    <row r="117" spans="1:25" ht="0" hidden="1" customHeight="1">
      <c r="A117" s="174"/>
      <c r="B117" s="174"/>
      <c r="C117" s="174"/>
      <c r="D117" s="174"/>
      <c r="E117" s="168"/>
      <c r="F117" s="168"/>
      <c r="G117" s="168"/>
      <c r="H117" s="168"/>
      <c r="I117" s="168"/>
      <c r="J117" s="168"/>
    </row>
    <row r="118" spans="1:25" ht="0" hidden="1" customHeight="1">
      <c r="A118" s="174"/>
      <c r="B118" s="174"/>
      <c r="C118" s="174"/>
      <c r="D118" s="174"/>
      <c r="E118" s="168"/>
      <c r="F118" s="168"/>
      <c r="G118" s="168"/>
      <c r="H118" s="168"/>
      <c r="I118" s="168"/>
      <c r="J118" s="168"/>
    </row>
    <row r="119" spans="1:25" ht="0" hidden="1" customHeight="1">
      <c r="A119" s="168"/>
      <c r="B119" s="177"/>
      <c r="C119" s="177"/>
      <c r="D119" s="177"/>
      <c r="E119" s="168"/>
      <c r="F119" s="168"/>
      <c r="G119" s="177"/>
      <c r="H119" s="177"/>
      <c r="I119" s="168"/>
      <c r="J119" s="168"/>
    </row>
    <row r="120" spans="1:25" ht="0" hidden="1" customHeight="1">
      <c r="A120" s="154">
        <v>6</v>
      </c>
      <c r="B120" s="717" t="s">
        <v>503</v>
      </c>
      <c r="C120" s="718"/>
      <c r="D120" s="718"/>
      <c r="E120" s="719"/>
      <c r="F120" s="176"/>
      <c r="G120" s="154"/>
      <c r="H120" s="154"/>
      <c r="I120" s="154"/>
      <c r="J120" s="196"/>
    </row>
    <row r="121" spans="1:25" s="172" customFormat="1" ht="0" hidden="1" customHeight="1">
      <c r="A121" s="725">
        <v>7</v>
      </c>
      <c r="B121" s="710" t="s">
        <v>943</v>
      </c>
      <c r="C121" s="711"/>
      <c r="D121" s="711"/>
      <c r="E121" s="712"/>
      <c r="F121" s="182"/>
      <c r="G121" s="154"/>
      <c r="H121" s="154"/>
      <c r="I121" s="154"/>
      <c r="J121" s="196"/>
      <c r="L121" s="149"/>
      <c r="M121" s="149"/>
      <c r="N121" s="149"/>
      <c r="O121" s="149"/>
      <c r="P121" s="149"/>
      <c r="Q121" s="149"/>
      <c r="R121" s="149"/>
      <c r="S121" s="149"/>
      <c r="T121" s="149"/>
      <c r="U121" s="149"/>
      <c r="V121" s="149"/>
      <c r="W121" s="149"/>
      <c r="X121" s="149"/>
      <c r="Y121" s="149"/>
    </row>
    <row r="122" spans="1:25" s="172" customFormat="1" ht="0" hidden="1" customHeight="1">
      <c r="A122" s="726"/>
      <c r="B122" s="710" t="s">
        <v>944</v>
      </c>
      <c r="C122" s="711"/>
      <c r="D122" s="711"/>
      <c r="E122" s="712"/>
      <c r="F122" s="182"/>
      <c r="G122" s="154"/>
      <c r="H122" s="154"/>
      <c r="I122" s="154"/>
      <c r="J122" s="196"/>
      <c r="L122" s="149"/>
      <c r="M122" s="149"/>
      <c r="N122" s="149"/>
      <c r="O122" s="149"/>
      <c r="P122" s="149"/>
      <c r="Q122" s="149"/>
      <c r="R122" s="149"/>
      <c r="S122" s="149"/>
      <c r="T122" s="149"/>
      <c r="U122" s="149"/>
      <c r="V122" s="149"/>
      <c r="W122" s="149"/>
      <c r="X122" s="149"/>
      <c r="Y122" s="149"/>
    </row>
    <row r="123" spans="1:25" s="172" customFormat="1" ht="0" hidden="1" customHeight="1">
      <c r="A123" s="154">
        <v>8</v>
      </c>
      <c r="B123" s="710" t="s">
        <v>945</v>
      </c>
      <c r="C123" s="711"/>
      <c r="D123" s="711"/>
      <c r="E123" s="712"/>
      <c r="F123" s="182"/>
      <c r="G123" s="154"/>
      <c r="H123" s="154"/>
      <c r="I123" s="154"/>
      <c r="J123" s="196"/>
      <c r="L123" s="149"/>
      <c r="M123" s="149"/>
      <c r="N123" s="149"/>
      <c r="O123" s="149"/>
      <c r="P123" s="149"/>
      <c r="Q123" s="149"/>
      <c r="R123" s="149"/>
      <c r="S123" s="149"/>
      <c r="T123" s="149"/>
      <c r="U123" s="149"/>
      <c r="V123" s="149"/>
      <c r="W123" s="149"/>
      <c r="X123" s="149"/>
      <c r="Y123" s="149"/>
    </row>
    <row r="124" spans="1:25" s="172" customFormat="1" ht="0" hidden="1" customHeight="1">
      <c r="A124" s="154">
        <v>9</v>
      </c>
      <c r="B124" s="713" t="s">
        <v>946</v>
      </c>
      <c r="C124" s="714"/>
      <c r="D124" s="714"/>
      <c r="E124" s="715"/>
      <c r="F124" s="183"/>
      <c r="G124" s="154"/>
      <c r="H124" s="154"/>
      <c r="I124" s="154"/>
      <c r="J124" s="196"/>
      <c r="L124" s="149"/>
      <c r="M124" s="149"/>
      <c r="N124" s="149"/>
      <c r="O124" s="149"/>
      <c r="P124" s="149"/>
      <c r="Q124" s="149"/>
      <c r="R124" s="149"/>
      <c r="S124" s="149"/>
      <c r="T124" s="149"/>
      <c r="U124" s="149"/>
      <c r="V124" s="149"/>
      <c r="W124" s="149"/>
      <c r="X124" s="149"/>
      <c r="Y124" s="149"/>
    </row>
    <row r="125" spans="1:25" s="172" customFormat="1" ht="0" hidden="1" customHeight="1">
      <c r="A125" s="159"/>
      <c r="B125" s="159"/>
      <c r="C125" s="159"/>
      <c r="D125" s="159"/>
      <c r="E125" s="159"/>
      <c r="F125" s="159"/>
      <c r="G125" s="159"/>
      <c r="H125" s="159"/>
      <c r="I125" s="159"/>
      <c r="J125" s="159"/>
      <c r="L125" s="149"/>
      <c r="M125" s="149"/>
      <c r="N125" s="149"/>
      <c r="O125" s="149"/>
      <c r="P125" s="149"/>
      <c r="Q125" s="149"/>
      <c r="R125" s="149"/>
      <c r="S125" s="149"/>
      <c r="T125" s="149"/>
      <c r="U125" s="149"/>
      <c r="V125" s="149"/>
      <c r="W125" s="149"/>
      <c r="X125" s="149"/>
      <c r="Y125" s="149"/>
    </row>
    <row r="126" spans="1:25" s="172" customFormat="1" ht="0" hidden="1" customHeight="1">
      <c r="A126" s="159"/>
      <c r="B126" s="159"/>
      <c r="C126" s="159"/>
      <c r="D126" s="159"/>
      <c r="E126" s="159"/>
      <c r="F126" s="159"/>
      <c r="G126" s="184"/>
      <c r="H126" s="184"/>
      <c r="I126" s="159"/>
      <c r="J126" s="159"/>
      <c r="L126" s="149"/>
      <c r="M126" s="149"/>
      <c r="N126" s="149"/>
      <c r="O126" s="149"/>
      <c r="P126" s="149"/>
      <c r="Q126" s="149"/>
      <c r="R126" s="149"/>
      <c r="S126" s="149"/>
      <c r="T126" s="149"/>
      <c r="U126" s="149"/>
      <c r="V126" s="149"/>
      <c r="W126" s="149"/>
      <c r="X126" s="149"/>
      <c r="Y126" s="149"/>
    </row>
    <row r="127" spans="1:25" s="172" customFormat="1" ht="0" hidden="1" customHeight="1">
      <c r="A127" s="159"/>
      <c r="B127" s="159"/>
      <c r="C127" s="159"/>
      <c r="D127" s="159"/>
      <c r="E127" s="159"/>
      <c r="F127" s="159"/>
      <c r="G127" s="159"/>
      <c r="H127" s="159"/>
      <c r="I127" s="159"/>
      <c r="J127" s="159"/>
      <c r="L127" s="149"/>
      <c r="M127" s="149"/>
      <c r="N127" s="149"/>
      <c r="O127" s="149"/>
      <c r="P127" s="149"/>
      <c r="Q127" s="149"/>
      <c r="R127" s="149"/>
      <c r="S127" s="149"/>
      <c r="T127" s="149"/>
      <c r="U127" s="149"/>
      <c r="V127" s="149"/>
      <c r="W127" s="149"/>
      <c r="X127" s="149"/>
      <c r="Y127" s="149"/>
    </row>
    <row r="128" spans="1:25" s="172" customFormat="1" ht="0" hidden="1" customHeight="1">
      <c r="A128" s="159"/>
      <c r="B128" s="159"/>
      <c r="C128" s="159"/>
      <c r="D128" s="159"/>
      <c r="E128" s="159"/>
      <c r="F128" s="159"/>
      <c r="G128" s="159"/>
      <c r="H128" s="159"/>
      <c r="I128" s="159"/>
      <c r="J128" s="159"/>
      <c r="L128" s="149"/>
      <c r="M128" s="149"/>
      <c r="N128" s="149"/>
      <c r="O128" s="149"/>
      <c r="P128" s="149"/>
      <c r="Q128" s="149"/>
      <c r="R128" s="149"/>
      <c r="S128" s="149"/>
      <c r="T128" s="149"/>
      <c r="U128" s="149"/>
      <c r="V128" s="149"/>
      <c r="W128" s="149"/>
      <c r="X128" s="149"/>
      <c r="Y128" s="149"/>
    </row>
    <row r="129" spans="1:25" s="172" customFormat="1" ht="0" hidden="1" customHeight="1">
      <c r="A129" s="159"/>
      <c r="B129" s="159"/>
      <c r="C129" s="159"/>
      <c r="D129" s="159"/>
      <c r="E129" s="159"/>
      <c r="F129" s="159"/>
      <c r="G129" s="159"/>
      <c r="H129" s="159"/>
      <c r="I129" s="159"/>
      <c r="J129" s="159"/>
      <c r="L129" s="149"/>
      <c r="M129" s="149"/>
      <c r="N129" s="149"/>
      <c r="O129" s="149"/>
      <c r="P129" s="149"/>
      <c r="Q129" s="149"/>
      <c r="R129" s="149"/>
      <c r="S129" s="149"/>
      <c r="T129" s="149"/>
      <c r="U129" s="149"/>
      <c r="V129" s="149"/>
      <c r="W129" s="149"/>
      <c r="X129" s="149"/>
      <c r="Y129" s="149"/>
    </row>
    <row r="130" spans="1:25" s="172" customFormat="1" ht="0" hidden="1" customHeight="1">
      <c r="A130" s="159"/>
      <c r="B130" s="159"/>
      <c r="C130" s="159"/>
      <c r="D130" s="159"/>
      <c r="E130" s="159"/>
      <c r="F130" s="159"/>
      <c r="G130" s="159"/>
      <c r="H130" s="159"/>
      <c r="I130" s="159"/>
      <c r="J130" s="159"/>
      <c r="L130" s="149"/>
      <c r="M130" s="149"/>
      <c r="N130" s="149"/>
      <c r="O130" s="149"/>
      <c r="P130" s="149"/>
      <c r="Q130" s="149"/>
      <c r="R130" s="149"/>
      <c r="S130" s="149"/>
      <c r="T130" s="149"/>
      <c r="U130" s="149"/>
      <c r="V130" s="149"/>
      <c r="W130" s="149"/>
      <c r="X130" s="149"/>
      <c r="Y130" s="149"/>
    </row>
    <row r="131" spans="1:25" s="172" customFormat="1" ht="0" hidden="1" customHeight="1">
      <c r="A131" s="159"/>
      <c r="B131" s="159"/>
      <c r="C131" s="159"/>
      <c r="D131" s="159"/>
      <c r="E131" s="159"/>
      <c r="F131" s="159"/>
      <c r="G131" s="159"/>
      <c r="H131" s="159"/>
      <c r="I131" s="159"/>
      <c r="J131" s="159"/>
      <c r="L131" s="149"/>
      <c r="M131" s="149"/>
      <c r="N131" s="149"/>
      <c r="O131" s="149"/>
      <c r="P131" s="149"/>
      <c r="Q131" s="149"/>
      <c r="R131" s="149"/>
      <c r="S131" s="149"/>
      <c r="T131" s="149"/>
      <c r="U131" s="149"/>
      <c r="V131" s="149"/>
      <c r="W131" s="149"/>
      <c r="X131" s="149"/>
      <c r="Y131" s="149"/>
    </row>
    <row r="132" spans="1:25" s="172" customFormat="1" ht="0" hidden="1" customHeight="1">
      <c r="A132" s="159"/>
      <c r="B132" s="159"/>
      <c r="C132" s="159"/>
      <c r="D132" s="159"/>
      <c r="E132" s="159"/>
      <c r="F132" s="159"/>
      <c r="G132" s="159"/>
      <c r="H132" s="159"/>
      <c r="I132" s="159"/>
      <c r="J132" s="159"/>
      <c r="L132" s="149"/>
      <c r="M132" s="149"/>
      <c r="N132" s="149"/>
      <c r="O132" s="149"/>
      <c r="P132" s="149"/>
      <c r="Q132" s="149"/>
      <c r="R132" s="149"/>
      <c r="S132" s="149"/>
      <c r="T132" s="149"/>
      <c r="U132" s="149"/>
      <c r="V132" s="149"/>
      <c r="W132" s="149"/>
      <c r="X132" s="149"/>
      <c r="Y132" s="149"/>
    </row>
  </sheetData>
  <sheetProtection algorithmName="SHA-512" hashValue="au9Qjd4cPZZvNrVQgWD7BGxhN/yhMhKqjs/9xSu55OVdkAV21O96sZgalGhfQmEmYPtuzhcXxps9CHr5/+d0JA==" saltValue="zhP+1XRzbUFuQI5htZhueg==" spinCount="100000" sheet="1" selectLockedCells="1"/>
  <mergeCells count="110">
    <mergeCell ref="H1:K1"/>
    <mergeCell ref="H18:I18"/>
    <mergeCell ref="H19:I19"/>
    <mergeCell ref="H20:I20"/>
    <mergeCell ref="H21:I21"/>
    <mergeCell ref="F26:I26"/>
    <mergeCell ref="F39:G39"/>
    <mergeCell ref="A38:G38"/>
    <mergeCell ref="A29:E30"/>
    <mergeCell ref="H29:I29"/>
    <mergeCell ref="F29:G29"/>
    <mergeCell ref="D39:E39"/>
    <mergeCell ref="A39:C40"/>
    <mergeCell ref="A4:A5"/>
    <mergeCell ref="B4:C4"/>
    <mergeCell ref="D4:E4"/>
    <mergeCell ref="F4:G4"/>
    <mergeCell ref="A33:E33"/>
    <mergeCell ref="A34:E34"/>
    <mergeCell ref="A35:E35"/>
    <mergeCell ref="A36:E36"/>
    <mergeCell ref="F18:G18"/>
    <mergeCell ref="F19:G19"/>
    <mergeCell ref="F20:G20"/>
    <mergeCell ref="F21:G21"/>
    <mergeCell ref="F22:G22"/>
    <mergeCell ref="F23:G23"/>
    <mergeCell ref="F24:G24"/>
    <mergeCell ref="A31:E31"/>
    <mergeCell ref="A32:E32"/>
    <mergeCell ref="B63:E63"/>
    <mergeCell ref="B64:E64"/>
    <mergeCell ref="B65:E65"/>
    <mergeCell ref="B42:C42"/>
    <mergeCell ref="B43:C43"/>
    <mergeCell ref="B44:C44"/>
    <mergeCell ref="B45:C45"/>
    <mergeCell ref="A48:H48"/>
    <mergeCell ref="A61:K61"/>
    <mergeCell ref="A55:D55"/>
    <mergeCell ref="A54:D54"/>
    <mergeCell ref="A56:D56"/>
    <mergeCell ref="A57:D57"/>
    <mergeCell ref="A59:D59"/>
    <mergeCell ref="A58:D58"/>
    <mergeCell ref="A49:D49"/>
    <mergeCell ref="A51:D51"/>
    <mergeCell ref="A52:D52"/>
    <mergeCell ref="A66:A69"/>
    <mergeCell ref="B66:E66"/>
    <mergeCell ref="B67:E67"/>
    <mergeCell ref="B68:E68"/>
    <mergeCell ref="B69:E69"/>
    <mergeCell ref="A2:K2"/>
    <mergeCell ref="A3:I3"/>
    <mergeCell ref="A15:I15"/>
    <mergeCell ref="A26:E26"/>
    <mergeCell ref="A28:I28"/>
    <mergeCell ref="H4:I4"/>
    <mergeCell ref="A16:A17"/>
    <mergeCell ref="B16:C16"/>
    <mergeCell ref="D16:E16"/>
    <mergeCell ref="F16:G17"/>
    <mergeCell ref="H16:I17"/>
    <mergeCell ref="H22:I22"/>
    <mergeCell ref="H23:I23"/>
    <mergeCell ref="H24:I24"/>
    <mergeCell ref="F25:G25"/>
    <mergeCell ref="H25:I25"/>
    <mergeCell ref="H39:I39"/>
    <mergeCell ref="J39:J40"/>
    <mergeCell ref="B41:C41"/>
    <mergeCell ref="B91:E91"/>
    <mergeCell ref="B92:E92"/>
    <mergeCell ref="B79:E79"/>
    <mergeCell ref="B70:E70"/>
    <mergeCell ref="A71:A74"/>
    <mergeCell ref="B71:E71"/>
    <mergeCell ref="B72:E72"/>
    <mergeCell ref="B73:E73"/>
    <mergeCell ref="B74:E74"/>
    <mergeCell ref="A75:A77"/>
    <mergeCell ref="B75:E75"/>
    <mergeCell ref="B76:E76"/>
    <mergeCell ref="B77:E77"/>
    <mergeCell ref="B78:E78"/>
    <mergeCell ref="A53:D53"/>
    <mergeCell ref="A50:D50"/>
    <mergeCell ref="A47:C47"/>
    <mergeCell ref="A46:C46"/>
    <mergeCell ref="B123:E123"/>
    <mergeCell ref="B124:E124"/>
    <mergeCell ref="B93:E93"/>
    <mergeCell ref="B94:E94"/>
    <mergeCell ref="B120:E120"/>
    <mergeCell ref="B80:E80"/>
    <mergeCell ref="B82:E82"/>
    <mergeCell ref="B83:E83"/>
    <mergeCell ref="A84:A87"/>
    <mergeCell ref="B84:E84"/>
    <mergeCell ref="B85:E85"/>
    <mergeCell ref="B86:E86"/>
    <mergeCell ref="B87:E87"/>
    <mergeCell ref="A121:A122"/>
    <mergeCell ref="B121:E121"/>
    <mergeCell ref="B122:E122"/>
    <mergeCell ref="B88:E88"/>
    <mergeCell ref="B89:E89"/>
    <mergeCell ref="A90:A92"/>
    <mergeCell ref="B90:E90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51"/>
  <sheetViews>
    <sheetView zoomScaleNormal="100" workbookViewId="0">
      <pane ySplit="1" topLeftCell="A14" activePane="bottomLeft" state="frozen"/>
      <selection pane="bottomLeft" activeCell="G40" sqref="G40"/>
    </sheetView>
  </sheetViews>
  <sheetFormatPr defaultColWidth="0" defaultRowHeight="14.4" zeroHeight="1"/>
  <cols>
    <col min="1" max="1" width="26.6640625" style="90" customWidth="1"/>
    <col min="2" max="2" width="13.33203125" style="90" customWidth="1"/>
    <col min="3" max="3" width="26.6640625" style="103" customWidth="1"/>
    <col min="4" max="4" width="13.33203125" style="103" customWidth="1"/>
    <col min="5" max="5" width="26" style="103" customWidth="1"/>
    <col min="6" max="7" width="13.33203125" style="103" customWidth="1"/>
    <col min="8" max="8" width="26.6640625" style="103" customWidth="1"/>
    <col min="9" max="9" width="9.109375" style="103" customWidth="1"/>
    <col min="10" max="16384" width="9.109375" style="49" hidden="1"/>
  </cols>
  <sheetData>
    <row r="1" spans="1:9" s="55" customFormat="1" ht="25.8" customHeight="1">
      <c r="A1" s="484" t="s">
        <v>1060</v>
      </c>
      <c r="B1" s="502">
        <f>INPUT_AWAL!G4</f>
        <v>0</v>
      </c>
      <c r="C1" s="484" t="s">
        <v>792</v>
      </c>
      <c r="D1" s="502">
        <f>INPUT_AWAL!G5</f>
        <v>0</v>
      </c>
      <c r="E1" s="484" t="s">
        <v>1066</v>
      </c>
      <c r="F1" s="499">
        <f>INPUT_AWAL!G6</f>
        <v>0</v>
      </c>
      <c r="G1" s="90"/>
      <c r="I1" s="90"/>
    </row>
    <row r="2" spans="1:9" s="55" customFormat="1" ht="27.75" customHeight="1">
      <c r="A2" s="788" t="s">
        <v>992</v>
      </c>
      <c r="B2" s="789"/>
      <c r="C2" s="789"/>
      <c r="D2" s="790"/>
      <c r="F2" s="90"/>
      <c r="G2" s="90"/>
      <c r="I2" s="90"/>
    </row>
    <row r="3" spans="1:9" s="55" customFormat="1">
      <c r="A3" s="80" t="s">
        <v>710</v>
      </c>
      <c r="B3" s="80" t="s">
        <v>522</v>
      </c>
      <c r="C3" s="80" t="s">
        <v>711</v>
      </c>
      <c r="D3" s="80" t="s">
        <v>522</v>
      </c>
      <c r="F3" s="90"/>
      <c r="G3" s="90"/>
      <c r="I3" s="90"/>
    </row>
    <row r="4" spans="1:9" s="55" customFormat="1" ht="26.4">
      <c r="A4" s="368" t="s">
        <v>699</v>
      </c>
      <c r="B4" s="369">
        <f>V!F13</f>
        <v>0</v>
      </c>
      <c r="C4" s="370" t="s">
        <v>705</v>
      </c>
      <c r="D4" s="369">
        <f>ROUND(IV.3!C54*12,0)</f>
        <v>0</v>
      </c>
      <c r="F4" s="90"/>
      <c r="G4" s="90"/>
      <c r="H4" s="90"/>
      <c r="I4" s="90"/>
    </row>
    <row r="5" spans="1:9" s="55" customFormat="1" ht="26.4">
      <c r="A5" s="370" t="s">
        <v>700</v>
      </c>
      <c r="B5" s="369">
        <f>V!D26</f>
        <v>0</v>
      </c>
      <c r="C5" s="370" t="s">
        <v>706</v>
      </c>
      <c r="D5" s="369">
        <f>V!F46</f>
        <v>0</v>
      </c>
      <c r="F5" s="90"/>
      <c r="G5" s="90"/>
      <c r="H5" s="90"/>
      <c r="I5" s="90"/>
    </row>
    <row r="6" spans="1:9" s="55" customFormat="1" ht="39.6">
      <c r="A6" s="370" t="s">
        <v>701</v>
      </c>
      <c r="B6" s="369">
        <f>V!F38</f>
        <v>0</v>
      </c>
      <c r="C6" s="370" t="s">
        <v>707</v>
      </c>
      <c r="D6" s="369">
        <f>V!F58+V!G58</f>
        <v>0</v>
      </c>
      <c r="F6" s="90"/>
      <c r="G6" s="90"/>
      <c r="H6" s="90"/>
      <c r="I6" s="90"/>
    </row>
    <row r="7" spans="1:9" s="55" customFormat="1" ht="26.4" customHeight="1">
      <c r="A7" s="370" t="s">
        <v>702</v>
      </c>
      <c r="B7" s="369">
        <f>V!E46</f>
        <v>0</v>
      </c>
      <c r="C7" s="370" t="s">
        <v>708</v>
      </c>
      <c r="D7" s="369">
        <f>V!E68+V!F68</f>
        <v>0</v>
      </c>
      <c r="E7" s="90"/>
      <c r="F7" s="90"/>
      <c r="G7" s="90"/>
      <c r="H7" s="90"/>
      <c r="I7" s="90"/>
    </row>
    <row r="8" spans="1:9" s="55" customFormat="1" ht="26.4" customHeight="1">
      <c r="A8" s="370" t="s">
        <v>703</v>
      </c>
      <c r="B8" s="369">
        <f>SUM(V!D58+V!E58)</f>
        <v>0</v>
      </c>
      <c r="C8" s="371" t="s">
        <v>709</v>
      </c>
      <c r="D8" s="372">
        <f>V!F81</f>
        <v>0</v>
      </c>
      <c r="E8" s="90"/>
      <c r="F8" s="90"/>
      <c r="G8" s="90"/>
      <c r="H8" s="90"/>
      <c r="I8" s="90"/>
    </row>
    <row r="9" spans="1:9" s="55" customFormat="1" ht="26.4">
      <c r="A9" s="370" t="s">
        <v>704</v>
      </c>
      <c r="B9" s="369">
        <f>V!C68+V!D68</f>
        <v>0</v>
      </c>
      <c r="C9" s="371"/>
      <c r="D9" s="373"/>
      <c r="E9" s="90"/>
      <c r="F9" s="90"/>
      <c r="G9" s="90"/>
      <c r="H9" s="90"/>
      <c r="I9" s="90"/>
    </row>
    <row r="10" spans="1:9" s="55" customFormat="1" ht="14.4" customHeight="1">
      <c r="A10" s="374" t="s">
        <v>515</v>
      </c>
      <c r="B10" s="312">
        <f>SUM(B4:B9)</f>
        <v>0</v>
      </c>
      <c r="C10" s="375" t="s">
        <v>515</v>
      </c>
      <c r="D10" s="312">
        <f>SUM(D4:D8)</f>
        <v>0</v>
      </c>
      <c r="E10" s="90"/>
      <c r="F10" s="90"/>
      <c r="G10" s="90"/>
      <c r="H10" s="90"/>
      <c r="I10" s="90"/>
    </row>
    <row r="11" spans="1:9" s="55" customFormat="1" ht="15" customHeight="1">
      <c r="A11" s="791" t="s">
        <v>524</v>
      </c>
      <c r="B11" s="792"/>
      <c r="C11" s="793"/>
      <c r="D11" s="308">
        <f>B10-D10</f>
        <v>0</v>
      </c>
      <c r="E11" s="90" t="s">
        <v>754</v>
      </c>
      <c r="F11" s="90"/>
      <c r="G11" s="90"/>
      <c r="H11" s="90"/>
      <c r="I11" s="90"/>
    </row>
    <row r="12" spans="1:9" s="55" customFormat="1">
      <c r="A12" s="90"/>
      <c r="B12" s="90"/>
      <c r="C12" s="90"/>
      <c r="D12" s="90"/>
      <c r="E12" s="90"/>
      <c r="F12" s="90"/>
      <c r="G12" s="90"/>
      <c r="H12" s="90"/>
      <c r="I12" s="90"/>
    </row>
    <row r="13" spans="1:9" s="55" customFormat="1">
      <c r="A13" s="90"/>
      <c r="B13" s="90"/>
      <c r="C13" s="90"/>
      <c r="D13" s="90"/>
      <c r="E13" s="90"/>
      <c r="F13" s="90"/>
      <c r="G13" s="90"/>
      <c r="H13" s="90"/>
      <c r="I13" s="90"/>
    </row>
    <row r="14" spans="1:9" ht="24.75" customHeight="1">
      <c r="A14" s="656" t="s">
        <v>712</v>
      </c>
      <c r="B14" s="656"/>
      <c r="C14" s="656"/>
      <c r="D14" s="656"/>
      <c r="E14" s="656"/>
      <c r="F14" s="656"/>
      <c r="G14" s="656"/>
      <c r="H14" s="656"/>
      <c r="I14" s="90"/>
    </row>
    <row r="15" spans="1:9" ht="46.2" customHeight="1">
      <c r="A15" s="376" t="s">
        <v>341</v>
      </c>
      <c r="B15" s="377" t="s">
        <v>644</v>
      </c>
      <c r="C15" s="377" t="s">
        <v>521</v>
      </c>
      <c r="D15" s="378" t="s">
        <v>522</v>
      </c>
      <c r="E15" s="379" t="s">
        <v>523</v>
      </c>
      <c r="F15" s="380" t="s">
        <v>522</v>
      </c>
      <c r="G15" s="380" t="s">
        <v>644</v>
      </c>
      <c r="H15" s="381" t="s">
        <v>341</v>
      </c>
      <c r="I15" s="90"/>
    </row>
    <row r="16" spans="1:9" ht="27" customHeight="1">
      <c r="A16" s="382" t="str">
        <f>IF(D16&lt;B16,"PENERIMAAN DARI PENGAMBILAN TABUNGAN TIDAK SESUAI",IF(D16=0,"APAKAH RUTA TIDAK ADA PEMBELIAN SAMA SEKALI?"," "))</f>
        <v>APAKAH RUTA TIDAK ADA PEMBELIAN SAMA SEKALI?</v>
      </c>
      <c r="B16" s="383">
        <f>ROUND(D45,0)</f>
        <v>0</v>
      </c>
      <c r="C16" s="384" t="s">
        <v>713</v>
      </c>
      <c r="D16" s="188"/>
      <c r="E16" s="385" t="s">
        <v>715</v>
      </c>
      <c r="F16" s="189"/>
      <c r="G16" s="386">
        <f>ROUNDDOWN(G45,0)</f>
        <v>0</v>
      </c>
      <c r="H16" s="387" t="str">
        <f>IF(F16&lt;G16,"PENGELUARAN UNTUK MENABUNG TIDAK SESUAI"," ")</f>
        <v xml:space="preserve"> </v>
      </c>
      <c r="I16" s="90"/>
    </row>
    <row r="17" spans="1:9" ht="27" customHeight="1">
      <c r="A17" s="388" t="str">
        <f>IF(D17&lt;B17,"MEMINJAM UANG TIDAK SESUAI"," ")</f>
        <v xml:space="preserve"> </v>
      </c>
      <c r="B17" s="383">
        <f>ROUNDDOWN(NERACA!D398,0)</f>
        <v>0</v>
      </c>
      <c r="C17" s="384" t="s">
        <v>714</v>
      </c>
      <c r="D17" s="188"/>
      <c r="E17" s="385" t="s">
        <v>716</v>
      </c>
      <c r="F17" s="189"/>
      <c r="G17" s="386">
        <f>ROUNDDOWN(NERACA!D404,0)</f>
        <v>0</v>
      </c>
      <c r="H17" s="387" t="str">
        <f>IF(F17&lt;G17,"MEMBAYAR HUTANG TIDAK SESUAI"," ")</f>
        <v xml:space="preserve"> </v>
      </c>
      <c r="I17" s="90"/>
    </row>
    <row r="18" spans="1:9" ht="27" customHeight="1">
      <c r="A18" s="389"/>
      <c r="B18" s="383"/>
      <c r="C18" s="384" t="s">
        <v>717</v>
      </c>
      <c r="D18" s="188"/>
      <c r="E18" s="385" t="s">
        <v>718</v>
      </c>
      <c r="F18" s="189"/>
      <c r="G18" s="386"/>
      <c r="H18" s="390"/>
      <c r="I18" s="90"/>
    </row>
    <row r="19" spans="1:9" ht="27" customHeight="1">
      <c r="A19" s="388" t="str">
        <f>IF(D19&lt;B19,"KREDIT BARANG TIDAK SESUAI"," ")</f>
        <v xml:space="preserve"> </v>
      </c>
      <c r="B19" s="383">
        <f>ROUNDDOWN(NERACA!D399,0)</f>
        <v>0</v>
      </c>
      <c r="C19" s="384" t="s">
        <v>719</v>
      </c>
      <c r="D19" s="188"/>
      <c r="E19" s="385" t="s">
        <v>720</v>
      </c>
      <c r="F19" s="189"/>
      <c r="G19" s="386">
        <f>ROUNDDOWN(NERACA!D405,0)</f>
        <v>0</v>
      </c>
      <c r="H19" s="387" t="str">
        <f>IF(F19&lt;G19,"MEMBAYAR KREDIT BARANG TIDAK SESUAI"," ")</f>
        <v xml:space="preserve"> </v>
      </c>
      <c r="I19" s="90"/>
    </row>
    <row r="20" spans="1:9" ht="27" customHeight="1" thickBot="1">
      <c r="A20" s="391" t="str">
        <f>IF(D20&lt;B20,"ISIAN TIDAK SESUAI"," ")</f>
        <v xml:space="preserve"> </v>
      </c>
      <c r="B20" s="392">
        <f>ROUNDDOWN(NERACA!D400,0)</f>
        <v>0</v>
      </c>
      <c r="C20" s="393" t="s">
        <v>721</v>
      </c>
      <c r="D20" s="190"/>
      <c r="E20" s="394" t="s">
        <v>721</v>
      </c>
      <c r="F20" s="191"/>
      <c r="G20" s="395"/>
      <c r="H20" s="396"/>
      <c r="I20" s="90"/>
    </row>
    <row r="21" spans="1:9">
      <c r="A21" s="144"/>
      <c r="B21" s="144"/>
      <c r="C21" s="397" t="s">
        <v>515</v>
      </c>
      <c r="D21" s="398">
        <f>SUM(D16:D20)</f>
        <v>0</v>
      </c>
      <c r="E21" s="399" t="s">
        <v>515</v>
      </c>
      <c r="F21" s="398">
        <f>SUM(F16:F20)</f>
        <v>0</v>
      </c>
      <c r="G21" s="314"/>
      <c r="H21" s="144"/>
      <c r="I21" s="90"/>
    </row>
    <row r="22" spans="1:9">
      <c r="C22" s="794" t="s">
        <v>722</v>
      </c>
      <c r="D22" s="794"/>
      <c r="E22" s="794"/>
      <c r="F22" s="294">
        <f>F21-D21</f>
        <v>0</v>
      </c>
      <c r="G22" s="90" t="s">
        <v>754</v>
      </c>
      <c r="H22" s="90"/>
      <c r="I22" s="90"/>
    </row>
    <row r="23" spans="1:9">
      <c r="C23" s="90"/>
      <c r="D23" s="90"/>
      <c r="E23" s="90"/>
      <c r="F23" s="90"/>
      <c r="G23" s="90"/>
      <c r="H23" s="90"/>
      <c r="I23" s="90"/>
    </row>
    <row r="24" spans="1:9">
      <c r="C24" s="90"/>
      <c r="D24" s="90"/>
      <c r="E24" s="90"/>
      <c r="F24" s="90"/>
      <c r="G24" s="90"/>
      <c r="H24" s="90"/>
      <c r="I24" s="90"/>
    </row>
    <row r="25" spans="1:9">
      <c r="A25" s="142" t="s">
        <v>1156</v>
      </c>
      <c r="C25" s="90"/>
      <c r="D25" s="400" t="s">
        <v>341</v>
      </c>
      <c r="E25" s="90"/>
      <c r="F25" s="90"/>
      <c r="G25" s="90"/>
      <c r="H25" s="90"/>
      <c r="I25" s="90"/>
    </row>
    <row r="26" spans="1:9" ht="26.25" customHeight="1">
      <c r="A26" s="795" t="s">
        <v>977</v>
      </c>
      <c r="B26" s="795"/>
      <c r="C26" s="401" t="e">
        <f>(D11-F22)/D11</f>
        <v>#DIV/0!</v>
      </c>
      <c r="D26" s="402" t="e">
        <f>IF(OR(C26&gt;0.05,C26&lt;-0.05),"PERBEDAANNYA &gt; 5% atau &lt; -5%"," ")</f>
        <v>#DIV/0!</v>
      </c>
      <c r="E26" s="90"/>
      <c r="F26" s="90"/>
      <c r="G26" s="90"/>
      <c r="H26" s="90"/>
      <c r="I26" s="90"/>
    </row>
    <row r="27" spans="1:9" ht="14.4" customHeight="1">
      <c r="A27" s="585"/>
      <c r="B27" s="585"/>
      <c r="C27" s="586"/>
      <c r="D27" s="587"/>
      <c r="E27" s="90"/>
      <c r="F27" s="90"/>
      <c r="G27" s="90"/>
      <c r="H27" s="90"/>
      <c r="I27" s="90"/>
    </row>
    <row r="28" spans="1:9" ht="14.4" customHeight="1">
      <c r="A28" s="585"/>
      <c r="B28" s="585"/>
      <c r="C28" s="586"/>
      <c r="D28" s="587"/>
      <c r="E28" s="90"/>
      <c r="F28" s="90"/>
      <c r="G28" s="90"/>
      <c r="H28" s="90"/>
      <c r="I28" s="90"/>
    </row>
    <row r="29" spans="1:9" ht="14.4" customHeight="1">
      <c r="A29" s="55"/>
      <c r="B29" s="588" t="s">
        <v>1157</v>
      </c>
      <c r="C29" s="589"/>
      <c r="D29" s="589"/>
      <c r="E29" s="588" t="s">
        <v>1158</v>
      </c>
      <c r="F29" s="589"/>
      <c r="G29" s="589"/>
      <c r="H29" s="90"/>
      <c r="I29" s="90"/>
    </row>
    <row r="30" spans="1:9" ht="14.4" hidden="1" customHeight="1">
      <c r="A30" s="784"/>
      <c r="B30" s="784"/>
      <c r="C30" s="784"/>
      <c r="D30" s="407"/>
      <c r="E30" s="784"/>
      <c r="F30" s="784"/>
      <c r="G30" s="407"/>
      <c r="H30" s="90"/>
      <c r="I30" s="90"/>
    </row>
    <row r="31" spans="1:9" ht="14.4" customHeight="1">
      <c r="A31" s="55"/>
      <c r="B31" s="786" t="s">
        <v>1159</v>
      </c>
      <c r="C31" s="787"/>
      <c r="D31" s="595">
        <f>D4</f>
        <v>0</v>
      </c>
      <c r="E31" s="785" t="s">
        <v>1160</v>
      </c>
      <c r="F31" s="785"/>
      <c r="G31" s="596">
        <f>V!B13+V!E13</f>
        <v>0</v>
      </c>
      <c r="H31" s="90"/>
      <c r="I31" s="90"/>
    </row>
    <row r="32" spans="1:9" ht="14.4" customHeight="1">
      <c r="A32" s="55"/>
      <c r="B32" s="786" t="s">
        <v>518</v>
      </c>
      <c r="C32" s="787"/>
      <c r="D32" s="595">
        <f>V!C26+V!E38</f>
        <v>0</v>
      </c>
      <c r="E32" s="785" t="s">
        <v>1161</v>
      </c>
      <c r="F32" s="785"/>
      <c r="G32" s="596">
        <f>V!B26</f>
        <v>0</v>
      </c>
      <c r="H32" s="90"/>
      <c r="I32" s="90"/>
    </row>
    <row r="33" spans="1:9" ht="14.4" customHeight="1">
      <c r="A33" s="55"/>
      <c r="B33" s="786" t="s">
        <v>1162</v>
      </c>
      <c r="C33" s="787"/>
      <c r="D33" s="595">
        <f>V!F58+V!G58</f>
        <v>0</v>
      </c>
      <c r="E33" s="785" t="s">
        <v>1163</v>
      </c>
      <c r="F33" s="785"/>
      <c r="G33" s="596">
        <f>V!D58</f>
        <v>0</v>
      </c>
      <c r="H33" s="90"/>
      <c r="I33" s="90"/>
    </row>
    <row r="34" spans="1:9" ht="14.4" customHeight="1">
      <c r="A34" s="55"/>
      <c r="B34" s="786" t="s">
        <v>1164</v>
      </c>
      <c r="C34" s="787"/>
      <c r="D34" s="595">
        <f>V!F46-G40</f>
        <v>0</v>
      </c>
      <c r="E34" s="785" t="s">
        <v>1165</v>
      </c>
      <c r="F34" s="785"/>
      <c r="G34" s="596">
        <f>V!E46</f>
        <v>0</v>
      </c>
      <c r="H34" s="90"/>
      <c r="I34" s="90"/>
    </row>
    <row r="35" spans="1:9" ht="14.4" customHeight="1">
      <c r="A35" s="55"/>
      <c r="B35" s="786" t="s">
        <v>1166</v>
      </c>
      <c r="C35" s="787"/>
      <c r="D35" s="595">
        <f>V!D81</f>
        <v>0</v>
      </c>
      <c r="E35" s="785" t="s">
        <v>1167</v>
      </c>
      <c r="F35" s="785"/>
      <c r="G35" s="596">
        <f>V!E81</f>
        <v>0</v>
      </c>
      <c r="H35" s="90"/>
      <c r="I35" s="90"/>
    </row>
    <row r="36" spans="1:9" ht="14.4" customHeight="1">
      <c r="A36" s="55"/>
      <c r="B36" s="786" t="s">
        <v>1168</v>
      </c>
      <c r="C36" s="787"/>
      <c r="D36" s="595">
        <f>SUM(F17:F20)</f>
        <v>0</v>
      </c>
      <c r="E36" s="785" t="s">
        <v>1169</v>
      </c>
      <c r="F36" s="785"/>
      <c r="G36" s="596">
        <f>D17+D18+D20</f>
        <v>0</v>
      </c>
      <c r="H36" s="90"/>
      <c r="I36" s="90"/>
    </row>
    <row r="37" spans="1:9" ht="14.4" customHeight="1">
      <c r="A37" s="55"/>
      <c r="B37" s="796" t="s">
        <v>1170</v>
      </c>
      <c r="C37" s="797"/>
      <c r="D37" s="597">
        <f>SUM(D31:D36)</f>
        <v>0</v>
      </c>
      <c r="E37" s="801" t="s">
        <v>1170</v>
      </c>
      <c r="F37" s="801"/>
      <c r="G37" s="598">
        <f>SUM(G31:G36)</f>
        <v>0</v>
      </c>
      <c r="H37" s="90"/>
      <c r="I37" s="90"/>
    </row>
    <row r="38" spans="1:9" ht="14.4" customHeight="1">
      <c r="A38" s="55"/>
      <c r="B38" s="590" t="s">
        <v>1171</v>
      </c>
      <c r="C38" s="590"/>
      <c r="D38" s="599">
        <f>V!D13</f>
        <v>0</v>
      </c>
      <c r="E38" s="800" t="s">
        <v>1172</v>
      </c>
      <c r="F38" s="800"/>
      <c r="G38" s="600">
        <f>V!E68+V!F68</f>
        <v>0</v>
      </c>
      <c r="H38" s="90" t="s">
        <v>981</v>
      </c>
      <c r="I38" s="90"/>
    </row>
    <row r="39" spans="1:9" ht="14.4" customHeight="1">
      <c r="A39" s="55"/>
      <c r="B39" s="590" t="s">
        <v>1173</v>
      </c>
      <c r="C39" s="590"/>
      <c r="D39" s="599">
        <f>V!D38</f>
        <v>0</v>
      </c>
      <c r="E39" s="800" t="s">
        <v>1174</v>
      </c>
      <c r="F39" s="800"/>
      <c r="G39" s="601"/>
      <c r="H39" s="594" cm="1">
        <f t="array" ref="H39:I39">'SERUTI V-VI'!H25:I25</f>
        <v>0</v>
      </c>
      <c r="I39" s="593">
        <v>0</v>
      </c>
    </row>
    <row r="40" spans="1:9" ht="14.4" customHeight="1">
      <c r="A40" s="55"/>
      <c r="B40" s="590" t="s">
        <v>1175</v>
      </c>
      <c r="C40" s="590"/>
      <c r="D40" s="599">
        <f>V!E58</f>
        <v>0</v>
      </c>
      <c r="E40" s="800" t="s">
        <v>1176</v>
      </c>
      <c r="F40" s="800"/>
      <c r="G40" s="94"/>
      <c r="H40" s="90"/>
      <c r="I40" s="90"/>
    </row>
    <row r="41" spans="1:9" ht="14.4" customHeight="1">
      <c r="A41" s="55"/>
      <c r="B41" s="590" t="s">
        <v>1177</v>
      </c>
      <c r="C41" s="590"/>
      <c r="D41" s="599">
        <f>V!C68+V!D68</f>
        <v>0</v>
      </c>
      <c r="E41" s="798"/>
      <c r="F41" s="799"/>
      <c r="G41" s="600"/>
      <c r="H41" s="90"/>
      <c r="I41" s="90"/>
    </row>
    <row r="42" spans="1:9" ht="14.4" customHeight="1">
      <c r="A42" s="55"/>
      <c r="B42" s="591" t="s">
        <v>1178</v>
      </c>
      <c r="C42" s="592"/>
      <c r="D42" s="599">
        <f>D19</f>
        <v>0</v>
      </c>
      <c r="E42" s="798"/>
      <c r="F42" s="799"/>
      <c r="G42" s="600"/>
      <c r="H42" s="90"/>
      <c r="I42" s="90"/>
    </row>
    <row r="43" spans="1:9" ht="14.4" customHeight="1">
      <c r="A43" s="55"/>
      <c r="B43" s="591" t="s">
        <v>1181</v>
      </c>
      <c r="C43" s="592"/>
      <c r="D43" s="604"/>
      <c r="E43" s="602"/>
      <c r="F43" s="603"/>
      <c r="G43" s="600"/>
      <c r="H43" s="90"/>
      <c r="I43" s="90"/>
    </row>
    <row r="44" spans="1:9" ht="14.4" customHeight="1">
      <c r="A44" s="55"/>
      <c r="B44" s="796" t="s">
        <v>1179</v>
      </c>
      <c r="C44" s="797"/>
      <c r="D44" s="597">
        <f>SUM(D38:D43)</f>
        <v>0</v>
      </c>
      <c r="E44" s="801" t="s">
        <v>1179</v>
      </c>
      <c r="F44" s="801"/>
      <c r="G44" s="598">
        <f>G38+G39+G40</f>
        <v>0</v>
      </c>
      <c r="H44" s="90"/>
      <c r="I44" s="90"/>
    </row>
    <row r="45" spans="1:9" ht="14.4" customHeight="1">
      <c r="A45" s="55"/>
      <c r="B45" s="803" t="s">
        <v>1182</v>
      </c>
      <c r="C45" s="804"/>
      <c r="D45" s="605">
        <f>D37-D44</f>
        <v>0</v>
      </c>
      <c r="E45" s="802" t="s">
        <v>1180</v>
      </c>
      <c r="F45" s="802"/>
      <c r="G45" s="606">
        <f>G37-G44</f>
        <v>0</v>
      </c>
      <c r="H45" s="90"/>
      <c r="I45" s="90"/>
    </row>
    <row r="46" spans="1:9" ht="14.4" customHeight="1">
      <c r="A46" s="585"/>
      <c r="B46" s="585"/>
      <c r="C46" s="586"/>
      <c r="D46" s="587"/>
      <c r="E46" s="90"/>
      <c r="F46" s="90"/>
      <c r="G46" s="90"/>
      <c r="H46" s="90"/>
      <c r="I46" s="90"/>
    </row>
    <row r="47" spans="1:9" ht="14.4" customHeight="1">
      <c r="A47" s="585"/>
      <c r="B47" s="585"/>
      <c r="C47" s="586"/>
      <c r="D47" s="587"/>
      <c r="E47" s="90"/>
      <c r="F47" s="90"/>
      <c r="G47" s="90"/>
      <c r="H47" s="90"/>
      <c r="I47" s="90"/>
    </row>
    <row r="48" spans="1:9" ht="14.4" customHeight="1">
      <c r="A48" s="585"/>
      <c r="B48" s="585"/>
      <c r="C48" s="586"/>
      <c r="D48" s="587"/>
      <c r="E48" s="90"/>
      <c r="F48" s="90"/>
      <c r="G48" s="90"/>
      <c r="H48" s="90"/>
      <c r="I48" s="90"/>
    </row>
    <row r="49" spans="1:9" ht="14.4" customHeight="1">
      <c r="A49" s="585"/>
      <c r="B49" s="585"/>
      <c r="C49" s="586"/>
      <c r="D49" s="587"/>
      <c r="E49" s="90"/>
      <c r="F49" s="90"/>
      <c r="G49" s="90"/>
      <c r="H49" s="90"/>
      <c r="I49" s="90"/>
    </row>
    <row r="50" spans="1:9" ht="14.4" customHeight="1">
      <c r="A50" s="585"/>
      <c r="B50" s="585"/>
      <c r="C50" s="586"/>
      <c r="D50" s="587"/>
      <c r="E50" s="90"/>
      <c r="F50" s="90"/>
      <c r="G50" s="90"/>
      <c r="H50" s="90"/>
      <c r="I50" s="90"/>
    </row>
    <row r="51" spans="1:9">
      <c r="C51" s="90"/>
      <c r="D51" s="129"/>
      <c r="E51" s="90"/>
      <c r="F51" s="90"/>
      <c r="G51" s="90"/>
      <c r="H51" s="90"/>
      <c r="I51" s="90"/>
    </row>
  </sheetData>
  <sheetProtection algorithmName="SHA-512" hashValue="JoN8m4FmuOli/3jIjrQ3JGQgcA1vy586OIx5i7po+YgkwWtQ70IKUNk0dq+jvyGJt1OsSKW/GTsJqK1Mzr76bg==" saltValue="aRaJa0r/FtvPl2EwsXN2pw==" spinCount="100000" sheet="1" selectLockedCells="1"/>
  <mergeCells count="30">
    <mergeCell ref="E44:F44"/>
    <mergeCell ref="E42:F42"/>
    <mergeCell ref="E45:F45"/>
    <mergeCell ref="B45:C45"/>
    <mergeCell ref="B44:C44"/>
    <mergeCell ref="E41:F41"/>
    <mergeCell ref="E38:F38"/>
    <mergeCell ref="E39:F39"/>
    <mergeCell ref="E40:F40"/>
    <mergeCell ref="E35:F35"/>
    <mergeCell ref="E36:F36"/>
    <mergeCell ref="E37:F37"/>
    <mergeCell ref="B35:C35"/>
    <mergeCell ref="B36:C36"/>
    <mergeCell ref="B37:C37"/>
    <mergeCell ref="E32:F32"/>
    <mergeCell ref="E33:F33"/>
    <mergeCell ref="E34:F34"/>
    <mergeCell ref="B32:C32"/>
    <mergeCell ref="B33:C33"/>
    <mergeCell ref="B34:C34"/>
    <mergeCell ref="A30:C30"/>
    <mergeCell ref="E30:F30"/>
    <mergeCell ref="E31:F31"/>
    <mergeCell ref="B31:C31"/>
    <mergeCell ref="A2:D2"/>
    <mergeCell ref="A11:C11"/>
    <mergeCell ref="A14:H14"/>
    <mergeCell ref="C22:E22"/>
    <mergeCell ref="A26:B2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2"/>
  <sheetViews>
    <sheetView zoomScaleNormal="100" workbookViewId="0">
      <pane ySplit="1" topLeftCell="A2" activePane="bottomLeft" state="frozen"/>
      <selection pane="bottomLeft" activeCell="D27" sqref="D27"/>
    </sheetView>
  </sheetViews>
  <sheetFormatPr defaultColWidth="0" defaultRowHeight="14.4" zeroHeight="1"/>
  <cols>
    <col min="1" max="1" width="4.33203125" style="405" customWidth="1"/>
    <col min="2" max="2" width="49.33203125" style="405" customWidth="1"/>
    <col min="3" max="3" width="17.88671875" style="405" customWidth="1"/>
    <col min="4" max="4" width="45.21875" style="405" customWidth="1"/>
    <col min="5" max="5" width="11.6640625" style="405" customWidth="1"/>
    <col min="6" max="6" width="15.109375" style="405" customWidth="1"/>
    <col min="7" max="7" width="18.44140625" style="405" customWidth="1"/>
    <col min="8" max="8" width="11.6640625" style="405" customWidth="1"/>
    <col min="9" max="9" width="46.33203125" style="2" hidden="1" customWidth="1"/>
    <col min="10" max="10" width="0" style="2" hidden="1" customWidth="1"/>
    <col min="11" max="16384" width="9.109375" style="2" hidden="1"/>
  </cols>
  <sheetData>
    <row r="1" spans="1:8" ht="25.8" customHeight="1">
      <c r="A1" s="507"/>
      <c r="B1" s="508" t="s">
        <v>1060</v>
      </c>
      <c r="C1" s="509">
        <f>INPUT_AWAL!H4</f>
        <v>0</v>
      </c>
      <c r="D1" s="508" t="s">
        <v>792</v>
      </c>
      <c r="E1" s="509">
        <f>INPUT_AWAL!H5</f>
        <v>0</v>
      </c>
      <c r="F1" s="510"/>
      <c r="G1" s="511"/>
      <c r="H1" s="510"/>
    </row>
    <row r="2" spans="1:8" ht="21.6" customHeight="1">
      <c r="A2" s="656" t="s">
        <v>525</v>
      </c>
      <c r="B2" s="656"/>
      <c r="C2" s="656"/>
      <c r="D2" s="656"/>
      <c r="E2" s="656"/>
      <c r="F2" s="656"/>
      <c r="G2" s="656"/>
      <c r="H2" s="656"/>
    </row>
    <row r="3" spans="1:8">
      <c r="A3" s="403" t="s">
        <v>338</v>
      </c>
      <c r="B3" s="403" t="s">
        <v>1</v>
      </c>
      <c r="C3" s="403" t="s">
        <v>340</v>
      </c>
      <c r="D3" s="403" t="s">
        <v>341</v>
      </c>
      <c r="E3" s="404"/>
    </row>
    <row r="4" spans="1:8">
      <c r="A4" s="307">
        <v>1</v>
      </c>
      <c r="B4" s="307" t="s">
        <v>526</v>
      </c>
      <c r="C4" s="307" t="e">
        <f>KALORI!D236/INPUT_AWAL!C5/7</f>
        <v>#DIV/0!</v>
      </c>
      <c r="D4" s="406" t="e">
        <f>IF(C4&lt;1000,"UNDERKALORI",(IF(C4&gt;4500,"OVERKALORI"," ")))</f>
        <v>#DIV/0!</v>
      </c>
      <c r="F4" s="407"/>
      <c r="G4" s="512"/>
    </row>
    <row r="5" spans="1:8">
      <c r="A5" s="307">
        <v>2</v>
      </c>
      <c r="B5" s="307" t="s">
        <v>635</v>
      </c>
      <c r="C5" s="307">
        <f>KOMODITAS!B190</f>
        <v>0</v>
      </c>
      <c r="D5" s="406" t="str">
        <f>IF(C5&lt;=12,"JUMLAH KOMODITAS MAKANAN KURANG"," ")</f>
        <v>JUMLAH KOMODITAS MAKANAN KURANG</v>
      </c>
      <c r="F5" s="407"/>
      <c r="G5" s="512"/>
    </row>
    <row r="6" spans="1:8">
      <c r="A6" s="307">
        <v>3</v>
      </c>
      <c r="B6" s="307" t="s">
        <v>645</v>
      </c>
      <c r="C6" s="307">
        <f>KOMODITAS!N231</f>
        <v>0</v>
      </c>
      <c r="D6" s="406" t="str">
        <f>IF(C6&lt;=4,"JUMLAH KOMODITAS MAKANAN JADI KURANG"," ")</f>
        <v>JUMLAH KOMODITAS MAKANAN JADI KURANG</v>
      </c>
      <c r="F6" s="407"/>
      <c r="G6" s="512"/>
    </row>
    <row r="7" spans="1:8">
      <c r="A7" s="307">
        <v>4</v>
      </c>
      <c r="B7" s="307" t="s">
        <v>527</v>
      </c>
      <c r="C7" s="307">
        <f>KOMODITAS!D350</f>
        <v>0</v>
      </c>
      <c r="D7" s="406" t="str">
        <f>IF(C7&lt;=18,"JUMLAH KOMODITAS NON MAKANAN KURANG"," ")</f>
        <v>JUMLAH KOMODITAS NON MAKANAN KURANG</v>
      </c>
      <c r="F7" s="407"/>
      <c r="G7" s="512"/>
    </row>
    <row r="8" spans="1:8">
      <c r="A8" s="307">
        <v>5</v>
      </c>
      <c r="B8" s="307" t="s">
        <v>528</v>
      </c>
      <c r="C8" s="307">
        <f>SUM(C5:C7)</f>
        <v>0</v>
      </c>
      <c r="D8" s="406" t="str">
        <f>IF(C8&lt;=30,"JUMLAH SELURUH KOMODITAS KURANG"," ")</f>
        <v>JUMLAH SELURUH KOMODITAS KURANG</v>
      </c>
      <c r="G8" s="407"/>
    </row>
    <row r="9" spans="1:8">
      <c r="A9" s="307">
        <v>6</v>
      </c>
      <c r="B9" s="307" t="s">
        <v>529</v>
      </c>
      <c r="C9" s="307" t="e">
        <f>ROUND(IV.3!C54/INPUT_AWAL!C5,0)</f>
        <v>#DIV/0!</v>
      </c>
      <c r="D9" s="406" t="e">
        <f>IF(C9&lt;INPUT_AWAL!C45,"RUTA TERINDIKASI MISKIN"," ")</f>
        <v>#DIV/0!</v>
      </c>
      <c r="G9" s="407"/>
    </row>
    <row r="10" spans="1:8">
      <c r="A10" s="307">
        <v>7</v>
      </c>
      <c r="B10" s="307" t="s">
        <v>1006</v>
      </c>
      <c r="C10" s="307">
        <f>IV.3!F36</f>
        <v>0</v>
      </c>
      <c r="D10" s="406"/>
      <c r="G10" s="407"/>
    </row>
    <row r="11" spans="1:8">
      <c r="A11" s="307">
        <v>8</v>
      </c>
      <c r="B11" s="307" t="s">
        <v>1007</v>
      </c>
      <c r="C11" s="307">
        <f>IV.3!C53</f>
        <v>0</v>
      </c>
      <c r="D11" s="406"/>
      <c r="G11" s="407"/>
    </row>
    <row r="12" spans="1:8">
      <c r="A12" s="307">
        <v>9</v>
      </c>
      <c r="B12" s="307"/>
      <c r="C12" s="307"/>
      <c r="D12" s="406"/>
      <c r="G12" s="407"/>
    </row>
    <row r="13" spans="1:8">
      <c r="G13" s="407"/>
    </row>
    <row r="14" spans="1:8" ht="26.4">
      <c r="B14" s="285" t="s">
        <v>530</v>
      </c>
      <c r="C14" s="285" t="s">
        <v>531</v>
      </c>
      <c r="D14" s="408"/>
      <c r="E14" s="285" t="s">
        <v>532</v>
      </c>
      <c r="F14" s="285" t="s">
        <v>531</v>
      </c>
      <c r="G14" s="407"/>
    </row>
    <row r="15" spans="1:8">
      <c r="B15" s="409" t="s">
        <v>533</v>
      </c>
      <c r="C15" s="410">
        <f>'REKAP WARNING'!D4</f>
        <v>1</v>
      </c>
      <c r="E15" s="86" t="s">
        <v>534</v>
      </c>
      <c r="F15" s="411">
        <f>'REKAP WARNING'!J5</f>
        <v>0</v>
      </c>
      <c r="G15" s="407"/>
    </row>
    <row r="16" spans="1:8">
      <c r="B16" s="409" t="s">
        <v>535</v>
      </c>
      <c r="C16" s="410">
        <f>'REKAP WARNING'!D5</f>
        <v>0</v>
      </c>
      <c r="E16" s="86" t="s">
        <v>536</v>
      </c>
      <c r="F16" s="411">
        <f>'REKAP WARNING'!J6</f>
        <v>0</v>
      </c>
      <c r="G16" s="407"/>
    </row>
    <row r="17" spans="1:7">
      <c r="B17" s="409" t="s">
        <v>532</v>
      </c>
      <c r="C17" s="410">
        <f>'REKAP WARNING'!D6</f>
        <v>0</v>
      </c>
      <c r="E17" s="86" t="s">
        <v>537</v>
      </c>
      <c r="F17" s="411">
        <f>'REKAP WARNING'!J7</f>
        <v>0</v>
      </c>
      <c r="G17" s="407"/>
    </row>
    <row r="18" spans="1:7">
      <c r="B18" s="409" t="s">
        <v>538</v>
      </c>
      <c r="C18" s="410">
        <f>'REKAP WARNING'!D7</f>
        <v>23</v>
      </c>
      <c r="E18" s="86" t="s">
        <v>539</v>
      </c>
      <c r="F18" s="411">
        <f>'REKAP WARNING'!J8</f>
        <v>0</v>
      </c>
      <c r="G18" s="407"/>
    </row>
    <row r="19" spans="1:7">
      <c r="B19" s="409" t="s">
        <v>540</v>
      </c>
      <c r="C19" s="410">
        <f>'REKAP WARNING'!D8</f>
        <v>0</v>
      </c>
      <c r="E19" s="86" t="s">
        <v>541</v>
      </c>
      <c r="F19" s="411">
        <f>'REKAP WARNING'!J9</f>
        <v>0</v>
      </c>
      <c r="G19" s="407"/>
    </row>
    <row r="20" spans="1:7">
      <c r="B20" s="409" t="s">
        <v>947</v>
      </c>
      <c r="C20" s="410">
        <f>'REKAP WARNING'!D9</f>
        <v>1</v>
      </c>
      <c r="E20" s="86" t="s">
        <v>543</v>
      </c>
      <c r="F20" s="411">
        <f>'REKAP WARNING'!J10</f>
        <v>0</v>
      </c>
      <c r="G20" s="407"/>
    </row>
    <row r="21" spans="1:7">
      <c r="B21" s="409" t="s">
        <v>948</v>
      </c>
      <c r="C21" s="410">
        <f>'REKAP WARNING'!D10</f>
        <v>1</v>
      </c>
      <c r="E21" s="86" t="s">
        <v>544</v>
      </c>
      <c r="F21" s="411">
        <f>'REKAP WARNING'!J11</f>
        <v>0</v>
      </c>
      <c r="G21" s="407"/>
    </row>
    <row r="22" spans="1:7">
      <c r="B22" s="409" t="s">
        <v>949</v>
      </c>
      <c r="C22" s="410">
        <f>'REKAP WARNING'!D12</f>
        <v>0</v>
      </c>
      <c r="E22" s="86" t="s">
        <v>546</v>
      </c>
      <c r="F22" s="411">
        <f>'REKAP WARNING'!J12</f>
        <v>0</v>
      </c>
      <c r="G22" s="407"/>
    </row>
    <row r="23" spans="1:7">
      <c r="B23" s="409" t="s">
        <v>950</v>
      </c>
      <c r="C23" s="410">
        <f>'REKAP WARNING'!D13</f>
        <v>1</v>
      </c>
      <c r="E23" s="86" t="s">
        <v>548</v>
      </c>
      <c r="F23" s="411">
        <f>'REKAP WARNING'!J13</f>
        <v>0</v>
      </c>
      <c r="G23" s="407"/>
    </row>
    <row r="24" spans="1:7">
      <c r="B24" s="409" t="s">
        <v>545</v>
      </c>
      <c r="C24" s="410">
        <f>'REKAP WARNING'!D11</f>
        <v>4</v>
      </c>
      <c r="E24" s="86" t="s">
        <v>549</v>
      </c>
      <c r="F24" s="411">
        <f>'REKAP WARNING'!J14</f>
        <v>0</v>
      </c>
      <c r="G24" s="407"/>
    </row>
    <row r="25" spans="1:7">
      <c r="B25" s="412" t="s">
        <v>547</v>
      </c>
      <c r="C25" s="413">
        <f>SUM(C15:C24)</f>
        <v>31</v>
      </c>
      <c r="E25" s="86" t="s">
        <v>550</v>
      </c>
      <c r="F25" s="411">
        <f>'REKAP WARNING'!J15</f>
        <v>0</v>
      </c>
      <c r="G25" s="407"/>
    </row>
    <row r="26" spans="1:7">
      <c r="A26" s="407"/>
      <c r="B26" s="414" t="s">
        <v>638</v>
      </c>
      <c r="C26" s="414" t="s">
        <v>634</v>
      </c>
      <c r="E26" s="86" t="s">
        <v>551</v>
      </c>
      <c r="F26" s="411">
        <f>'REKAP WARNING'!J16</f>
        <v>0</v>
      </c>
      <c r="G26" s="407"/>
    </row>
    <row r="27" spans="1:7">
      <c r="A27" s="407"/>
      <c r="B27" s="405" t="s">
        <v>635</v>
      </c>
      <c r="C27" s="405">
        <v>13</v>
      </c>
      <c r="F27" s="407"/>
      <c r="G27" s="407"/>
    </row>
    <row r="28" spans="1:7">
      <c r="A28" s="407"/>
      <c r="B28" s="405" t="s">
        <v>636</v>
      </c>
      <c r="C28" s="405">
        <v>5</v>
      </c>
      <c r="D28" s="407"/>
      <c r="E28" s="407"/>
      <c r="F28" s="407"/>
      <c r="G28" s="407"/>
    </row>
    <row r="29" spans="1:7">
      <c r="A29" s="407"/>
      <c r="B29" s="405" t="s">
        <v>527</v>
      </c>
      <c r="C29" s="405">
        <v>19</v>
      </c>
      <c r="D29" s="407"/>
      <c r="E29" s="407"/>
      <c r="F29" s="407"/>
      <c r="G29" s="407"/>
    </row>
    <row r="30" spans="1:7">
      <c r="A30" s="407"/>
      <c r="B30" s="405" t="s">
        <v>637</v>
      </c>
      <c r="C30" s="405">
        <v>31</v>
      </c>
      <c r="D30" s="407"/>
      <c r="E30" s="407"/>
      <c r="F30" s="407"/>
      <c r="G30" s="407"/>
    </row>
    <row r="31" spans="1:7">
      <c r="A31" s="407"/>
      <c r="B31" s="405" t="s">
        <v>1113</v>
      </c>
      <c r="C31" s="564" t="s">
        <v>1114</v>
      </c>
      <c r="D31" s="407"/>
      <c r="E31" s="407"/>
      <c r="F31" s="407"/>
      <c r="G31" s="407"/>
    </row>
    <row r="32" spans="1:7">
      <c r="B32" s="405" t="s">
        <v>1184</v>
      </c>
      <c r="C32" s="564">
        <f>INPUT_AWAL!C45</f>
        <v>542349</v>
      </c>
    </row>
  </sheetData>
  <sheetProtection algorithmName="SHA-512" hashValue="NvEOeGCu94o7JqSBC1G8SHJB63o3/edbDwRs236RsVkCFz4Rs8AZ/W7euv6hWjR/IGKmmQwbF677i51iOTXdRA==" saltValue="BCgmSSKsnDWf4U9pvXELRw==" spinCount="100000" sheet="1" selectLockedCells="1"/>
  <mergeCells count="1">
    <mergeCell ref="A2:H2"/>
  </mergeCells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C00000"/>
  </sheetPr>
  <dimension ref="A1:J18"/>
  <sheetViews>
    <sheetView workbookViewId="0">
      <selection activeCell="I16" sqref="I16"/>
    </sheetView>
  </sheetViews>
  <sheetFormatPr defaultColWidth="9.109375" defaultRowHeight="14.4"/>
  <cols>
    <col min="1" max="1" width="24" customWidth="1"/>
    <col min="2" max="2" width="16.5546875" customWidth="1"/>
    <col min="3" max="3" width="13.44140625" customWidth="1"/>
    <col min="8" max="8" width="16.5546875" customWidth="1"/>
    <col min="9" max="9" width="13.44140625" customWidth="1"/>
    <col min="10" max="10" width="16.109375" customWidth="1"/>
  </cols>
  <sheetData>
    <row r="1" spans="1:10">
      <c r="A1" t="s">
        <v>552</v>
      </c>
    </row>
    <row r="3" spans="1:10">
      <c r="B3" t="s">
        <v>553</v>
      </c>
      <c r="C3" t="s">
        <v>554</v>
      </c>
      <c r="D3" t="s">
        <v>555</v>
      </c>
    </row>
    <row r="4" spans="1:10">
      <c r="A4" t="s">
        <v>533</v>
      </c>
      <c r="B4" s="216">
        <f>COUNTIF(INPUT_AWAL!D5:D28,"*")</f>
        <v>1</v>
      </c>
      <c r="C4" s="216">
        <f>COUNTIF(INPUT_AWAL!D5:D28," ")</f>
        <v>0</v>
      </c>
      <c r="D4" s="216">
        <f>B4-C4</f>
        <v>1</v>
      </c>
      <c r="H4" t="s">
        <v>553</v>
      </c>
      <c r="I4" t="s">
        <v>554</v>
      </c>
      <c r="J4" t="s">
        <v>555</v>
      </c>
    </row>
    <row r="5" spans="1:10">
      <c r="A5" t="s">
        <v>556</v>
      </c>
      <c r="B5" s="216">
        <f>COUNTIF(IV.1!G5:G190:'IV.1'!K5:K190:'IV.1'!P5:P190,"*")</f>
        <v>505</v>
      </c>
      <c r="C5" s="216">
        <f>COUNTIF(IV.1!G5:G190:'IV.1'!K5:K190:'IV.1'!P5:P190," ")</f>
        <v>505</v>
      </c>
      <c r="D5" s="216">
        <f>B5-C5</f>
        <v>0</v>
      </c>
      <c r="G5" t="s">
        <v>534</v>
      </c>
      <c r="H5">
        <f>COUNTIF(IV.1_ART1!G4:G42:'IV.1_ART1'!K4:K42:'IV.1_ART1'!P4:P42,"*")</f>
        <v>113</v>
      </c>
      <c r="I5">
        <f>COUNTIF(IV.1_ART1!G4:G42:'IV.1_ART1'!K4:K42:'IV.1_ART1'!P4:P42," ")</f>
        <v>113</v>
      </c>
      <c r="J5">
        <f>H5-I5</f>
        <v>0</v>
      </c>
    </row>
    <row r="6" spans="1:10">
      <c r="A6" t="s">
        <v>532</v>
      </c>
      <c r="B6" s="216">
        <f>H18</f>
        <v>1356</v>
      </c>
      <c r="C6" s="216">
        <f t="shared" ref="C6" si="0">I18</f>
        <v>1356</v>
      </c>
      <c r="D6" s="216">
        <f t="shared" ref="D6:D13" si="1">B6-C6</f>
        <v>0</v>
      </c>
      <c r="G6" t="s">
        <v>536</v>
      </c>
      <c r="H6">
        <f>COUNTIF(IV.1_ART2!G4:G42:'IV.1_ART2'!K4:K42:'IV.1_ART2'!P4:P42,"*")</f>
        <v>113</v>
      </c>
      <c r="I6">
        <f>COUNTIF(IV.1_ART2!G4:G42:'IV.1_ART2'!K4:K42:'IV.1_ART2'!P4:P42," ")</f>
        <v>113</v>
      </c>
      <c r="J6">
        <f t="shared" ref="J6:J16" si="2">H6-I6</f>
        <v>0</v>
      </c>
    </row>
    <row r="7" spans="1:10">
      <c r="A7" t="s">
        <v>557</v>
      </c>
      <c r="B7" s="216">
        <f>COUNTIF(IV.2!H4:H120,"*")</f>
        <v>54</v>
      </c>
      <c r="C7" s="216">
        <f>COUNTIF(IV.2!H4:H120," ")</f>
        <v>31</v>
      </c>
      <c r="D7" s="216">
        <f t="shared" si="1"/>
        <v>23</v>
      </c>
      <c r="G7" t="s">
        <v>537</v>
      </c>
      <c r="H7">
        <f>COUNTIF(IV.1_ART3!G4:G42:'IV.1_ART3'!K4:K42:'IV.1_ART3'!P4:P42,"*")</f>
        <v>113</v>
      </c>
      <c r="I7">
        <f>COUNTIF(IV.1_ART3!G4:G42:'IV.1_ART3'!K4:K42:'IV.1_ART3'!P4:P42," ")</f>
        <v>113</v>
      </c>
      <c r="J7">
        <f t="shared" si="2"/>
        <v>0</v>
      </c>
    </row>
    <row r="8" spans="1:10">
      <c r="A8" t="s">
        <v>558</v>
      </c>
      <c r="B8" s="216">
        <f>COUNTIF(IV.3!G4:G16,"*")</f>
        <v>0</v>
      </c>
      <c r="C8" s="216">
        <f>COUNTIF(IV.3!G4:G16," ")</f>
        <v>0</v>
      </c>
      <c r="D8" s="216">
        <f t="shared" si="1"/>
        <v>0</v>
      </c>
      <c r="G8" t="s">
        <v>539</v>
      </c>
      <c r="H8">
        <f>COUNTIF(IV.1_ART4!G4:G42:'IV.1_ART4'!K4:K42:'IV.1_ART4'!P4:P42,"*")</f>
        <v>113</v>
      </c>
      <c r="I8">
        <f>COUNTIF(IV.1_ART4!G4:G42:'IV.1_ART4'!K4:K42:'IV.1_ART4'!P4:P42," ")</f>
        <v>113</v>
      </c>
      <c r="J8">
        <f t="shared" si="2"/>
        <v>0</v>
      </c>
    </row>
    <row r="9" spans="1:10">
      <c r="A9" t="s">
        <v>542</v>
      </c>
      <c r="B9" s="217">
        <f>COUNTIF(V!D27,"*")+COUNTIF(V!D34,"*")+COUNTIF(V!D37,"*")+COUNTIF(V!F14,"*")+COUNTIF(V!J52,"*")+COUNTIF(V!J53,"*")+COUNTIF(V!J55,"*")+COUNTIF(V!J56,"*")</f>
        <v>7</v>
      </c>
      <c r="C9" s="217">
        <f>COUNTIF(V!D27," ")+COUNTIF(V!D34," ")+COUNTIF(V!D37," ")+COUNTIF(V!F14," ")+COUNTIF(V!J52,"*")+COUNTIF(V!J53," ")+COUNTIF(V!J55," ")+COUNTIF(V!J56," ")</f>
        <v>6</v>
      </c>
      <c r="D9" s="216">
        <f t="shared" si="1"/>
        <v>1</v>
      </c>
      <c r="G9" t="s">
        <v>541</v>
      </c>
      <c r="H9">
        <f>COUNTIF(IV.1_ART5!G4:G42:'IV.1_ART5'!K4:K42:'IV.1_ART5'!P4:P42,"*")</f>
        <v>113</v>
      </c>
      <c r="I9">
        <f>COUNTIF(IV.1_ART5!G4:G42:'IV.1_ART5'!K4:K42:'IV.1_ART5'!P4:P42," ")</f>
        <v>113</v>
      </c>
      <c r="J9">
        <f t="shared" si="2"/>
        <v>0</v>
      </c>
    </row>
    <row r="10" spans="1:10">
      <c r="A10" s="61" t="s">
        <v>752</v>
      </c>
      <c r="B10" s="217">
        <f>COUNTIF('VI - VII'!H16:H20,"*")+COUNTIF('VI - VII'!A16:A20,"*")+COUNTIF('VI - VII'!D26,"*")</f>
        <v>7</v>
      </c>
      <c r="C10" s="217">
        <f>COUNTIF('VI - VII'!H16:H20," ")+COUNTIF('VI - VII'!A16:A20," ")+COUNTIF('VI - VII'!D26," ")</f>
        <v>6</v>
      </c>
      <c r="D10" s="216">
        <f t="shared" si="1"/>
        <v>1</v>
      </c>
      <c r="G10" t="s">
        <v>543</v>
      </c>
      <c r="H10">
        <f>COUNTIF(IV.1_ART6!G4:G42:'IV.1_ART6'!K4:K42:'IV.1_ART6'!P4:P42,"*")</f>
        <v>113</v>
      </c>
      <c r="I10">
        <f>COUNTIF(IV.1_ART6!G4:G42:'IV.1_ART6'!K4:K42:'IV.1_ART6'!P4:P42," ")</f>
        <v>113</v>
      </c>
      <c r="J10">
        <f t="shared" si="2"/>
        <v>0</v>
      </c>
    </row>
    <row r="11" spans="1:10">
      <c r="A11" t="s">
        <v>545</v>
      </c>
      <c r="B11" s="216">
        <f>COUNTIF(QC!D4:D8,"*")</f>
        <v>4</v>
      </c>
      <c r="C11" s="216">
        <f>COUNTIF(QC!D4:D8," ")</f>
        <v>0</v>
      </c>
      <c r="D11" s="216">
        <f t="shared" si="1"/>
        <v>4</v>
      </c>
      <c r="G11" t="s">
        <v>544</v>
      </c>
      <c r="H11">
        <f>COUNTIF(IV.1_ART7!G4:G42:'IV.1_ART7'!K4:K42:'IV.1_ART7'!P4:P42,"*")</f>
        <v>113</v>
      </c>
      <c r="I11">
        <f>COUNTIF(IV.1_ART7!G4:G42:'IV.1_ART7'!K4:K42:'IV.1_ART7'!P4:P42," ")</f>
        <v>113</v>
      </c>
      <c r="J11">
        <f t="shared" si="2"/>
        <v>0</v>
      </c>
    </row>
    <row r="12" spans="1:10">
      <c r="A12" t="s">
        <v>949</v>
      </c>
      <c r="B12" s="216">
        <f>COUNTIF('SERUTI IV.2'!F4:F56," ")+COUNTIF('SERUTI IV.2'!F62:F73,"*")</f>
        <v>53</v>
      </c>
      <c r="C12" s="216">
        <f>COUNTIF('SERUTI IV.2'!F4:F56," ")+COUNTIF('SERUTI IV.2'!F62:F73," ")</f>
        <v>53</v>
      </c>
      <c r="D12" s="216">
        <f t="shared" si="1"/>
        <v>0</v>
      </c>
      <c r="G12" t="s">
        <v>546</v>
      </c>
      <c r="H12">
        <f>COUNTIF(IV.1_ART8!G4:G42:'IV.1_ART8'!K4:K42:'IV.1_ART8'!P4:P42,"*")</f>
        <v>113</v>
      </c>
      <c r="I12">
        <f>COUNTIF(IV.1_ART8!G4:G42:'IV.1_ART8'!K4:K42:'IV.1_ART8'!P4:P42," ")</f>
        <v>113</v>
      </c>
      <c r="J12">
        <f t="shared" si="2"/>
        <v>0</v>
      </c>
    </row>
    <row r="13" spans="1:10">
      <c r="A13" t="s">
        <v>950</v>
      </c>
      <c r="B13" s="217">
        <f>COUNTIF('SERUTI V-VI'!J7:J12,"*")+COUNTIF('SERUTI V-VI'!F26:I26,"*")+COUNTIF('SERUTI V-VI'!J41:J45,"*")+COUNTIF('SERUTI V-VI'!E59:H59,"*")</f>
        <v>9</v>
      </c>
      <c r="C13" s="217">
        <f>COUNTIF('SERUTI V-VI'!J7:J12," ")+COUNTIF('SERUTI V-VI'!F26:I26," ")+COUNTIF('SERUTI V-VI'!J41:J45," ")+COUNTIF('SERUTI V-VI'!E59:H59," ")</f>
        <v>8</v>
      </c>
      <c r="D13" s="216">
        <f t="shared" si="1"/>
        <v>1</v>
      </c>
      <c r="G13" t="s">
        <v>548</v>
      </c>
      <c r="H13">
        <f>COUNTIF(IV.1_ART9!G4:G42:'IV.1_ART9'!K4:K42:'IV.1_ART9'!P4:P42,"*")</f>
        <v>113</v>
      </c>
      <c r="I13">
        <f>COUNTIF(IV.1_ART9!G4:G42:'IV.1_ART9'!K4:K42:'IV.1_ART9'!P4:P42," ")</f>
        <v>113</v>
      </c>
      <c r="J13">
        <f t="shared" si="2"/>
        <v>0</v>
      </c>
    </row>
    <row r="14" spans="1:10">
      <c r="G14" t="s">
        <v>549</v>
      </c>
      <c r="H14">
        <f>COUNTIF(IV.1_ART10!G4:G42:'IV.1_ART10'!K4:K42:'IV.1_ART10'!P4:P42,"*")</f>
        <v>113</v>
      </c>
      <c r="I14">
        <f>COUNTIF(IV.1_ART10!G4:G42:'IV.1_ART10'!K4:K42:'IV.1_ART10'!P4:P42," ")</f>
        <v>113</v>
      </c>
      <c r="J14">
        <f t="shared" si="2"/>
        <v>0</v>
      </c>
    </row>
    <row r="15" spans="1:10">
      <c r="G15" t="s">
        <v>550</v>
      </c>
      <c r="H15">
        <f>COUNTIF(IV.1_ART11!G4:G42:'IV.1_ART11'!K4:K42:'IV.1_ART11'!P4:P42,"*")</f>
        <v>113</v>
      </c>
      <c r="I15">
        <f>COUNTIF(IV.1_ART11!G4:G42:'IV.1_ART11'!K4:K42:'IV.1_ART11'!P4:P42," ")</f>
        <v>113</v>
      </c>
      <c r="J15">
        <f t="shared" si="2"/>
        <v>0</v>
      </c>
    </row>
    <row r="16" spans="1:10">
      <c r="G16" t="s">
        <v>551</v>
      </c>
      <c r="H16">
        <f>COUNTIF(IV.1_ART12!G4:G42:'IV.1_ART12'!K4:K42:'IV.1_ART12'!P4:P42,"*")</f>
        <v>113</v>
      </c>
      <c r="I16">
        <f>COUNTIF(IV.1_ART12!G4:G42:'IV.1_ART12'!K4:K42:'IV.1_ART12'!P4:P42," ")</f>
        <v>113</v>
      </c>
      <c r="J16">
        <f t="shared" si="2"/>
        <v>0</v>
      </c>
    </row>
    <row r="18" spans="8:10">
      <c r="H18">
        <f>SUM(H5:H16)</f>
        <v>1356</v>
      </c>
      <c r="I18">
        <f>SUM(I5:I16)</f>
        <v>1356</v>
      </c>
      <c r="J18">
        <f>SUM(J5:J16)</f>
        <v>0</v>
      </c>
    </row>
  </sheetData>
  <sheetProtection algorithmName="SHA-512" hashValue="H/tPIciMBxHcLRdsuNTqla4GA2yygr/dHcQ05k63y0lGmYAXgR0CKY/KhTUGdniFPYVCqNUPt07dHyqPR7RlLw==" saltValue="REvtJf88uAimk/ALaFjYsg==" spinCount="100000" sheet="1" selectLockedCells="1" selectUn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C00000"/>
  </sheetPr>
  <dimension ref="A1:CP623"/>
  <sheetViews>
    <sheetView zoomScale="70" zoomScaleNormal="70" workbookViewId="0">
      <pane xSplit="2" ySplit="4" topLeftCell="C266" activePane="bottomRight" state="frozen"/>
      <selection activeCell="L16" sqref="A1:XFD1048576"/>
      <selection pane="topRight" activeCell="L16" sqref="A1:XFD1048576"/>
      <selection pane="bottomLeft" activeCell="L16" sqref="A1:XFD1048576"/>
      <selection pane="bottomRight" activeCell="R367" sqref="R367"/>
    </sheetView>
  </sheetViews>
  <sheetFormatPr defaultColWidth="9.109375" defaultRowHeight="14.4"/>
  <cols>
    <col min="1" max="1" width="12.88671875" style="2" customWidth="1"/>
    <col min="2" max="2" width="29.88671875" style="2" customWidth="1"/>
    <col min="3" max="3" width="10.77734375" style="2" customWidth="1"/>
    <col min="4" max="4" width="10.77734375" style="12" customWidth="1"/>
    <col min="5" max="9" width="10.77734375" style="2" customWidth="1"/>
    <col min="10" max="10" width="8.77734375" style="12" customWidth="1"/>
    <col min="11" max="15" width="8.77734375" style="2" customWidth="1"/>
    <col min="16" max="16" width="8.77734375" style="12" customWidth="1"/>
    <col min="17" max="21" width="8.77734375" style="2" customWidth="1"/>
    <col min="22" max="22" width="8.77734375" style="12" customWidth="1"/>
    <col min="23" max="86" width="8.77734375" style="2" customWidth="1"/>
    <col min="87" max="16384" width="9.109375" style="2"/>
  </cols>
  <sheetData>
    <row r="1" spans="1:32">
      <c r="A1" s="813" t="s">
        <v>0</v>
      </c>
      <c r="B1" s="633" t="s">
        <v>1</v>
      </c>
      <c r="C1" s="13"/>
      <c r="D1" s="815" t="s">
        <v>571</v>
      </c>
      <c r="E1" s="815"/>
      <c r="F1" s="815"/>
      <c r="G1" s="815"/>
      <c r="H1" s="815"/>
      <c r="I1" s="815"/>
      <c r="J1" s="2"/>
      <c r="P1" s="2"/>
      <c r="V1" s="2"/>
    </row>
    <row r="2" spans="1:32">
      <c r="A2" s="633"/>
      <c r="B2" s="633"/>
      <c r="C2" s="13">
        <v>1</v>
      </c>
      <c r="D2" s="14">
        <v>2</v>
      </c>
      <c r="E2" s="69" t="s">
        <v>737</v>
      </c>
      <c r="F2" s="69" t="s">
        <v>738</v>
      </c>
      <c r="G2" s="14">
        <v>4</v>
      </c>
      <c r="H2" s="14">
        <v>5</v>
      </c>
      <c r="I2" s="14">
        <v>6</v>
      </c>
      <c r="J2" s="2"/>
      <c r="P2" s="2"/>
      <c r="V2" s="2"/>
    </row>
    <row r="3" spans="1:32">
      <c r="A3" s="57" t="s">
        <v>11</v>
      </c>
      <c r="B3" s="57" t="s">
        <v>12</v>
      </c>
      <c r="C3" s="13"/>
      <c r="D3" s="2"/>
      <c r="J3" s="2"/>
      <c r="P3" s="2"/>
      <c r="R3" s="815" t="s">
        <v>572</v>
      </c>
      <c r="S3" s="815"/>
      <c r="T3" s="815"/>
      <c r="U3" s="815"/>
      <c r="V3" s="815"/>
      <c r="W3" s="815"/>
      <c r="X3" s="815"/>
      <c r="Y3" s="815"/>
      <c r="Z3" s="815"/>
      <c r="AA3" s="815"/>
      <c r="AB3" s="815"/>
      <c r="AC3" s="815"/>
      <c r="AD3" s="815"/>
      <c r="AE3" s="815"/>
      <c r="AF3" s="815"/>
    </row>
    <row r="4" spans="1:32">
      <c r="A4" s="3">
        <v>1</v>
      </c>
      <c r="B4" s="513" t="s">
        <v>19</v>
      </c>
      <c r="C4" s="15"/>
      <c r="D4" s="2"/>
      <c r="J4" s="2" t="s">
        <v>573</v>
      </c>
      <c r="K4" s="2" t="s">
        <v>574</v>
      </c>
      <c r="L4" s="68" t="s">
        <v>739</v>
      </c>
      <c r="M4" s="68" t="s">
        <v>740</v>
      </c>
      <c r="N4" s="2" t="s">
        <v>575</v>
      </c>
      <c r="O4" s="2" t="s">
        <v>576</v>
      </c>
      <c r="P4" s="2" t="s">
        <v>577</v>
      </c>
      <c r="Q4" s="9" t="s">
        <v>578</v>
      </c>
      <c r="S4" s="2" t="s">
        <v>579</v>
      </c>
      <c r="T4" s="2" t="s">
        <v>534</v>
      </c>
      <c r="U4" s="2" t="s">
        <v>536</v>
      </c>
      <c r="V4" s="2" t="s">
        <v>537</v>
      </c>
      <c r="W4" s="2" t="s">
        <v>539</v>
      </c>
      <c r="X4" s="2" t="s">
        <v>541</v>
      </c>
      <c r="Y4" s="2" t="s">
        <v>543</v>
      </c>
      <c r="Z4" s="2" t="s">
        <v>544</v>
      </c>
      <c r="AA4" s="2" t="s">
        <v>546</v>
      </c>
      <c r="AB4" s="2" t="s">
        <v>548</v>
      </c>
      <c r="AC4" s="2" t="s">
        <v>549</v>
      </c>
      <c r="AD4" s="2" t="s">
        <v>550</v>
      </c>
      <c r="AE4" s="2" t="s">
        <v>551</v>
      </c>
    </row>
    <row r="5" spans="1:32">
      <c r="A5" s="3">
        <v>2</v>
      </c>
      <c r="B5" s="514" t="s">
        <v>21</v>
      </c>
      <c r="C5" s="2">
        <f>IF(IV.1!$F6=1,IV.1!$E6,0)</f>
        <v>0</v>
      </c>
      <c r="D5" s="2">
        <f>IF(IV.1!$F6=2,(IV.1!$E6-IV.1!$N6),0)</f>
        <v>0</v>
      </c>
      <c r="E5" s="2">
        <f>IF(AND(IV.1!$F6=3,IV.1!O6=1),(IV.1!$E6-IV.1!$N6),0)</f>
        <v>0</v>
      </c>
      <c r="F5" s="2">
        <f>IF(AND(IV.1!$F6=3,IV.1!O6=2),(IV.1!$E6-IV.1!$N6),0)</f>
        <v>0</v>
      </c>
      <c r="G5" s="2">
        <f>IF(IV.1!$F6=4,IV.1!$E6,0)</f>
        <v>0</v>
      </c>
      <c r="H5" s="2">
        <f>IF(IV.1!$J6=5,IV.1!$I6,0)</f>
        <v>0</v>
      </c>
      <c r="I5" s="2">
        <f>IF(IV.1!$J6=6,IV.1!$I6,0)</f>
        <v>0</v>
      </c>
      <c r="J5" s="557">
        <f t="shared" ref="J5:P5" si="0">C190+C240</f>
        <v>0</v>
      </c>
      <c r="K5" s="557">
        <f t="shared" si="0"/>
        <v>0</v>
      </c>
      <c r="L5" s="557">
        <f t="shared" si="0"/>
        <v>0</v>
      </c>
      <c r="M5" s="557">
        <f t="shared" si="0"/>
        <v>0</v>
      </c>
      <c r="N5" s="557">
        <f t="shared" si="0"/>
        <v>0</v>
      </c>
      <c r="O5" s="557">
        <f t="shared" si="0"/>
        <v>0</v>
      </c>
      <c r="P5" s="557">
        <f t="shared" si="0"/>
        <v>0</v>
      </c>
      <c r="Q5" s="558">
        <f>Q191</f>
        <v>0</v>
      </c>
      <c r="R5" s="2">
        <f>IV.1!N6</f>
        <v>0</v>
      </c>
      <c r="S5" s="2">
        <f>IV.1!N6</f>
        <v>0</v>
      </c>
      <c r="T5" s="2">
        <f>IV.1_ART1!N5</f>
        <v>0</v>
      </c>
      <c r="U5" s="2">
        <f>IV.1_ART2!N5</f>
        <v>0</v>
      </c>
      <c r="V5" s="2">
        <f>IV.1_ART3!N5</f>
        <v>0</v>
      </c>
      <c r="W5" s="2">
        <f>IV.1_ART4!N5</f>
        <v>0</v>
      </c>
      <c r="X5" s="2">
        <f>IV.1_ART5!N5</f>
        <v>0</v>
      </c>
      <c r="Y5" s="2">
        <f>IV.1_ART6!N5</f>
        <v>0</v>
      </c>
      <c r="Z5" s="2">
        <f>IV.1_ART7!N5</f>
        <v>0</v>
      </c>
      <c r="AA5" s="2">
        <f>IV.1_ART8!N5</f>
        <v>0</v>
      </c>
      <c r="AB5" s="2">
        <f>IV.1_ART9!N5</f>
        <v>0</v>
      </c>
      <c r="AC5" s="2">
        <f>IV.1_ART10!N5</f>
        <v>0</v>
      </c>
      <c r="AD5" s="2">
        <f>IV.1_ART11!N5</f>
        <v>0</v>
      </c>
      <c r="AE5" s="2">
        <f>IV.1_ART12!N5</f>
        <v>0</v>
      </c>
    </row>
    <row r="6" spans="1:32">
      <c r="A6" s="3">
        <v>3</v>
      </c>
      <c r="B6" s="514" t="s">
        <v>23</v>
      </c>
      <c r="C6" s="2">
        <f>IF(IV.1!$F7=1,IV.1!$E7,0)</f>
        <v>0</v>
      </c>
      <c r="D6" s="2">
        <f>IF(IV.1!$F7=2,(IV.1!$E7-IV.1!$N7),0)</f>
        <v>0</v>
      </c>
      <c r="E6" s="2">
        <f>IF(AND(IV.1!$F7=3,IV.1!O7=1),(IV.1!$E7-IV.1!$N7),0)</f>
        <v>0</v>
      </c>
      <c r="F6" s="2">
        <f>IF(AND(IV.1!$F7=3,IV.1!O7=2),(IV.1!$E7-IV.1!$N7),0)</f>
        <v>0</v>
      </c>
      <c r="G6" s="2">
        <f>IF(IV.1!$F7=4,IV.1!$E7,0)</f>
        <v>0</v>
      </c>
      <c r="H6" s="2">
        <f>IF(IV.1!$J7=5,IV.1!$I7,0)</f>
        <v>0</v>
      </c>
      <c r="I6" s="2">
        <f>IF(IV.1!$J7=6,IV.1!$I7,0)</f>
        <v>0</v>
      </c>
      <c r="J6" s="558">
        <f>J5*30/7*12</f>
        <v>0</v>
      </c>
      <c r="K6" s="558">
        <f>K5*30/7*12</f>
        <v>0</v>
      </c>
      <c r="L6" s="558">
        <f t="shared" ref="L6:Q6" si="1">L5*30/7*12</f>
        <v>0</v>
      </c>
      <c r="M6" s="558">
        <f t="shared" si="1"/>
        <v>0</v>
      </c>
      <c r="N6" s="558">
        <f t="shared" si="1"/>
        <v>0</v>
      </c>
      <c r="O6" s="558">
        <f t="shared" si="1"/>
        <v>0</v>
      </c>
      <c r="P6" s="558">
        <f t="shared" si="1"/>
        <v>0</v>
      </c>
      <c r="Q6" s="558">
        <f t="shared" si="1"/>
        <v>0</v>
      </c>
      <c r="R6" s="2">
        <f>IV.1!N7</f>
        <v>0</v>
      </c>
      <c r="S6" s="2">
        <f>IV.1!N7</f>
        <v>0</v>
      </c>
      <c r="T6" s="2">
        <f>IV.1_ART1!N6</f>
        <v>0</v>
      </c>
      <c r="U6" s="2">
        <f>IV.1_ART2!N6</f>
        <v>0</v>
      </c>
      <c r="V6" s="2">
        <f>IV.1_ART3!N6</f>
        <v>0</v>
      </c>
      <c r="W6" s="2">
        <f>IV.1_ART4!N6</f>
        <v>0</v>
      </c>
      <c r="X6" s="2">
        <f>IV.1_ART5!N6</f>
        <v>0</v>
      </c>
      <c r="Y6" s="2">
        <f>IV.1_ART6!N6</f>
        <v>0</v>
      </c>
      <c r="Z6" s="2">
        <f>IV.1_ART7!N6</f>
        <v>0</v>
      </c>
      <c r="AA6" s="2">
        <f>IV.1_ART8!N6</f>
        <v>0</v>
      </c>
      <c r="AB6" s="2">
        <f>IV.1_ART9!N6</f>
        <v>0</v>
      </c>
      <c r="AC6" s="2">
        <f>IV.1_ART10!N6</f>
        <v>0</v>
      </c>
      <c r="AD6" s="2">
        <f>IV.1_ART11!N6</f>
        <v>0</v>
      </c>
      <c r="AE6" s="2">
        <f>IV.1_ART12!N6</f>
        <v>0</v>
      </c>
    </row>
    <row r="7" spans="1:32">
      <c r="A7" s="3">
        <v>4</v>
      </c>
      <c r="B7" s="514" t="s">
        <v>24</v>
      </c>
      <c r="C7" s="2">
        <f>IF(IV.1!$F8=1,IV.1!$E8,0)</f>
        <v>0</v>
      </c>
      <c r="D7" s="2">
        <f>IF(IV.1!$F8=2,(IV.1!$E8-IV.1!$N8),0)</f>
        <v>0</v>
      </c>
      <c r="E7" s="2">
        <f>IF(AND(IV.1!$F8=3,IV.1!O8=1),(IV.1!$E8-IV.1!$N8),0)</f>
        <v>0</v>
      </c>
      <c r="F7" s="2">
        <f>IF(AND(IV.1!$F8=3,IV.1!O8=2),(IV.1!$E8-IV.1!$N8),0)</f>
        <v>0</v>
      </c>
      <c r="G7" s="2">
        <f>IF(IV.1!$F8=4,IV.1!$E8,0)</f>
        <v>0</v>
      </c>
      <c r="H7" s="2">
        <f>IF(IV.1!$J8=5,IV.1!$I8,0)</f>
        <v>0</v>
      </c>
      <c r="I7" s="2">
        <f>IF(IV.1!$J8=6,IV.1!$I8,0)</f>
        <v>0</v>
      </c>
      <c r="J7" s="556" t="s">
        <v>1074</v>
      </c>
      <c r="K7" s="452"/>
      <c r="L7" s="452"/>
      <c r="M7" s="452"/>
      <c r="N7" s="452"/>
      <c r="O7" s="452"/>
      <c r="P7" s="452"/>
      <c r="Q7" s="452"/>
      <c r="R7" s="2">
        <f>IV.1!N8</f>
        <v>0</v>
      </c>
      <c r="S7" s="2">
        <f>IV.1_ART1!N7</f>
        <v>0</v>
      </c>
      <c r="T7" s="2">
        <f>IV.1_ART2!N7</f>
        <v>0</v>
      </c>
      <c r="U7" s="2">
        <f>IV.1_ART3!N7</f>
        <v>0</v>
      </c>
      <c r="V7" s="2">
        <f>IV.1_ART4!N7</f>
        <v>0</v>
      </c>
      <c r="W7" s="2">
        <f>IV.1_ART5!N7</f>
        <v>0</v>
      </c>
      <c r="X7" s="2">
        <f>IV.1_ART6!N7</f>
        <v>0</v>
      </c>
      <c r="Y7" s="2">
        <f>IV.1_ART7!N7</f>
        <v>0</v>
      </c>
      <c r="Z7" s="2">
        <f>IV.1_ART8!N7</f>
        <v>0</v>
      </c>
      <c r="AA7" s="2">
        <f>IV.1_ART9!N7</f>
        <v>0</v>
      </c>
      <c r="AB7" s="2">
        <f>IV.1_ART10!N7</f>
        <v>0</v>
      </c>
      <c r="AC7" s="2">
        <f>IV.1_ART11!N7</f>
        <v>0</v>
      </c>
      <c r="AD7" s="2">
        <f>IV.1_ART12!N7</f>
        <v>0</v>
      </c>
    </row>
    <row r="8" spans="1:32">
      <c r="A8" s="3">
        <v>5</v>
      </c>
      <c r="B8" s="514" t="s">
        <v>26</v>
      </c>
      <c r="C8" s="2">
        <f>IF(IV.1!$F9=1,IV.1!$E9,0)</f>
        <v>0</v>
      </c>
      <c r="D8" s="2">
        <f>IF(IV.1!$F9=2,(IV.1!$E9-IV.1!$N9),0)</f>
        <v>0</v>
      </c>
      <c r="E8" s="2">
        <f>IF(AND(IV.1!$F9=3,IV.1!O9=1),(IV.1!$E9-IV.1!$N9),0)</f>
        <v>0</v>
      </c>
      <c r="F8" s="2">
        <f>IF(AND(IV.1!$F9=3,IV.1!O9=2),(IV.1!$E9-IV.1!$N9),0)</f>
        <v>0</v>
      </c>
      <c r="G8" s="2">
        <f>IF(IV.1!$F9=4,IV.1!$E9,0)</f>
        <v>0</v>
      </c>
      <c r="H8" s="2">
        <f>IF(IV.1!$J9=5,IV.1!$I9,0)</f>
        <v>0</v>
      </c>
      <c r="I8" s="2">
        <f>IF(IV.1!$J9=6,IV.1!$I9,0)</f>
        <v>0</v>
      </c>
      <c r="J8" s="452">
        <f>J5*30/7*3</f>
        <v>0</v>
      </c>
      <c r="K8" s="452">
        <f t="shared" ref="K8:Q8" si="2">K5*30/7*3</f>
        <v>0</v>
      </c>
      <c r="L8" s="452">
        <f t="shared" si="2"/>
        <v>0</v>
      </c>
      <c r="M8" s="452">
        <f t="shared" si="2"/>
        <v>0</v>
      </c>
      <c r="N8" s="452">
        <f t="shared" si="2"/>
        <v>0</v>
      </c>
      <c r="O8" s="452">
        <f t="shared" si="2"/>
        <v>0</v>
      </c>
      <c r="P8" s="452">
        <f t="shared" si="2"/>
        <v>0</v>
      </c>
      <c r="Q8" s="452">
        <f t="shared" si="2"/>
        <v>0</v>
      </c>
      <c r="R8" s="2">
        <f>IV.1!N9</f>
        <v>0</v>
      </c>
      <c r="S8" s="2">
        <f>IV.1_ART1!N8</f>
        <v>0</v>
      </c>
      <c r="T8" s="2">
        <f>IV.1_ART2!N8</f>
        <v>0</v>
      </c>
      <c r="U8" s="2">
        <f>IV.1_ART3!N8</f>
        <v>0</v>
      </c>
      <c r="V8" s="2">
        <f>IV.1_ART4!N8</f>
        <v>0</v>
      </c>
      <c r="W8" s="2">
        <f>IV.1_ART5!N8</f>
        <v>0</v>
      </c>
      <c r="X8" s="2">
        <f>IV.1_ART6!N8</f>
        <v>0</v>
      </c>
      <c r="Y8" s="2">
        <f>IV.1_ART7!N8</f>
        <v>0</v>
      </c>
      <c r="Z8" s="2">
        <f>IV.1_ART8!N8</f>
        <v>0</v>
      </c>
      <c r="AA8" s="2">
        <f>IV.1_ART9!N8</f>
        <v>0</v>
      </c>
      <c r="AB8" s="2">
        <f>IV.1_ART10!N8</f>
        <v>0</v>
      </c>
      <c r="AC8" s="2">
        <f>IV.1_ART11!N8</f>
        <v>0</v>
      </c>
      <c r="AD8" s="2">
        <f>IV.1_ART12!N8</f>
        <v>0</v>
      </c>
    </row>
    <row r="9" spans="1:32">
      <c r="A9" s="3">
        <v>6</v>
      </c>
      <c r="B9" s="514" t="s">
        <v>28</v>
      </c>
      <c r="C9" s="2">
        <f>IF(IV.1!$F10=1,IV.1!$E10,0)</f>
        <v>0</v>
      </c>
      <c r="D9" s="2">
        <f>IF(IV.1!$F10=2,(IV.1!$E10-IV.1!$N10),0)</f>
        <v>0</v>
      </c>
      <c r="E9" s="2">
        <f>IF(AND(IV.1!$F10=3,IV.1!O10=1),(IV.1!$E10-IV.1!$N10),0)</f>
        <v>0</v>
      </c>
      <c r="F9" s="2">
        <f>IF(AND(IV.1!$F10=3,IV.1!O10=2),(IV.1!$E10-IV.1!$N10),0)</f>
        <v>0</v>
      </c>
      <c r="G9" s="2">
        <f>IF(IV.1!$F10=4,IV.1!$E10,0)</f>
        <v>0</v>
      </c>
      <c r="H9" s="2">
        <f>IF(IV.1!$J10=5,IV.1!$I10,0)</f>
        <v>0</v>
      </c>
      <c r="I9" s="2">
        <f>IF(IV.1!$J10=6,IV.1!$I10,0)</f>
        <v>0</v>
      </c>
      <c r="J9" s="2"/>
      <c r="P9" s="2"/>
      <c r="R9" s="2">
        <f>IV.1!N10</f>
        <v>0</v>
      </c>
      <c r="S9" s="2">
        <f>IV.1_ART1!N9</f>
        <v>0</v>
      </c>
      <c r="T9" s="2">
        <f>IV.1_ART2!N9</f>
        <v>0</v>
      </c>
      <c r="U9" s="2">
        <f>IV.1_ART3!N9</f>
        <v>0</v>
      </c>
      <c r="V9" s="2">
        <f>IV.1_ART4!N9</f>
        <v>0</v>
      </c>
      <c r="W9" s="2">
        <f>IV.1_ART5!N9</f>
        <v>0</v>
      </c>
      <c r="X9" s="2">
        <f>IV.1_ART6!N9</f>
        <v>0</v>
      </c>
      <c r="Y9" s="2">
        <f>IV.1_ART7!N9</f>
        <v>0</v>
      </c>
      <c r="Z9" s="2">
        <f>IV.1_ART8!N9</f>
        <v>0</v>
      </c>
      <c r="AA9" s="2">
        <f>IV.1_ART9!N9</f>
        <v>0</v>
      </c>
      <c r="AB9" s="2">
        <f>IV.1_ART10!N9</f>
        <v>0</v>
      </c>
      <c r="AC9" s="2">
        <f>IV.1_ART11!N9</f>
        <v>0</v>
      </c>
      <c r="AD9" s="2">
        <f>IV.1_ART12!N9</f>
        <v>0</v>
      </c>
    </row>
    <row r="10" spans="1:32">
      <c r="A10" s="3">
        <v>7</v>
      </c>
      <c r="B10" s="514" t="s">
        <v>29</v>
      </c>
      <c r="C10" s="2">
        <f>IF(IV.1!$F11=1,IV.1!$E11,0)</f>
        <v>0</v>
      </c>
      <c r="D10" s="2">
        <f>IF(IV.1!$F11=2,(IV.1!$E11-IV.1!$N11),0)</f>
        <v>0</v>
      </c>
      <c r="E10" s="2">
        <f>IF(AND(IV.1!$F11=3,IV.1!O11=1),(IV.1!$E11-IV.1!$N11),0)</f>
        <v>0</v>
      </c>
      <c r="F10" s="2">
        <f>IF(AND(IV.1!$F11=3,IV.1!O11=2),(IV.1!$E11-IV.1!$N11),0)</f>
        <v>0</v>
      </c>
      <c r="G10" s="2">
        <f>IF(IV.1!$F11=4,IV.1!$E11,0)</f>
        <v>0</v>
      </c>
      <c r="H10" s="2">
        <f>IF(IV.1!$J11=5,IV.1!$I11,0)</f>
        <v>0</v>
      </c>
      <c r="I10" s="2">
        <f>IF(IV.1!$J11=6,IV.1!$I11,0)</f>
        <v>0</v>
      </c>
      <c r="J10" s="2"/>
      <c r="P10" s="2"/>
      <c r="R10" s="2">
        <f>IV.1!N11</f>
        <v>0</v>
      </c>
      <c r="S10" s="2">
        <f>IV.1_ART1!N11</f>
        <v>0</v>
      </c>
      <c r="T10" s="2">
        <f>IV.1_ART2!N11</f>
        <v>0</v>
      </c>
      <c r="U10" s="2">
        <f>IV.1_ART3!N11</f>
        <v>0</v>
      </c>
      <c r="V10" s="2">
        <f>IV.1_ART4!N11</f>
        <v>0</v>
      </c>
      <c r="W10" s="2">
        <f>IV.1_ART5!N11</f>
        <v>0</v>
      </c>
      <c r="X10" s="2">
        <f>IV.1_ART6!N11</f>
        <v>0</v>
      </c>
      <c r="Y10" s="2">
        <f>IV.1_ART7!N11</f>
        <v>0</v>
      </c>
      <c r="Z10" s="2">
        <f>IV.1_ART8!N11</f>
        <v>0</v>
      </c>
      <c r="AA10" s="2">
        <f>IV.1_ART9!N11</f>
        <v>0</v>
      </c>
      <c r="AB10" s="2">
        <f>IV.1_ART10!N11</f>
        <v>0</v>
      </c>
      <c r="AC10" s="2">
        <f>IV.1_ART11!N11</f>
        <v>0</v>
      </c>
      <c r="AD10" s="2">
        <f>IV.1_ART12!N11</f>
        <v>0</v>
      </c>
    </row>
    <row r="11" spans="1:32">
      <c r="A11" s="3">
        <v>8</v>
      </c>
      <c r="B11" s="513" t="s">
        <v>31</v>
      </c>
      <c r="C11" s="2">
        <f>IF(IV.1!$F12=1,IV.1!$E12,0)</f>
        <v>0</v>
      </c>
      <c r="D11" s="2">
        <f>IF(IV.1!$F12=2,(IV.1!$E12-IV.1!$N12),0)</f>
        <v>0</v>
      </c>
      <c r="E11" s="2">
        <f>IF(AND(IV.1!$F12=3,IV.1!O12=1),(IV.1!$E12-IV.1!$N12),0)</f>
        <v>0</v>
      </c>
      <c r="F11" s="2">
        <f>IF(AND(IV.1!$F12=3,IV.1!O12=2),(IV.1!$E12-IV.1!$N12),0)</f>
        <v>0</v>
      </c>
      <c r="G11" s="2">
        <f>IF(IV.1!$F12=4,IV.1!$E12,0)</f>
        <v>0</v>
      </c>
      <c r="H11" s="2">
        <f>IF(IV.1!$J12=5,IV.1!$I12,0)</f>
        <v>0</v>
      </c>
      <c r="I11" s="2">
        <f>IF(IV.1!$J12=6,IV.1!$I12,0)</f>
        <v>0</v>
      </c>
      <c r="J11" s="2"/>
      <c r="P11" s="2"/>
      <c r="R11" s="2">
        <f>IV.1!N12</f>
        <v>0</v>
      </c>
      <c r="S11" s="2">
        <f>IV.1_ART1!N12</f>
        <v>0</v>
      </c>
      <c r="T11" s="2">
        <f>IV.1_ART2!N12</f>
        <v>0</v>
      </c>
      <c r="U11" s="2">
        <f>IV.1_ART3!N12</f>
        <v>0</v>
      </c>
      <c r="V11" s="2">
        <f>IV.1_ART4!N12</f>
        <v>0</v>
      </c>
      <c r="W11" s="2">
        <f>IV.1_ART5!N12</f>
        <v>0</v>
      </c>
      <c r="X11" s="2">
        <f>IV.1_ART6!N12</f>
        <v>0</v>
      </c>
      <c r="Y11" s="2">
        <f>IV.1_ART7!N12</f>
        <v>0</v>
      </c>
      <c r="Z11" s="2">
        <f>IV.1_ART8!N12</f>
        <v>0</v>
      </c>
      <c r="AA11" s="2">
        <f>IV.1_ART9!N12</f>
        <v>0</v>
      </c>
      <c r="AB11" s="2">
        <f>IV.1_ART10!N12</f>
        <v>0</v>
      </c>
      <c r="AC11" s="2">
        <f>IV.1_ART11!N12</f>
        <v>0</v>
      </c>
      <c r="AD11" s="2">
        <f>IV.1_ART12!N12</f>
        <v>0</v>
      </c>
    </row>
    <row r="12" spans="1:32">
      <c r="A12" s="3">
        <v>9</v>
      </c>
      <c r="B12" s="514" t="s">
        <v>33</v>
      </c>
      <c r="C12" s="2">
        <f>IF(IV.1!$F13=1,IV.1!$E13,0)</f>
        <v>0</v>
      </c>
      <c r="D12" s="2">
        <f>IF(IV.1!$F13=2,(IV.1!$E13-IV.1!$N13),0)</f>
        <v>0</v>
      </c>
      <c r="E12" s="2">
        <f>IF(AND(IV.1!$F13=3,IV.1!O13=1),(IV.1!$E13-IV.1!$N13),0)</f>
        <v>0</v>
      </c>
      <c r="F12" s="2">
        <f>IF(AND(IV.1!$F13=3,IV.1!O13=2),(IV.1!$E13-IV.1!$N13),0)</f>
        <v>0</v>
      </c>
      <c r="G12" s="2">
        <f>IF(IV.1!$F13=4,IV.1!$E13,0)</f>
        <v>0</v>
      </c>
      <c r="H12" s="2">
        <f>IF(IV.1!$J13=5,IV.1!$I13,0)</f>
        <v>0</v>
      </c>
      <c r="I12" s="2">
        <f>IF(IV.1!$J13=6,IV.1!$I13,0)</f>
        <v>0</v>
      </c>
      <c r="J12" s="2"/>
      <c r="P12" s="2"/>
      <c r="R12" s="2">
        <f>IV.1!N13</f>
        <v>0</v>
      </c>
      <c r="S12" s="2">
        <f>IV.1_ART1!N13</f>
        <v>0</v>
      </c>
      <c r="T12" s="2">
        <f>IV.1_ART2!N13</f>
        <v>0</v>
      </c>
      <c r="U12" s="2">
        <f>IV.1_ART3!N13</f>
        <v>0</v>
      </c>
      <c r="V12" s="2">
        <f>IV.1_ART4!N13</f>
        <v>0</v>
      </c>
      <c r="W12" s="2">
        <f>IV.1_ART5!N13</f>
        <v>0</v>
      </c>
      <c r="X12" s="2">
        <f>IV.1_ART6!N13</f>
        <v>0</v>
      </c>
      <c r="Y12" s="2">
        <f>IV.1_ART7!N13</f>
        <v>0</v>
      </c>
      <c r="Z12" s="2">
        <f>IV.1_ART8!N13</f>
        <v>0</v>
      </c>
      <c r="AA12" s="2">
        <f>IV.1_ART9!N13</f>
        <v>0</v>
      </c>
      <c r="AB12" s="2">
        <f>IV.1_ART10!N13</f>
        <v>0</v>
      </c>
      <c r="AC12" s="2">
        <f>IV.1_ART11!N13</f>
        <v>0</v>
      </c>
      <c r="AD12" s="2">
        <f>IV.1_ART12!N13</f>
        <v>0</v>
      </c>
    </row>
    <row r="13" spans="1:32">
      <c r="A13" s="3">
        <v>10</v>
      </c>
      <c r="B13" s="514" t="s">
        <v>35</v>
      </c>
      <c r="C13" s="2">
        <f>IF(IV.1!$F14=1,IV.1!$E14,0)</f>
        <v>0</v>
      </c>
      <c r="D13" s="2">
        <f>IF(IV.1!$F14=2,(IV.1!$E14-IV.1!$N14),0)</f>
        <v>0</v>
      </c>
      <c r="E13" s="2">
        <f>IF(AND(IV.1!$F14=3,IV.1!O14=1),(IV.1!$E14-IV.1!$N14),0)</f>
        <v>0</v>
      </c>
      <c r="F13" s="2">
        <f>IF(AND(IV.1!$F14=3,IV.1!O14=2),(IV.1!$E14-IV.1!$N14),0)</f>
        <v>0</v>
      </c>
      <c r="G13" s="2">
        <f>IF(IV.1!$F14=4,IV.1!$E14,0)</f>
        <v>0</v>
      </c>
      <c r="H13" s="2">
        <f>IF(IV.1!$J14=5,IV.1!$I14,0)</f>
        <v>0</v>
      </c>
      <c r="I13" s="2">
        <f>IF(IV.1!$J14=6,IV.1!$I14,0)</f>
        <v>0</v>
      </c>
      <c r="J13" s="2"/>
      <c r="P13" s="2"/>
      <c r="R13" s="2">
        <f>IV.1!N14</f>
        <v>0</v>
      </c>
      <c r="S13" s="2">
        <f>IV.1_ART1!N14</f>
        <v>0</v>
      </c>
      <c r="T13" s="2">
        <f>IV.1_ART2!N14</f>
        <v>0</v>
      </c>
      <c r="U13" s="2">
        <f>IV.1_ART3!N14</f>
        <v>0</v>
      </c>
      <c r="V13" s="2">
        <f>IV.1_ART4!N14</f>
        <v>0</v>
      </c>
      <c r="W13" s="2">
        <f>IV.1_ART5!N14</f>
        <v>0</v>
      </c>
      <c r="X13" s="2">
        <f>IV.1_ART6!N14</f>
        <v>0</v>
      </c>
      <c r="Y13" s="2">
        <f>IV.1_ART7!N14</f>
        <v>0</v>
      </c>
      <c r="Z13" s="2">
        <f>IV.1_ART8!N14</f>
        <v>0</v>
      </c>
      <c r="AA13" s="2">
        <f>IV.1_ART9!N14</f>
        <v>0</v>
      </c>
      <c r="AB13" s="2">
        <f>IV.1_ART10!N14</f>
        <v>0</v>
      </c>
      <c r="AC13" s="2">
        <f>IV.1_ART11!N14</f>
        <v>0</v>
      </c>
      <c r="AD13" s="2">
        <f>IV.1_ART12!N14</f>
        <v>0</v>
      </c>
    </row>
    <row r="14" spans="1:32">
      <c r="A14" s="3">
        <v>11</v>
      </c>
      <c r="B14" s="514" t="s">
        <v>36</v>
      </c>
      <c r="C14" s="2">
        <f>IF(IV.1!$F15=1,IV.1!$E15,0)</f>
        <v>0</v>
      </c>
      <c r="D14" s="2">
        <f>IF(IV.1!$F15=2,(IV.1!$E15-IV.1!$N15),0)</f>
        <v>0</v>
      </c>
      <c r="E14" s="2">
        <f>IF(AND(IV.1!$F15=3,IV.1!O15=1),(IV.1!$E15-IV.1!$N15),0)</f>
        <v>0</v>
      </c>
      <c r="F14" s="2">
        <f>IF(AND(IV.1!$F15=3,IV.1!O15=2),(IV.1!$E15-IV.1!$N15),0)</f>
        <v>0</v>
      </c>
      <c r="G14" s="2">
        <f>IF(IV.1!$F15=4,IV.1!$E15,0)</f>
        <v>0</v>
      </c>
      <c r="H14" s="2">
        <f>IF(IV.1!$J15=5,IV.1!$I15,0)</f>
        <v>0</v>
      </c>
      <c r="I14" s="2">
        <f>IF(IV.1!$J15=6,IV.1!$I15,0)</f>
        <v>0</v>
      </c>
      <c r="J14" s="2"/>
      <c r="P14" s="2"/>
      <c r="R14" s="2">
        <f>IV.1!N15</f>
        <v>0</v>
      </c>
      <c r="S14" s="2">
        <f>IV.1_ART1!N15</f>
        <v>0</v>
      </c>
      <c r="T14" s="2">
        <f>IV.1_ART2!N15</f>
        <v>0</v>
      </c>
      <c r="U14" s="2">
        <f>IV.1_ART3!N15</f>
        <v>0</v>
      </c>
      <c r="V14" s="2">
        <f>IV.1_ART4!N15</f>
        <v>0</v>
      </c>
      <c r="W14" s="2">
        <f>IV.1_ART5!N15</f>
        <v>0</v>
      </c>
      <c r="X14" s="2">
        <f>IV.1_ART6!N15</f>
        <v>0</v>
      </c>
      <c r="Y14" s="2">
        <f>IV.1_ART7!N15</f>
        <v>0</v>
      </c>
      <c r="Z14" s="2">
        <f>IV.1_ART8!N15</f>
        <v>0</v>
      </c>
      <c r="AA14" s="2">
        <f>IV.1_ART9!N15</f>
        <v>0</v>
      </c>
      <c r="AB14" s="2">
        <f>IV.1_ART10!N15</f>
        <v>0</v>
      </c>
      <c r="AC14" s="2">
        <f>IV.1_ART11!N15</f>
        <v>0</v>
      </c>
      <c r="AD14" s="2">
        <f>IV.1_ART12!N15</f>
        <v>0</v>
      </c>
    </row>
    <row r="15" spans="1:32">
      <c r="A15" s="3">
        <v>12</v>
      </c>
      <c r="B15" s="514" t="s">
        <v>37</v>
      </c>
      <c r="C15" s="2">
        <f>IF(IV.1!$F16=1,IV.1!$E16,0)</f>
        <v>0</v>
      </c>
      <c r="D15" s="2">
        <f>IF(IV.1!$F16=2,(IV.1!$E16-IV.1!$N16),0)</f>
        <v>0</v>
      </c>
      <c r="E15" s="2">
        <f>IF(AND(IV.1!$F16=3,IV.1!O16=1),(IV.1!$E16-IV.1!$N16),0)</f>
        <v>0</v>
      </c>
      <c r="F15" s="2">
        <f>IF(AND(IV.1!$F16=3,IV.1!O16=2),(IV.1!$E16-IV.1!$N16),0)</f>
        <v>0</v>
      </c>
      <c r="G15" s="2">
        <f>IF(IV.1!$F16=4,IV.1!$E16,0)</f>
        <v>0</v>
      </c>
      <c r="H15" s="2">
        <f>IF(IV.1!$J16=5,IV.1!$I16,0)</f>
        <v>0</v>
      </c>
      <c r="I15" s="2">
        <f>IF(IV.1!$J16=6,IV.1!$I16,0)</f>
        <v>0</v>
      </c>
      <c r="J15" s="2"/>
      <c r="P15" s="2"/>
      <c r="R15" s="2">
        <f>IV.1!N16</f>
        <v>0</v>
      </c>
      <c r="S15" s="2">
        <f>IV.1_ART1!N16</f>
        <v>0</v>
      </c>
      <c r="T15" s="2">
        <f>IV.1_ART2!N16</f>
        <v>0</v>
      </c>
      <c r="U15" s="2">
        <f>IV.1_ART3!N16</f>
        <v>0</v>
      </c>
      <c r="V15" s="2">
        <f>IV.1_ART4!N16</f>
        <v>0</v>
      </c>
      <c r="W15" s="2">
        <f>IV.1_ART5!N16</f>
        <v>0</v>
      </c>
      <c r="X15" s="2">
        <f>IV.1_ART6!N16</f>
        <v>0</v>
      </c>
      <c r="Y15" s="2">
        <f>IV.1_ART7!N16</f>
        <v>0</v>
      </c>
      <c r="Z15" s="2">
        <f>IV.1_ART8!N16</f>
        <v>0</v>
      </c>
      <c r="AA15" s="2">
        <f>IV.1_ART9!N16</f>
        <v>0</v>
      </c>
      <c r="AB15" s="2">
        <f>IV.1_ART10!N16</f>
        <v>0</v>
      </c>
      <c r="AC15" s="2">
        <f>IV.1_ART11!N16</f>
        <v>0</v>
      </c>
      <c r="AD15" s="2">
        <f>IV.1_ART12!N16</f>
        <v>0</v>
      </c>
    </row>
    <row r="16" spans="1:32">
      <c r="A16" s="3">
        <v>13</v>
      </c>
      <c r="B16" s="514" t="s">
        <v>38</v>
      </c>
      <c r="C16" s="2">
        <f>IF(IV.1!$F17=1,IV.1!$E17,0)</f>
        <v>0</v>
      </c>
      <c r="D16" s="2">
        <f>IF(IV.1!$F17=2,(IV.1!$E17-IV.1!$N17),0)</f>
        <v>0</v>
      </c>
      <c r="E16" s="2">
        <f>IF(AND(IV.1!$F17=3,IV.1!O17=1),(IV.1!$E17-IV.1!$N17),0)</f>
        <v>0</v>
      </c>
      <c r="F16" s="2">
        <f>IF(AND(IV.1!$F17=3,IV.1!O17=2),(IV.1!$E17-IV.1!$N17),0)</f>
        <v>0</v>
      </c>
      <c r="G16" s="2">
        <f>IF(IV.1!$F17=4,IV.1!$E17,0)</f>
        <v>0</v>
      </c>
      <c r="H16" s="2">
        <f>IF(IV.1!$J17=5,IV.1!$I17,0)</f>
        <v>0</v>
      </c>
      <c r="I16" s="2">
        <f>IF(IV.1!$J17=6,IV.1!$I17,0)</f>
        <v>0</v>
      </c>
      <c r="J16" s="2"/>
      <c r="P16" s="2"/>
      <c r="R16" s="2">
        <f>IV.1!N17</f>
        <v>0</v>
      </c>
      <c r="S16" s="2">
        <f>IV.1_ART1!N17</f>
        <v>0</v>
      </c>
      <c r="T16" s="2">
        <f>IV.1_ART2!N17</f>
        <v>0</v>
      </c>
      <c r="U16" s="2">
        <f>IV.1_ART3!N17</f>
        <v>0</v>
      </c>
      <c r="V16" s="2">
        <f>IV.1_ART4!N17</f>
        <v>0</v>
      </c>
      <c r="W16" s="2">
        <f>IV.1_ART5!N17</f>
        <v>0</v>
      </c>
      <c r="X16" s="2">
        <f>IV.1_ART6!N17</f>
        <v>0</v>
      </c>
      <c r="Y16" s="2">
        <f>IV.1_ART7!N17</f>
        <v>0</v>
      </c>
      <c r="Z16" s="2">
        <f>IV.1_ART8!N17</f>
        <v>0</v>
      </c>
      <c r="AA16" s="2">
        <f>IV.1_ART9!N17</f>
        <v>0</v>
      </c>
      <c r="AB16" s="2">
        <f>IV.1_ART10!N17</f>
        <v>0</v>
      </c>
      <c r="AC16" s="2">
        <f>IV.1_ART11!N17</f>
        <v>0</v>
      </c>
      <c r="AD16" s="2">
        <f>IV.1_ART12!N17</f>
        <v>0</v>
      </c>
    </row>
    <row r="17" spans="1:30">
      <c r="A17" s="3">
        <v>14</v>
      </c>
      <c r="B17" s="514" t="s">
        <v>39</v>
      </c>
      <c r="C17" s="2">
        <f>IF(IV.1!$F18=1,IV.1!$E18,0)</f>
        <v>0</v>
      </c>
      <c r="D17" s="2">
        <f>IF(IV.1!$F18=2,(IV.1!$E18-IV.1!$N18),0)</f>
        <v>0</v>
      </c>
      <c r="E17" s="2">
        <f>IF(AND(IV.1!$F18=3,IV.1!O18=1),(IV.1!$E18-IV.1!$N18),0)</f>
        <v>0</v>
      </c>
      <c r="F17" s="2">
        <f>IF(AND(IV.1!$F18=3,IV.1!O18=2),(IV.1!$E18-IV.1!$N18),0)</f>
        <v>0</v>
      </c>
      <c r="G17" s="2">
        <f>IF(IV.1!$F18=4,IV.1!$E18,0)</f>
        <v>0</v>
      </c>
      <c r="H17" s="2">
        <f>IF(IV.1!$J18=5,IV.1!$I18,0)</f>
        <v>0</v>
      </c>
      <c r="I17" s="2">
        <f>IF(IV.1!$J18=6,IV.1!$I18,0)</f>
        <v>0</v>
      </c>
      <c r="J17" s="2"/>
      <c r="P17" s="2"/>
      <c r="R17" s="2">
        <f>IV.1!N18</f>
        <v>0</v>
      </c>
      <c r="S17" s="2">
        <f>IV.1_ART1!N18</f>
        <v>0</v>
      </c>
      <c r="T17" s="2">
        <f>IV.1_ART2!N18</f>
        <v>0</v>
      </c>
      <c r="U17" s="2">
        <f>IV.1_ART3!N18</f>
        <v>0</v>
      </c>
      <c r="V17" s="2">
        <f>IV.1_ART4!N18</f>
        <v>0</v>
      </c>
      <c r="W17" s="2">
        <f>IV.1_ART5!N18</f>
        <v>0</v>
      </c>
      <c r="X17" s="2">
        <f>IV.1_ART6!N18</f>
        <v>0</v>
      </c>
      <c r="Y17" s="2">
        <f>IV.1_ART7!N18</f>
        <v>0</v>
      </c>
      <c r="Z17" s="2">
        <f>IV.1_ART8!N18</f>
        <v>0</v>
      </c>
      <c r="AA17" s="2">
        <f>IV.1_ART9!N18</f>
        <v>0</v>
      </c>
      <c r="AB17" s="2">
        <f>IV.1_ART10!N18</f>
        <v>0</v>
      </c>
      <c r="AC17" s="2">
        <f>IV.1_ART11!N18</f>
        <v>0</v>
      </c>
      <c r="AD17" s="2">
        <f>IV.1_ART12!N18</f>
        <v>0</v>
      </c>
    </row>
    <row r="18" spans="1:30">
      <c r="A18" s="3">
        <v>15</v>
      </c>
      <c r="B18" s="514" t="s">
        <v>40</v>
      </c>
      <c r="C18" s="2">
        <f>IF(IV.1!$F19=1,IV.1!$E19,0)</f>
        <v>0</v>
      </c>
      <c r="D18" s="2">
        <f>IF(IV.1!$F19=2,(IV.1!$E19-IV.1!$N19),0)</f>
        <v>0</v>
      </c>
      <c r="E18" s="2">
        <f>IF(AND(IV.1!$F19=3,IV.1!O19=1),(IV.1!$E19-IV.1!$N19),0)</f>
        <v>0</v>
      </c>
      <c r="F18" s="2">
        <f>IF(AND(IV.1!$F19=3,IV.1!O19=2),(IV.1!$E19-IV.1!$N19),0)</f>
        <v>0</v>
      </c>
      <c r="G18" s="2">
        <f>IF(IV.1!$F19=4,IV.1!$E19,0)</f>
        <v>0</v>
      </c>
      <c r="H18" s="2">
        <f>IF(IV.1!$J19=5,IV.1!$I19,0)</f>
        <v>0</v>
      </c>
      <c r="I18" s="2">
        <f>IF(IV.1!$J19=6,IV.1!$I19,0)</f>
        <v>0</v>
      </c>
      <c r="J18" s="2"/>
      <c r="P18" s="2"/>
      <c r="R18" s="2">
        <f>IV.1!N19</f>
        <v>0</v>
      </c>
      <c r="S18" s="2">
        <f>IV.1_ART1!N19</f>
        <v>0</v>
      </c>
      <c r="T18" s="2">
        <f>IV.1_ART2!N19</f>
        <v>0</v>
      </c>
      <c r="U18" s="2">
        <f>IV.1_ART3!N19</f>
        <v>0</v>
      </c>
      <c r="V18" s="2">
        <f>IV.1_ART4!N19</f>
        <v>0</v>
      </c>
      <c r="W18" s="2">
        <f>IV.1_ART5!N19</f>
        <v>0</v>
      </c>
      <c r="X18" s="2">
        <f>IV.1_ART6!N19</f>
        <v>0</v>
      </c>
      <c r="Y18" s="2">
        <f>IV.1_ART7!N19</f>
        <v>0</v>
      </c>
      <c r="Z18" s="2">
        <f>IV.1_ART8!N19</f>
        <v>0</v>
      </c>
      <c r="AA18" s="2">
        <f>IV.1_ART9!N19</f>
        <v>0</v>
      </c>
      <c r="AB18" s="2">
        <f>IV.1_ART10!N19</f>
        <v>0</v>
      </c>
      <c r="AC18" s="2">
        <f>IV.1_ART11!N19</f>
        <v>0</v>
      </c>
      <c r="AD18" s="2">
        <f>IV.1_ART12!N19</f>
        <v>0</v>
      </c>
    </row>
    <row r="19" spans="1:30">
      <c r="A19" s="3">
        <v>16</v>
      </c>
      <c r="B19" s="513" t="s">
        <v>42</v>
      </c>
      <c r="C19" s="2">
        <f>IF(IV.1!$F20=1,IV.1!$E20,0)</f>
        <v>0</v>
      </c>
      <c r="D19" s="2">
        <f>IF(IV.1!$F20=2,(IV.1!$E20-IV.1!$N20),0)</f>
        <v>0</v>
      </c>
      <c r="E19" s="2">
        <f>IF(AND(IV.1!$F20=3,IV.1!O20=1),(IV.1!$E20-IV.1!$N20),0)</f>
        <v>0</v>
      </c>
      <c r="F19" s="2">
        <f>IF(AND(IV.1!$F20=3,IV.1!O20=2),(IV.1!$E20-IV.1!$N20),0)</f>
        <v>0</v>
      </c>
      <c r="G19" s="2">
        <f>IF(IV.1!$F20=4,IV.1!$E20,0)</f>
        <v>0</v>
      </c>
      <c r="H19" s="2">
        <f>IF(IV.1!$J20=5,IV.1!$I20,0)</f>
        <v>0</v>
      </c>
      <c r="I19" s="2">
        <f>IF(IV.1!$J20=6,IV.1!$I20,0)</f>
        <v>0</v>
      </c>
      <c r="J19" s="2"/>
      <c r="P19" s="2"/>
      <c r="R19" s="2">
        <f>IV.1!N20</f>
        <v>0</v>
      </c>
      <c r="S19" s="2">
        <f>IV.1_ART1!N20</f>
        <v>0</v>
      </c>
      <c r="T19" s="2">
        <f>IV.1_ART2!N20</f>
        <v>0</v>
      </c>
      <c r="U19" s="2">
        <f>IV.1_ART3!N20</f>
        <v>0</v>
      </c>
      <c r="V19" s="2">
        <f>IV.1_ART4!N20</f>
        <v>0</v>
      </c>
      <c r="W19" s="2">
        <f>IV.1_ART5!N20</f>
        <v>0</v>
      </c>
      <c r="X19" s="2">
        <f>IV.1_ART6!N20</f>
        <v>0</v>
      </c>
      <c r="Y19" s="2">
        <f>IV.1_ART7!N20</f>
        <v>0</v>
      </c>
      <c r="Z19" s="2">
        <f>IV.1_ART8!N20</f>
        <v>0</v>
      </c>
      <c r="AA19" s="2">
        <f>IV.1_ART9!N20</f>
        <v>0</v>
      </c>
      <c r="AB19" s="2">
        <f>IV.1_ART10!N20</f>
        <v>0</v>
      </c>
      <c r="AC19" s="2">
        <f>IV.1_ART11!N20</f>
        <v>0</v>
      </c>
      <c r="AD19" s="2">
        <f>IV.1_ART12!N20</f>
        <v>0</v>
      </c>
    </row>
    <row r="20" spans="1:30">
      <c r="A20" s="3">
        <v>17</v>
      </c>
      <c r="B20" s="514" t="s">
        <v>44</v>
      </c>
      <c r="C20" s="2">
        <f>IF(IV.1!$F21=1,IV.1!$E21,0)</f>
        <v>0</v>
      </c>
      <c r="D20" s="2">
        <f>IF(IV.1!$F21=2,(IV.1!$E21-IV.1!$N21),0)</f>
        <v>0</v>
      </c>
      <c r="E20" s="2">
        <f>IF(AND(IV.1!$F21=3,IV.1!O21=1),(IV.1!$E21-IV.1!$N21),0)</f>
        <v>0</v>
      </c>
      <c r="F20" s="2">
        <f>IF(AND(IV.1!$F21=3,IV.1!O21=2),(IV.1!$E21-IV.1!$N21),0)</f>
        <v>0</v>
      </c>
      <c r="G20" s="2">
        <f>IF(IV.1!$F21=4,IV.1!$E21,0)</f>
        <v>0</v>
      </c>
      <c r="H20" s="2">
        <f>IF(IV.1!$J21=5,IV.1!$I21,0)</f>
        <v>0</v>
      </c>
      <c r="I20" s="2">
        <f>IF(IV.1!$J21=6,IV.1!$I21,0)</f>
        <v>0</v>
      </c>
      <c r="J20" s="2"/>
      <c r="P20" s="2"/>
      <c r="R20" s="2">
        <f>IV.1!N21</f>
        <v>0</v>
      </c>
      <c r="S20" s="2">
        <f>IV.1_ART1!N21</f>
        <v>0</v>
      </c>
      <c r="T20" s="2">
        <f>IV.1_ART2!N21</f>
        <v>0</v>
      </c>
      <c r="U20" s="2">
        <f>IV.1_ART3!N21</f>
        <v>0</v>
      </c>
      <c r="V20" s="2">
        <f>IV.1_ART4!N21</f>
        <v>0</v>
      </c>
      <c r="W20" s="2">
        <f>IV.1_ART5!N21</f>
        <v>0</v>
      </c>
      <c r="X20" s="2">
        <f>IV.1_ART6!N21</f>
        <v>0</v>
      </c>
      <c r="Y20" s="2">
        <f>IV.1_ART7!N21</f>
        <v>0</v>
      </c>
      <c r="Z20" s="2">
        <f>IV.1_ART8!N21</f>
        <v>0</v>
      </c>
      <c r="AA20" s="2">
        <f>IV.1_ART9!N21</f>
        <v>0</v>
      </c>
      <c r="AB20" s="2">
        <f>IV.1_ART10!N21</f>
        <v>0</v>
      </c>
      <c r="AC20" s="2">
        <f>IV.1_ART11!N21</f>
        <v>0</v>
      </c>
      <c r="AD20" s="2">
        <f>IV.1_ART12!N21</f>
        <v>0</v>
      </c>
    </row>
    <row r="21" spans="1:30">
      <c r="A21" s="3">
        <v>18</v>
      </c>
      <c r="B21" s="515" t="s">
        <v>648</v>
      </c>
      <c r="C21" s="2">
        <f>IF(IV.1!$F22=1,IV.1!$E22,0)</f>
        <v>0</v>
      </c>
      <c r="D21" s="2">
        <f>IF(IV.1!$F22=2,(IV.1!$E22-IV.1!$N22),0)</f>
        <v>0</v>
      </c>
      <c r="E21" s="2">
        <f>IF(AND(IV.1!$F22=3,IV.1!O22=1),(IV.1!$E22-IV.1!$N22),0)</f>
        <v>0</v>
      </c>
      <c r="F21" s="2">
        <f>IF(AND(IV.1!$F22=3,IV.1!O22=2),(IV.1!$E22-IV.1!$N22),0)</f>
        <v>0</v>
      </c>
      <c r="G21" s="2">
        <f>IF(IV.1!$F22=4,IV.1!$E22,0)</f>
        <v>0</v>
      </c>
      <c r="H21" s="2">
        <f>IF(IV.1!$J22=5,IV.1!$I22,0)</f>
        <v>0</v>
      </c>
      <c r="I21" s="2">
        <f>IF(IV.1!$J22=6,IV.1!$I22,0)</f>
        <v>0</v>
      </c>
      <c r="J21" s="2"/>
      <c r="P21" s="2"/>
      <c r="R21" s="2">
        <f>IV.1!N22</f>
        <v>0</v>
      </c>
      <c r="S21" s="2">
        <f>IV.1_ART1!N22</f>
        <v>0</v>
      </c>
      <c r="T21" s="2">
        <f>IV.1_ART2!N22</f>
        <v>0</v>
      </c>
      <c r="U21" s="2">
        <f>IV.1_ART3!N22</f>
        <v>0</v>
      </c>
      <c r="V21" s="2">
        <f>IV.1_ART4!N22</f>
        <v>0</v>
      </c>
      <c r="W21" s="2">
        <f>IV.1_ART5!N22</f>
        <v>0</v>
      </c>
      <c r="X21" s="2">
        <f>IV.1_ART6!N22</f>
        <v>0</v>
      </c>
      <c r="Y21" s="2">
        <f>IV.1_ART7!N22</f>
        <v>0</v>
      </c>
      <c r="Z21" s="2">
        <f>IV.1_ART8!N22</f>
        <v>0</v>
      </c>
      <c r="AA21" s="2">
        <f>IV.1_ART9!N22</f>
        <v>0</v>
      </c>
      <c r="AB21" s="2">
        <f>IV.1_ART10!N22</f>
        <v>0</v>
      </c>
      <c r="AC21" s="2">
        <f>IV.1_ART11!N22</f>
        <v>0</v>
      </c>
      <c r="AD21" s="2">
        <f>IV.1_ART12!N22</f>
        <v>0</v>
      </c>
    </row>
    <row r="22" spans="1:30">
      <c r="A22" s="3">
        <v>19</v>
      </c>
      <c r="B22" s="515" t="s">
        <v>649</v>
      </c>
      <c r="C22" s="2">
        <f>IF(IV.1!$F23=1,IV.1!$E23,0)</f>
        <v>0</v>
      </c>
      <c r="D22" s="2">
        <f>IF(IV.1!$F23=2,(IV.1!$E23-IV.1!$N23),0)</f>
        <v>0</v>
      </c>
      <c r="E22" s="2">
        <f>IF(AND(IV.1!$F23=3,IV.1!O23=1),(IV.1!$E23-IV.1!$N23),0)</f>
        <v>0</v>
      </c>
      <c r="F22" s="2">
        <f>IF(AND(IV.1!$F23=3,IV.1!O23=2),(IV.1!$E23-IV.1!$N23),0)</f>
        <v>0</v>
      </c>
      <c r="G22" s="2">
        <f>IF(IV.1!$F23=4,IV.1!$E23,0)</f>
        <v>0</v>
      </c>
      <c r="H22" s="2">
        <f>IF(IV.1!$J23=5,IV.1!$I23,0)</f>
        <v>0</v>
      </c>
      <c r="I22" s="2">
        <f>IF(IV.1!$J23=6,IV.1!$I23,0)</f>
        <v>0</v>
      </c>
      <c r="J22" s="2"/>
      <c r="P22" s="2"/>
      <c r="R22" s="2">
        <f>IV.1!N23</f>
        <v>0</v>
      </c>
      <c r="V22" s="2"/>
    </row>
    <row r="23" spans="1:30">
      <c r="A23" s="3">
        <v>20</v>
      </c>
      <c r="B23" s="515" t="s">
        <v>724</v>
      </c>
      <c r="C23" s="2">
        <f>IF(IV.1!$F24=1,IV.1!$E24,0)</f>
        <v>0</v>
      </c>
      <c r="D23" s="2">
        <f>IF(IV.1!$F24=2,(IV.1!$E24-IV.1!$N24),0)</f>
        <v>0</v>
      </c>
      <c r="E23" s="2">
        <f>IF(AND(IV.1!$F24=3,IV.1!O24=1),(IV.1!$E24-IV.1!$N24),0)</f>
        <v>0</v>
      </c>
      <c r="F23" s="2">
        <f>IF(AND(IV.1!$F24=3,IV.1!O24=2),(IV.1!$E24-IV.1!$N24),0)</f>
        <v>0</v>
      </c>
      <c r="G23" s="2">
        <f>IF(IV.1!$F24=4,IV.1!$E24,0)</f>
        <v>0</v>
      </c>
      <c r="H23" s="2">
        <f>IF(IV.1!$J24=5,IV.1!$I24,0)</f>
        <v>0</v>
      </c>
      <c r="I23" s="2">
        <f>IF(IV.1!$J24=6,IV.1!$I24,0)</f>
        <v>0</v>
      </c>
      <c r="J23" s="2"/>
      <c r="P23" s="2"/>
      <c r="R23" s="2">
        <f>IV.1!N24</f>
        <v>0</v>
      </c>
      <c r="V23" s="2"/>
    </row>
    <row r="24" spans="1:30">
      <c r="A24" s="3">
        <v>21</v>
      </c>
      <c r="B24" s="514" t="s">
        <v>46</v>
      </c>
      <c r="C24" s="2">
        <f>IF(IV.1!$F25=1,IV.1!$E25,0)</f>
        <v>0</v>
      </c>
      <c r="D24" s="2">
        <f>IF(IV.1!$F25=2,(IV.1!$E25-IV.1!$N25),0)</f>
        <v>0</v>
      </c>
      <c r="E24" s="2">
        <f>IF(AND(IV.1!$F25=3,IV.1!O25=1),(IV.1!$E25-IV.1!$N25),0)</f>
        <v>0</v>
      </c>
      <c r="F24" s="2">
        <f>IF(AND(IV.1!$F25=3,IV.1!O25=2),(IV.1!$E25-IV.1!$N25),0)</f>
        <v>0</v>
      </c>
      <c r="G24" s="2">
        <f>IF(IV.1!$F25=4,IV.1!$E25,0)</f>
        <v>0</v>
      </c>
      <c r="H24" s="2">
        <f>IF(IV.1!$J25=5,IV.1!$I25,0)</f>
        <v>0</v>
      </c>
      <c r="I24" s="2">
        <f>IF(IV.1!$J25=6,IV.1!$I25,0)</f>
        <v>0</v>
      </c>
      <c r="J24" s="2"/>
      <c r="P24" s="2"/>
      <c r="R24" s="2">
        <f>IV.1!N25</f>
        <v>0</v>
      </c>
      <c r="S24" s="2">
        <f>IV.1_ART1!N23</f>
        <v>0</v>
      </c>
      <c r="T24" s="2">
        <f>IV.1_ART2!N23</f>
        <v>0</v>
      </c>
      <c r="U24" s="2">
        <f>IV.1_ART3!N23</f>
        <v>0</v>
      </c>
      <c r="V24" s="2">
        <f>IV.1_ART4!N23</f>
        <v>0</v>
      </c>
      <c r="W24" s="2">
        <f>IV.1_ART5!N23</f>
        <v>0</v>
      </c>
      <c r="X24" s="2">
        <f>IV.1_ART6!N23</f>
        <v>0</v>
      </c>
      <c r="Y24" s="2">
        <f>IV.1_ART7!N23</f>
        <v>0</v>
      </c>
      <c r="Z24" s="2">
        <f>IV.1_ART8!N23</f>
        <v>0</v>
      </c>
      <c r="AA24" s="2">
        <f>IV.1_ART9!N23</f>
        <v>0</v>
      </c>
      <c r="AB24" s="2">
        <f>IV.1_ART10!N23</f>
        <v>0</v>
      </c>
      <c r="AC24" s="2">
        <f>IV.1_ART11!N23</f>
        <v>0</v>
      </c>
      <c r="AD24" s="2">
        <f>IV.1_ART12!N23</f>
        <v>0</v>
      </c>
    </row>
    <row r="25" spans="1:30">
      <c r="A25" s="3">
        <v>22</v>
      </c>
      <c r="B25" s="514" t="s">
        <v>47</v>
      </c>
      <c r="C25" s="2">
        <f>IF(IV.1!$F26=1,IV.1!$E26,0)</f>
        <v>0</v>
      </c>
      <c r="D25" s="2">
        <f>IF(IV.1!$F26=2,(IV.1!$E26-IV.1!$N26),0)</f>
        <v>0</v>
      </c>
      <c r="E25" s="2">
        <f>IF(AND(IV.1!$F26=3,IV.1!O26=1),(IV.1!$E26-IV.1!$N26),0)</f>
        <v>0</v>
      </c>
      <c r="F25" s="2">
        <f>IF(AND(IV.1!$F26=3,IV.1!O26=2),(IV.1!$E26-IV.1!$N26),0)</f>
        <v>0</v>
      </c>
      <c r="G25" s="2">
        <f>IF(IV.1!$F26=4,IV.1!$E26,0)</f>
        <v>0</v>
      </c>
      <c r="H25" s="2">
        <f>IF(IV.1!$J26=5,IV.1!$I26,0)</f>
        <v>0</v>
      </c>
      <c r="I25" s="2">
        <f>IF(IV.1!$J26=6,IV.1!$I26,0)</f>
        <v>0</v>
      </c>
      <c r="J25" s="2"/>
      <c r="P25" s="2"/>
      <c r="R25" s="2">
        <f>IV.1!N26</f>
        <v>0</v>
      </c>
      <c r="S25" s="2">
        <f>IV.1_ART1!N24</f>
        <v>0</v>
      </c>
      <c r="T25" s="2">
        <f>IV.1_ART2!N24</f>
        <v>0</v>
      </c>
      <c r="U25" s="2">
        <f>IV.1_ART3!N24</f>
        <v>0</v>
      </c>
      <c r="V25" s="2">
        <f>IV.1_ART4!N24</f>
        <v>0</v>
      </c>
      <c r="W25" s="2">
        <f>IV.1_ART5!N24</f>
        <v>0</v>
      </c>
      <c r="X25" s="2">
        <f>IV.1_ART6!N24</f>
        <v>0</v>
      </c>
      <c r="Y25" s="2">
        <f>IV.1_ART7!N24</f>
        <v>0</v>
      </c>
      <c r="Z25" s="2">
        <f>IV.1_ART8!N24</f>
        <v>0</v>
      </c>
      <c r="AA25" s="2">
        <f>IV.1_ART9!N24</f>
        <v>0</v>
      </c>
      <c r="AB25" s="2">
        <f>IV.1_ART10!N24</f>
        <v>0</v>
      </c>
      <c r="AC25" s="2">
        <f>IV.1_ART11!N24</f>
        <v>0</v>
      </c>
      <c r="AD25" s="2">
        <f>IV.1_ART12!N24</f>
        <v>0</v>
      </c>
    </row>
    <row r="26" spans="1:30">
      <c r="A26" s="3">
        <v>23</v>
      </c>
      <c r="B26" s="514" t="s">
        <v>48</v>
      </c>
      <c r="C26" s="2">
        <f>IF(IV.1!$F27=1,IV.1!$E27,0)</f>
        <v>0</v>
      </c>
      <c r="D26" s="2">
        <f>IF(IV.1!$F27=2,(IV.1!$E27-IV.1!$N27),0)</f>
        <v>0</v>
      </c>
      <c r="E26" s="2">
        <f>IF(AND(IV.1!$F27=3,IV.1!O27=1),(IV.1!$E27-IV.1!$N27),0)</f>
        <v>0</v>
      </c>
      <c r="F26" s="2">
        <f>IF(AND(IV.1!$F27=3,IV.1!O27=2),(IV.1!$E27-IV.1!$N27),0)</f>
        <v>0</v>
      </c>
      <c r="G26" s="2">
        <f>IF(IV.1!$F27=4,IV.1!$E27,0)</f>
        <v>0</v>
      </c>
      <c r="H26" s="2">
        <f>IF(IV.1!$J27=5,IV.1!$I27,0)</f>
        <v>0</v>
      </c>
      <c r="I26" s="2">
        <f>IF(IV.1!$J27=6,IV.1!$I27,0)</f>
        <v>0</v>
      </c>
      <c r="J26" s="2"/>
      <c r="P26" s="2"/>
      <c r="R26" s="2">
        <f>IV.1!N27</f>
        <v>0</v>
      </c>
      <c r="S26" s="2">
        <f>IV.1_ART1!N25</f>
        <v>0</v>
      </c>
      <c r="T26" s="2">
        <f>IV.1_ART2!N25</f>
        <v>0</v>
      </c>
      <c r="U26" s="2">
        <f>IV.1_ART3!N25</f>
        <v>0</v>
      </c>
      <c r="V26" s="2">
        <f>IV.1_ART4!N25</f>
        <v>0</v>
      </c>
      <c r="W26" s="2">
        <f>IV.1_ART5!N25</f>
        <v>0</v>
      </c>
      <c r="X26" s="2">
        <f>IV.1_ART6!N25</f>
        <v>0</v>
      </c>
      <c r="Y26" s="2">
        <f>IV.1_ART7!N25</f>
        <v>0</v>
      </c>
      <c r="Z26" s="2">
        <f>IV.1_ART8!N25</f>
        <v>0</v>
      </c>
      <c r="AA26" s="2">
        <f>IV.1_ART9!N25</f>
        <v>0</v>
      </c>
      <c r="AB26" s="2">
        <f>IV.1_ART10!N25</f>
        <v>0</v>
      </c>
      <c r="AC26" s="2">
        <f>IV.1_ART11!N25</f>
        <v>0</v>
      </c>
      <c r="AD26" s="2">
        <f>IV.1_ART12!N25</f>
        <v>0</v>
      </c>
    </row>
    <row r="27" spans="1:30">
      <c r="A27" s="3">
        <v>24</v>
      </c>
      <c r="B27" s="514" t="s">
        <v>50</v>
      </c>
      <c r="C27" s="2">
        <f>IF(IV.1!$F28=1,IV.1!$E28,0)</f>
        <v>0</v>
      </c>
      <c r="D27" s="2">
        <f>IF(IV.1!$F28=2,(IV.1!$E28-IV.1!$N28),0)</f>
        <v>0</v>
      </c>
      <c r="E27" s="2">
        <f>IF(AND(IV.1!$F28=3,IV.1!O28=1),(IV.1!$E28-IV.1!$N28),0)</f>
        <v>0</v>
      </c>
      <c r="F27" s="2">
        <f>IF(AND(IV.1!$F28=3,IV.1!O28=2),(IV.1!$E28-IV.1!$N28),0)</f>
        <v>0</v>
      </c>
      <c r="G27" s="2">
        <f>IF(IV.1!$F28=4,IV.1!$E28,0)</f>
        <v>0</v>
      </c>
      <c r="H27" s="2">
        <f>IF(IV.1!$J28=5,IV.1!$I28,0)</f>
        <v>0</v>
      </c>
      <c r="I27" s="2">
        <f>IF(IV.1!$J28=6,IV.1!$I28,0)</f>
        <v>0</v>
      </c>
      <c r="J27" s="2"/>
      <c r="P27" s="2"/>
      <c r="R27" s="2">
        <f>IV.1!N28</f>
        <v>0</v>
      </c>
      <c r="S27" s="2">
        <f>IV.1_ART1!N26</f>
        <v>0</v>
      </c>
      <c r="T27" s="2">
        <f>IV.1_ART2!N26</f>
        <v>0</v>
      </c>
      <c r="U27" s="2">
        <f>IV.1_ART3!N26</f>
        <v>0</v>
      </c>
      <c r="V27" s="2">
        <f>IV.1_ART4!N26</f>
        <v>0</v>
      </c>
      <c r="W27" s="2">
        <f>IV.1_ART5!N26</f>
        <v>0</v>
      </c>
      <c r="X27" s="2">
        <f>IV.1_ART6!N26</f>
        <v>0</v>
      </c>
      <c r="Y27" s="2">
        <f>IV.1_ART7!N26</f>
        <v>0</v>
      </c>
      <c r="Z27" s="2">
        <f>IV.1_ART8!N26</f>
        <v>0</v>
      </c>
      <c r="AA27" s="2">
        <f>IV.1_ART9!N26</f>
        <v>0</v>
      </c>
      <c r="AB27" s="2">
        <f>IV.1_ART10!N26</f>
        <v>0</v>
      </c>
      <c r="AC27" s="2">
        <f>IV.1_ART11!N26</f>
        <v>0</v>
      </c>
      <c r="AD27" s="2">
        <f>IV.1_ART12!N26</f>
        <v>0</v>
      </c>
    </row>
    <row r="28" spans="1:30">
      <c r="A28" s="3">
        <v>25</v>
      </c>
      <c r="B28" s="514" t="s">
        <v>51</v>
      </c>
      <c r="C28" s="2">
        <f>IF(IV.1!$F29=1,IV.1!$E29,0)</f>
        <v>0</v>
      </c>
      <c r="D28" s="2">
        <f>IF(IV.1!$F29=2,(IV.1!$E29-IV.1!$N29),0)</f>
        <v>0</v>
      </c>
      <c r="E28" s="2">
        <f>IF(AND(IV.1!$F29=3,IV.1!O29=1),(IV.1!$E29-IV.1!$N29),0)</f>
        <v>0</v>
      </c>
      <c r="F28" s="2">
        <f>IF(AND(IV.1!$F29=3,IV.1!O29=2),(IV.1!$E29-IV.1!$N29),0)</f>
        <v>0</v>
      </c>
      <c r="G28" s="2">
        <f>IF(IV.1!$F29=4,IV.1!$E29,0)</f>
        <v>0</v>
      </c>
      <c r="H28" s="2">
        <f>IF(IV.1!$J29=5,IV.1!$I29,0)</f>
        <v>0</v>
      </c>
      <c r="I28" s="2">
        <f>IF(IV.1!$J29=6,IV.1!$I29,0)</f>
        <v>0</v>
      </c>
      <c r="J28" s="2"/>
      <c r="P28" s="2"/>
      <c r="R28" s="2">
        <f>IV.1!N29</f>
        <v>0</v>
      </c>
      <c r="S28" s="2">
        <f>IV.1_ART1!N27</f>
        <v>0</v>
      </c>
      <c r="T28" s="2">
        <f>IV.1_ART2!N27</f>
        <v>0</v>
      </c>
      <c r="U28" s="2">
        <f>IV.1_ART3!N27</f>
        <v>0</v>
      </c>
      <c r="V28" s="2">
        <f>IV.1_ART4!N27</f>
        <v>0</v>
      </c>
      <c r="W28" s="2">
        <f>IV.1_ART5!N27</f>
        <v>0</v>
      </c>
      <c r="X28" s="2">
        <f>IV.1_ART6!N27</f>
        <v>0</v>
      </c>
      <c r="Y28" s="2">
        <f>IV.1_ART7!N27</f>
        <v>0</v>
      </c>
      <c r="Z28" s="2">
        <f>IV.1_ART8!N27</f>
        <v>0</v>
      </c>
      <c r="AA28" s="2">
        <f>IV.1_ART9!N27</f>
        <v>0</v>
      </c>
      <c r="AB28" s="2">
        <f>IV.1_ART10!N27</f>
        <v>0</v>
      </c>
      <c r="AC28" s="2">
        <f>IV.1_ART11!N27</f>
        <v>0</v>
      </c>
      <c r="AD28" s="2">
        <f>IV.1_ART12!N27</f>
        <v>0</v>
      </c>
    </row>
    <row r="29" spans="1:30">
      <c r="A29" s="3">
        <v>26</v>
      </c>
      <c r="B29" s="514" t="s">
        <v>52</v>
      </c>
      <c r="C29" s="2">
        <f>IF(IV.1!$F30=1,IV.1!$E30,0)</f>
        <v>0</v>
      </c>
      <c r="D29" s="2">
        <f>IF(IV.1!$F30=2,(IV.1!$E30-IV.1!$N30),0)</f>
        <v>0</v>
      </c>
      <c r="E29" s="2">
        <f>IF(AND(IV.1!$F30=3,IV.1!O30=1),(IV.1!$E30-IV.1!$N30),0)</f>
        <v>0</v>
      </c>
      <c r="F29" s="2">
        <f>IF(AND(IV.1!$F30=3,IV.1!O30=2),(IV.1!$E30-IV.1!$N30),0)</f>
        <v>0</v>
      </c>
      <c r="G29" s="2">
        <f>IF(IV.1!$F30=4,IV.1!$E30,0)</f>
        <v>0</v>
      </c>
      <c r="H29" s="2">
        <f>IF(IV.1!$J30=5,IV.1!$I30,0)</f>
        <v>0</v>
      </c>
      <c r="I29" s="2">
        <f>IF(IV.1!$J30=6,IV.1!$I30,0)</f>
        <v>0</v>
      </c>
      <c r="J29" s="2"/>
      <c r="P29" s="2"/>
      <c r="R29" s="2">
        <f>IV.1!N30</f>
        <v>0</v>
      </c>
      <c r="S29" s="2">
        <f>IV.1_ART1!N28</f>
        <v>0</v>
      </c>
      <c r="T29" s="2">
        <f>IV.1_ART2!N28</f>
        <v>0</v>
      </c>
      <c r="U29" s="2">
        <f>IV.1_ART3!N28</f>
        <v>0</v>
      </c>
      <c r="V29" s="2">
        <f>IV.1_ART4!N28</f>
        <v>0</v>
      </c>
      <c r="W29" s="2">
        <f>IV.1_ART5!N28</f>
        <v>0</v>
      </c>
      <c r="X29" s="2">
        <f>IV.1_ART6!N28</f>
        <v>0</v>
      </c>
      <c r="Y29" s="2">
        <f>IV.1_ART7!N28</f>
        <v>0</v>
      </c>
      <c r="Z29" s="2">
        <f>IV.1_ART8!N28</f>
        <v>0</v>
      </c>
      <c r="AA29" s="2">
        <f>IV.1_ART9!N28</f>
        <v>0</v>
      </c>
      <c r="AB29" s="2">
        <f>IV.1_ART10!N28</f>
        <v>0</v>
      </c>
      <c r="AC29" s="2">
        <f>IV.1_ART11!N28</f>
        <v>0</v>
      </c>
      <c r="AD29" s="2">
        <f>IV.1_ART12!N28</f>
        <v>0</v>
      </c>
    </row>
    <row r="30" spans="1:30">
      <c r="A30" s="3">
        <v>27</v>
      </c>
      <c r="B30" s="514" t="s">
        <v>53</v>
      </c>
      <c r="C30" s="2">
        <f>IF(IV.1!$F31=1,IV.1!$E31,0)</f>
        <v>0</v>
      </c>
      <c r="D30" s="2">
        <f>IF(IV.1!$F31=2,(IV.1!$E31-IV.1!$N31),0)</f>
        <v>0</v>
      </c>
      <c r="E30" s="2">
        <f>IF(AND(IV.1!$F31=3,IV.1!O31=1),(IV.1!$E31-IV.1!$N31),0)</f>
        <v>0</v>
      </c>
      <c r="F30" s="2">
        <f>IF(AND(IV.1!$F31=3,IV.1!O31=2),(IV.1!$E31-IV.1!$N31),0)</f>
        <v>0</v>
      </c>
      <c r="G30" s="2">
        <f>IF(IV.1!$F31=4,IV.1!$E31,0)</f>
        <v>0</v>
      </c>
      <c r="H30" s="2">
        <f>IF(IV.1!$J31=5,IV.1!$I31,0)</f>
        <v>0</v>
      </c>
      <c r="I30" s="2">
        <f>IF(IV.1!$J31=6,IV.1!$I31,0)</f>
        <v>0</v>
      </c>
      <c r="J30" s="2"/>
      <c r="P30" s="2"/>
      <c r="R30" s="2">
        <f>IV.1!N31</f>
        <v>0</v>
      </c>
      <c r="S30" s="2">
        <f>IV.1_ART1!N29</f>
        <v>0</v>
      </c>
      <c r="T30" s="2">
        <f>IV.1_ART2!N29</f>
        <v>0</v>
      </c>
      <c r="U30" s="2">
        <f>IV.1_ART3!N29</f>
        <v>0</v>
      </c>
      <c r="V30" s="2">
        <f>IV.1_ART4!N29</f>
        <v>0</v>
      </c>
      <c r="W30" s="2">
        <f>IV.1_ART5!N29</f>
        <v>0</v>
      </c>
      <c r="X30" s="2">
        <f>IV.1_ART6!N29</f>
        <v>0</v>
      </c>
      <c r="Y30" s="2">
        <f>IV.1_ART7!N29</f>
        <v>0</v>
      </c>
      <c r="Z30" s="2">
        <f>IV.1_ART8!N29</f>
        <v>0</v>
      </c>
      <c r="AA30" s="2">
        <f>IV.1_ART9!N29</f>
        <v>0</v>
      </c>
      <c r="AB30" s="2">
        <f>IV.1_ART10!N29</f>
        <v>0</v>
      </c>
      <c r="AC30" s="2">
        <f>IV.1_ART11!N29</f>
        <v>0</v>
      </c>
      <c r="AD30" s="2">
        <f>IV.1_ART12!N29</f>
        <v>0</v>
      </c>
    </row>
    <row r="31" spans="1:30">
      <c r="A31" s="3">
        <v>28</v>
      </c>
      <c r="B31" s="515" t="s">
        <v>725</v>
      </c>
      <c r="C31" s="2">
        <f>IF(IV.1!$F32=1,IV.1!$E32,0)</f>
        <v>0</v>
      </c>
      <c r="D31" s="2">
        <f>IF(IV.1!$F32=2,(IV.1!$E32-IV.1!$N32),0)</f>
        <v>0</v>
      </c>
      <c r="E31" s="2">
        <f>IF(AND(IV.1!$F32=3,IV.1!O32=1),(IV.1!$E32-IV.1!$N32),0)</f>
        <v>0</v>
      </c>
      <c r="F31" s="2">
        <f>IF(AND(IV.1!$F32=3,IV.1!O32=2),(IV.1!$E32-IV.1!$N32),0)</f>
        <v>0</v>
      </c>
      <c r="G31" s="2">
        <f>IF(IV.1!$F32=4,IV.1!$E32,0)</f>
        <v>0</v>
      </c>
      <c r="H31" s="2">
        <f>IF(IV.1!$J32=5,IV.1!$I32,0)</f>
        <v>0</v>
      </c>
      <c r="I31" s="2">
        <f>IF(IV.1!$J32=6,IV.1!$I32,0)</f>
        <v>0</v>
      </c>
      <c r="J31" s="2"/>
      <c r="P31" s="2"/>
      <c r="R31" s="2">
        <f>IV.1!N33</f>
        <v>0</v>
      </c>
      <c r="S31" s="2">
        <f>IV.1_ART1!N30</f>
        <v>0</v>
      </c>
      <c r="T31" s="2">
        <f>IV.1_ART2!N30</f>
        <v>0</v>
      </c>
      <c r="U31" s="2">
        <f>IV.1_ART3!N30</f>
        <v>0</v>
      </c>
      <c r="V31" s="2">
        <f>IV.1_ART4!N30</f>
        <v>0</v>
      </c>
      <c r="W31" s="2">
        <f>IV.1_ART5!N30</f>
        <v>0</v>
      </c>
      <c r="X31" s="2">
        <f>IV.1_ART6!N30</f>
        <v>0</v>
      </c>
      <c r="Y31" s="2">
        <f>IV.1_ART7!N30</f>
        <v>0</v>
      </c>
      <c r="Z31" s="2">
        <f>IV.1_ART8!N30</f>
        <v>0</v>
      </c>
      <c r="AA31" s="2">
        <f>IV.1_ART9!N30</f>
        <v>0</v>
      </c>
      <c r="AB31" s="2">
        <f>IV.1_ART10!N30</f>
        <v>0</v>
      </c>
      <c r="AC31" s="2">
        <f>IV.1_ART11!N30</f>
        <v>0</v>
      </c>
      <c r="AD31" s="2">
        <f>IV.1_ART12!N30</f>
        <v>0</v>
      </c>
    </row>
    <row r="32" spans="1:30">
      <c r="A32" s="3">
        <v>29</v>
      </c>
      <c r="B32" s="515" t="s">
        <v>651</v>
      </c>
      <c r="C32" s="2">
        <f>IF(IV.1!$F33=1,IV.1!$E33,0)</f>
        <v>0</v>
      </c>
      <c r="D32" s="2">
        <f>IF(IV.1!$F33=2,(IV.1!$E33-IV.1!$N33),0)</f>
        <v>0</v>
      </c>
      <c r="E32" s="2">
        <f>IF(AND(IV.1!$F33=3,IV.1!O33=1),(IV.1!$E33-IV.1!$N33),0)</f>
        <v>0</v>
      </c>
      <c r="F32" s="2">
        <f>IF(AND(IV.1!$F33=3,IV.1!O33=2),(IV.1!$E33-IV.1!$N33),0)</f>
        <v>0</v>
      </c>
      <c r="G32" s="2">
        <f>IF(IV.1!$F33=4,IV.1!$E33,0)</f>
        <v>0</v>
      </c>
      <c r="H32" s="2">
        <f>IF(IV.1!$J33=5,IV.1!$I33,0)</f>
        <v>0</v>
      </c>
      <c r="I32" s="2">
        <f>IF(IV.1!$J33=6,IV.1!$I33,0)</f>
        <v>0</v>
      </c>
      <c r="J32" s="2"/>
      <c r="P32" s="2"/>
      <c r="R32" s="2">
        <f>IV.1!N34</f>
        <v>0</v>
      </c>
      <c r="V32" s="2"/>
    </row>
    <row r="33" spans="1:30">
      <c r="A33" s="3">
        <v>30</v>
      </c>
      <c r="B33" s="514" t="s">
        <v>56</v>
      </c>
      <c r="C33" s="2">
        <f>IF(IV.1!$F34=1,IV.1!$E34,0)</f>
        <v>0</v>
      </c>
      <c r="D33" s="2">
        <f>IF(IV.1!$F34=2,(IV.1!$E34-IV.1!$N34),0)</f>
        <v>0</v>
      </c>
      <c r="E33" s="2">
        <f>IF(AND(IV.1!$F34=3,IV.1!O34=1),(IV.1!$E34-IV.1!$N34),0)</f>
        <v>0</v>
      </c>
      <c r="F33" s="2">
        <f>IF(AND(IV.1!$F34=3,IV.1!O34=2),(IV.1!$E34-IV.1!$N34),0)</f>
        <v>0</v>
      </c>
      <c r="G33" s="2">
        <f>IF(IV.1!$F34=4,IV.1!$E34,0)</f>
        <v>0</v>
      </c>
      <c r="H33" s="2">
        <f>IF(IV.1!$J34=5,IV.1!$I34,0)</f>
        <v>0</v>
      </c>
      <c r="I33" s="2">
        <f>IF(IV.1!$J34=6,IV.1!$I34,0)</f>
        <v>0</v>
      </c>
      <c r="J33" s="2"/>
      <c r="P33" s="2"/>
      <c r="R33" s="2">
        <f>IV.1!N35</f>
        <v>0</v>
      </c>
      <c r="S33" s="2">
        <f>IV.1_ART1!N31</f>
        <v>0</v>
      </c>
      <c r="T33" s="2">
        <f>IV.1_ART2!N31</f>
        <v>0</v>
      </c>
      <c r="U33" s="2">
        <f>IV.1_ART3!N31</f>
        <v>0</v>
      </c>
      <c r="V33" s="2">
        <f>IV.1_ART4!N31</f>
        <v>0</v>
      </c>
      <c r="W33" s="2">
        <f>IV.1_ART5!N31</f>
        <v>0</v>
      </c>
      <c r="X33" s="2">
        <f>IV.1_ART6!N31</f>
        <v>0</v>
      </c>
      <c r="Y33" s="2">
        <f>IV.1_ART7!N31</f>
        <v>0</v>
      </c>
      <c r="Z33" s="2">
        <f>IV.1_ART8!N31</f>
        <v>0</v>
      </c>
      <c r="AA33" s="2">
        <f>IV.1_ART9!N31</f>
        <v>0</v>
      </c>
      <c r="AB33" s="2">
        <f>IV.1_ART10!N31</f>
        <v>0</v>
      </c>
      <c r="AC33" s="2">
        <f>IV.1_ART11!N31</f>
        <v>0</v>
      </c>
      <c r="AD33" s="2">
        <f>IV.1_ART12!N31</f>
        <v>0</v>
      </c>
    </row>
    <row r="34" spans="1:30">
      <c r="A34" s="3">
        <v>31</v>
      </c>
      <c r="B34" s="514" t="s">
        <v>57</v>
      </c>
      <c r="C34" s="2">
        <f>IF(IV.1!$F35=1,IV.1!$E35,0)</f>
        <v>0</v>
      </c>
      <c r="D34" s="2">
        <f>IF(IV.1!$F35=2,(IV.1!$E35-IV.1!$N35),0)</f>
        <v>0</v>
      </c>
      <c r="E34" s="2">
        <f>IF(AND(IV.1!$F35=3,IV.1!O35=1),(IV.1!$E35-IV.1!$N35),0)</f>
        <v>0</v>
      </c>
      <c r="F34" s="2">
        <f>IF(AND(IV.1!$F35=3,IV.1!O35=2),(IV.1!$E35-IV.1!$N35),0)</f>
        <v>0</v>
      </c>
      <c r="G34" s="2">
        <f>IF(IV.1!$F35=4,IV.1!$E35,0)</f>
        <v>0</v>
      </c>
      <c r="H34" s="2">
        <f>IF(IV.1!$J35=5,IV.1!$I35,0)</f>
        <v>0</v>
      </c>
      <c r="I34" s="2">
        <f>IF(IV.1!$J35=6,IV.1!$I35,0)</f>
        <v>0</v>
      </c>
      <c r="J34" s="2"/>
      <c r="P34" s="2"/>
      <c r="R34" s="2">
        <f>IV.1!N36</f>
        <v>0</v>
      </c>
      <c r="S34" s="2">
        <f>IV.1_ART1!N32</f>
        <v>0</v>
      </c>
      <c r="T34" s="2">
        <f>IV.1_ART2!N32</f>
        <v>0</v>
      </c>
      <c r="U34" s="2">
        <f>IV.1_ART3!N32</f>
        <v>0</v>
      </c>
      <c r="V34" s="2">
        <f>IV.1_ART4!N32</f>
        <v>0</v>
      </c>
      <c r="W34" s="2">
        <f>IV.1_ART5!N32</f>
        <v>0</v>
      </c>
      <c r="X34" s="2">
        <f>IV.1_ART6!N32</f>
        <v>0</v>
      </c>
      <c r="Y34" s="2">
        <f>IV.1_ART7!N32</f>
        <v>0</v>
      </c>
      <c r="Z34" s="2">
        <f>IV.1_ART8!N32</f>
        <v>0</v>
      </c>
      <c r="AA34" s="2">
        <f>IV.1_ART9!N32</f>
        <v>0</v>
      </c>
      <c r="AB34" s="2">
        <f>IV.1_ART10!N32</f>
        <v>0</v>
      </c>
      <c r="AC34" s="2">
        <f>IV.1_ART11!N32</f>
        <v>0</v>
      </c>
      <c r="AD34" s="2">
        <f>IV.1_ART12!N32</f>
        <v>0</v>
      </c>
    </row>
    <row r="35" spans="1:30">
      <c r="A35" s="3">
        <v>32</v>
      </c>
      <c r="B35" s="514" t="s">
        <v>58</v>
      </c>
      <c r="C35" s="2">
        <f>IF(IV.1!$F36=1,IV.1!$E36,0)</f>
        <v>0</v>
      </c>
      <c r="D35" s="2">
        <f>IF(IV.1!$F36=2,(IV.1!$E36-IV.1!$N36),0)</f>
        <v>0</v>
      </c>
      <c r="E35" s="2">
        <f>IF(AND(IV.1!$F36=3,IV.1!O36=1),(IV.1!$E36-IV.1!$N36),0)</f>
        <v>0</v>
      </c>
      <c r="F35" s="2">
        <f>IF(AND(IV.1!$F36=3,IV.1!O36=2),(IV.1!$E36-IV.1!$N36),0)</f>
        <v>0</v>
      </c>
      <c r="G35" s="2">
        <f>IF(IV.1!$F36=4,IV.1!$E36,0)</f>
        <v>0</v>
      </c>
      <c r="H35" s="2">
        <f>IF(IV.1!$J36=5,IV.1!$I36,0)</f>
        <v>0</v>
      </c>
      <c r="I35" s="2">
        <f>IF(IV.1!$J36=6,IV.1!$I36,0)</f>
        <v>0</v>
      </c>
      <c r="J35" s="2"/>
      <c r="P35" s="2"/>
      <c r="R35" s="2">
        <f>IV.1!N37</f>
        <v>0</v>
      </c>
      <c r="S35" s="2">
        <f>IV.1_ART1!N33</f>
        <v>0</v>
      </c>
      <c r="T35" s="2">
        <f>IV.1_ART2!N33</f>
        <v>0</v>
      </c>
      <c r="U35" s="2">
        <f>IV.1_ART3!N33</f>
        <v>0</v>
      </c>
      <c r="V35" s="2">
        <f>IV.1_ART4!N33</f>
        <v>0</v>
      </c>
      <c r="W35" s="2">
        <f>IV.1_ART5!N33</f>
        <v>0</v>
      </c>
      <c r="X35" s="2">
        <f>IV.1_ART6!N33</f>
        <v>0</v>
      </c>
      <c r="Y35" s="2">
        <f>IV.1_ART7!N33</f>
        <v>0</v>
      </c>
      <c r="Z35" s="2">
        <f>IV.1_ART8!N33</f>
        <v>0</v>
      </c>
      <c r="AA35" s="2">
        <f>IV.1_ART9!N33</f>
        <v>0</v>
      </c>
      <c r="AB35" s="2">
        <f>IV.1_ART10!N33</f>
        <v>0</v>
      </c>
      <c r="AC35" s="2">
        <f>IV.1_ART11!N33</f>
        <v>0</v>
      </c>
      <c r="AD35" s="2">
        <f>IV.1_ART12!N33</f>
        <v>0</v>
      </c>
    </row>
    <row r="36" spans="1:30">
      <c r="A36" s="3">
        <v>33</v>
      </c>
      <c r="B36" s="514" t="s">
        <v>59</v>
      </c>
      <c r="C36" s="2">
        <f>IF(IV.1!$F37=1,IV.1!$E37,0)</f>
        <v>0</v>
      </c>
      <c r="D36" s="2">
        <f>IF(IV.1!$F37=2,(IV.1!$E37-IV.1!$N37),0)</f>
        <v>0</v>
      </c>
      <c r="E36" s="2">
        <f>IF(AND(IV.1!$F37=3,IV.1!O37=1),(IV.1!$E37-IV.1!$N37),0)</f>
        <v>0</v>
      </c>
      <c r="F36" s="2">
        <f>IF(AND(IV.1!$F37=3,IV.1!O37=2),(IV.1!$E37-IV.1!$N37),0)</f>
        <v>0</v>
      </c>
      <c r="G36" s="2">
        <f>IF(IV.1!$F37=4,IV.1!$E37,0)</f>
        <v>0</v>
      </c>
      <c r="H36" s="2">
        <f>IF(IV.1!$J37=5,IV.1!$I37,0)</f>
        <v>0</v>
      </c>
      <c r="I36" s="2">
        <f>IF(IV.1!$J37=6,IV.1!$I37,0)</f>
        <v>0</v>
      </c>
      <c r="J36" s="2"/>
      <c r="P36" s="2"/>
      <c r="R36" s="2">
        <f>IV.1!N38</f>
        <v>0</v>
      </c>
      <c r="S36" s="2">
        <f>IV.1_ART1!N34</f>
        <v>0</v>
      </c>
      <c r="T36" s="2">
        <f>IV.1_ART2!N34</f>
        <v>0</v>
      </c>
      <c r="U36" s="2">
        <f>IV.1_ART3!N34</f>
        <v>0</v>
      </c>
      <c r="V36" s="2">
        <f>IV.1_ART4!N34</f>
        <v>0</v>
      </c>
      <c r="W36" s="2">
        <f>IV.1_ART5!N34</f>
        <v>0</v>
      </c>
      <c r="X36" s="2">
        <f>IV.1_ART6!N34</f>
        <v>0</v>
      </c>
      <c r="Y36" s="2">
        <f>IV.1_ART7!N34</f>
        <v>0</v>
      </c>
      <c r="Z36" s="2">
        <f>IV.1_ART8!N34</f>
        <v>0</v>
      </c>
      <c r="AA36" s="2">
        <f>IV.1_ART9!N34</f>
        <v>0</v>
      </c>
      <c r="AB36" s="2">
        <f>IV.1_ART10!N34</f>
        <v>0</v>
      </c>
      <c r="AC36" s="2">
        <f>IV.1_ART11!N34</f>
        <v>0</v>
      </c>
      <c r="AD36" s="2">
        <f>IV.1_ART12!N34</f>
        <v>0</v>
      </c>
    </row>
    <row r="37" spans="1:30">
      <c r="A37" s="3">
        <v>34</v>
      </c>
      <c r="B37" s="514" t="s">
        <v>60</v>
      </c>
      <c r="C37" s="2">
        <f>IF(IV.1!$F38=1,IV.1!$E38,0)</f>
        <v>0</v>
      </c>
      <c r="D37" s="2">
        <f>IF(IV.1!$F38=2,(IV.1!$E38-IV.1!$N38),0)</f>
        <v>0</v>
      </c>
      <c r="E37" s="2">
        <f>IF(AND(IV.1!$F38=3,IV.1!O38=1),(IV.1!$E38-IV.1!$N38),0)</f>
        <v>0</v>
      </c>
      <c r="F37" s="2">
        <f>IF(AND(IV.1!$F38=3,IV.1!O38=2),(IV.1!$E38-IV.1!$N38),0)</f>
        <v>0</v>
      </c>
      <c r="G37" s="2">
        <f>IF(IV.1!$F38=4,IV.1!$E38,0)</f>
        <v>0</v>
      </c>
      <c r="H37" s="2">
        <f>IF(IV.1!$J38=5,IV.1!$I38,0)</f>
        <v>0</v>
      </c>
      <c r="I37" s="2">
        <f>IF(IV.1!$J38=6,IV.1!$I38,0)</f>
        <v>0</v>
      </c>
      <c r="J37" s="2"/>
      <c r="P37" s="2"/>
      <c r="R37" s="2">
        <f>IV.1!N39</f>
        <v>0</v>
      </c>
      <c r="S37" s="2">
        <f>IV.1_ART1!N35</f>
        <v>0</v>
      </c>
      <c r="T37" s="2">
        <f>IV.1_ART2!N35</f>
        <v>0</v>
      </c>
      <c r="U37" s="2">
        <f>IV.1_ART3!N35</f>
        <v>0</v>
      </c>
      <c r="V37" s="2">
        <f>IV.1_ART4!N35</f>
        <v>0</v>
      </c>
      <c r="W37" s="2">
        <f>IV.1_ART5!N35</f>
        <v>0</v>
      </c>
      <c r="X37" s="2">
        <f>IV.1_ART6!N35</f>
        <v>0</v>
      </c>
      <c r="Y37" s="2">
        <f>IV.1_ART7!N35</f>
        <v>0</v>
      </c>
      <c r="Z37" s="2">
        <f>IV.1_ART8!N35</f>
        <v>0</v>
      </c>
      <c r="AA37" s="2">
        <f>IV.1_ART9!N35</f>
        <v>0</v>
      </c>
      <c r="AB37" s="2">
        <f>IV.1_ART10!N35</f>
        <v>0</v>
      </c>
      <c r="AC37" s="2">
        <f>IV.1_ART11!N35</f>
        <v>0</v>
      </c>
      <c r="AD37" s="2">
        <f>IV.1_ART12!N35</f>
        <v>0</v>
      </c>
    </row>
    <row r="38" spans="1:30">
      <c r="A38" s="3">
        <v>35</v>
      </c>
      <c r="B38" s="514" t="s">
        <v>61</v>
      </c>
      <c r="C38" s="2">
        <f>IF(IV.1!$F39=1,IV.1!$E39,0)</f>
        <v>0</v>
      </c>
      <c r="D38" s="2">
        <f>IF(IV.1!$F39=2,(IV.1!$E39-IV.1!$N39),0)</f>
        <v>0</v>
      </c>
      <c r="E38" s="2">
        <f>IF(AND(IV.1!$F39=3,IV.1!O39=1),(IV.1!$E39-IV.1!$N39),0)</f>
        <v>0</v>
      </c>
      <c r="F38" s="2">
        <f>IF(AND(IV.1!$F39=3,IV.1!O39=2),(IV.1!$E39-IV.1!$N39),0)</f>
        <v>0</v>
      </c>
      <c r="G38" s="2">
        <f>IF(IV.1!$F39=4,IV.1!$E39,0)</f>
        <v>0</v>
      </c>
      <c r="H38" s="2">
        <f>IF(IV.1!$J39=5,IV.1!$I39,0)</f>
        <v>0</v>
      </c>
      <c r="I38" s="2">
        <f>IF(IV.1!$J39=6,IV.1!$I39,0)</f>
        <v>0</v>
      </c>
      <c r="J38" s="2"/>
      <c r="P38" s="2"/>
      <c r="R38" s="2">
        <f>IV.1!N40</f>
        <v>0</v>
      </c>
      <c r="S38" s="2">
        <f>IV.1_ART1!N36</f>
        <v>0</v>
      </c>
      <c r="T38" s="2">
        <f>IV.1_ART2!N36</f>
        <v>0</v>
      </c>
      <c r="U38" s="2">
        <f>IV.1_ART3!N36</f>
        <v>0</v>
      </c>
      <c r="V38" s="2">
        <f>IV.1_ART4!N36</f>
        <v>0</v>
      </c>
      <c r="W38" s="2">
        <f>IV.1_ART5!N36</f>
        <v>0</v>
      </c>
      <c r="X38" s="2">
        <f>IV.1_ART6!N36</f>
        <v>0</v>
      </c>
      <c r="Y38" s="2">
        <f>IV.1_ART7!N36</f>
        <v>0</v>
      </c>
      <c r="Z38" s="2">
        <f>IV.1_ART8!N36</f>
        <v>0</v>
      </c>
      <c r="AA38" s="2">
        <f>IV.1_ART9!N36</f>
        <v>0</v>
      </c>
      <c r="AB38" s="2">
        <f>IV.1_ART10!N36</f>
        <v>0</v>
      </c>
      <c r="AC38" s="2">
        <f>IV.1_ART11!N36</f>
        <v>0</v>
      </c>
      <c r="AD38" s="2">
        <f>IV.1_ART12!N36</f>
        <v>0</v>
      </c>
    </row>
    <row r="39" spans="1:30">
      <c r="A39" s="3">
        <v>36</v>
      </c>
      <c r="B39" s="2" t="s">
        <v>1028</v>
      </c>
      <c r="C39" s="2">
        <f>IF(IV.1!$F40=1,IV.1!$E40,0)</f>
        <v>0</v>
      </c>
      <c r="D39" s="2">
        <f>IF(IV.1!$F40=2,(IV.1!$E40-IV.1!$N40),0)</f>
        <v>0</v>
      </c>
      <c r="E39" s="2">
        <f>IF(AND(IV.1!$F40=3,IV.1!O40=1),(IV.1!$E40-IV.1!$N40),0)</f>
        <v>0</v>
      </c>
      <c r="F39" s="2">
        <f>IF(AND(IV.1!$F40=3,IV.1!O40=2),(IV.1!$E40-IV.1!$N40),0)</f>
        <v>0</v>
      </c>
      <c r="G39" s="2">
        <f>IF(IV.1!$F40=4,IV.1!$E40,0)</f>
        <v>0</v>
      </c>
      <c r="H39" s="2">
        <f>IF(IV.1!$J40=5,IV.1!$I40,0)</f>
        <v>0</v>
      </c>
      <c r="I39" s="2">
        <f>IF(IV.1!$J40=6,IV.1!$I40,0)</f>
        <v>0</v>
      </c>
      <c r="J39" s="2"/>
      <c r="P39" s="2"/>
      <c r="R39" s="2">
        <f>IV.1!N41</f>
        <v>0</v>
      </c>
      <c r="V39" s="2"/>
    </row>
    <row r="40" spans="1:30">
      <c r="A40" s="3">
        <v>37</v>
      </c>
      <c r="B40" s="21" t="s">
        <v>1029</v>
      </c>
      <c r="C40" s="2">
        <f>IF(IV.1!$F41=1,IV.1!$E41,0)</f>
        <v>0</v>
      </c>
      <c r="D40" s="2">
        <f>IF(IV.1!$F41=2,(IV.1!$E41-IV.1!$N41),0)</f>
        <v>0</v>
      </c>
      <c r="E40" s="2">
        <f>IF(AND(IV.1!$F41=3,IV.1!O41=1),(IV.1!$E41-IV.1!$N41),0)</f>
        <v>0</v>
      </c>
      <c r="F40" s="2">
        <f>IF(AND(IV.1!$F41=3,IV.1!O41=2),(IV.1!$E41-IV.1!$N41),0)</f>
        <v>0</v>
      </c>
      <c r="G40" s="2">
        <f>IF(IV.1!$F41=4,IV.1!$E41,0)</f>
        <v>0</v>
      </c>
      <c r="H40" s="2">
        <f>IF(IV.1!$J41=5,IV.1!$I41,0)</f>
        <v>0</v>
      </c>
      <c r="I40" s="2">
        <f>IF(IV.1!$J41=6,IV.1!$I41,0)</f>
        <v>0</v>
      </c>
      <c r="J40" s="2"/>
      <c r="P40" s="2"/>
      <c r="R40" s="2">
        <f>IV.1!N42</f>
        <v>0</v>
      </c>
      <c r="V40" s="2"/>
    </row>
    <row r="41" spans="1:30">
      <c r="A41" s="3">
        <v>38</v>
      </c>
      <c r="B41" s="21" t="s">
        <v>1030</v>
      </c>
      <c r="C41" s="2">
        <f>IF(IV.1!$F42=1,IV.1!$E42,0)</f>
        <v>0</v>
      </c>
      <c r="D41" s="2">
        <f>IF(IV.1!$F42=2,(IV.1!$E42-IV.1!$N42),0)</f>
        <v>0</v>
      </c>
      <c r="E41" s="2">
        <f>IF(AND(IV.1!$F42=3,IV.1!O42=1),(IV.1!$E42-IV.1!$N42),0)</f>
        <v>0</v>
      </c>
      <c r="F41" s="2">
        <f>IF(AND(IV.1!$F42=3,IV.1!O42=2),(IV.1!$E42-IV.1!$N42),0)</f>
        <v>0</v>
      </c>
      <c r="G41" s="2">
        <f>IF(IV.1!$F42=4,IV.1!$E42,0)</f>
        <v>0</v>
      </c>
      <c r="H41" s="2">
        <f>IF(IV.1!$J42=5,IV.1!$I42,0)</f>
        <v>0</v>
      </c>
      <c r="I41" s="2">
        <f>IF(IV.1!$J42=6,IV.1!$I42,0)</f>
        <v>0</v>
      </c>
      <c r="J41" s="2"/>
      <c r="P41" s="2"/>
      <c r="R41" s="2">
        <f>IV.1!N43</f>
        <v>0</v>
      </c>
      <c r="V41" s="2"/>
    </row>
    <row r="42" spans="1:30">
      <c r="A42" s="3">
        <v>39</v>
      </c>
      <c r="B42" s="21" t="s">
        <v>1031</v>
      </c>
      <c r="C42" s="2">
        <f>IF(IV.1!$F43=1,IV.1!$E43,0)</f>
        <v>0</v>
      </c>
      <c r="D42" s="2">
        <f>IF(IV.1!$F43=2,(IV.1!$E43-IV.1!$N43),0)</f>
        <v>0</v>
      </c>
      <c r="E42" s="2">
        <f>IF(AND(IV.1!$F43=3,IV.1!O43=1),(IV.1!$E43-IV.1!$N43),0)</f>
        <v>0</v>
      </c>
      <c r="F42" s="2">
        <f>IF(AND(IV.1!$F43=3,IV.1!O43=2),(IV.1!$E43-IV.1!$N43),0)</f>
        <v>0</v>
      </c>
      <c r="G42" s="2">
        <f>IF(IV.1!$F43=4,IV.1!$E43,0)</f>
        <v>0</v>
      </c>
      <c r="H42" s="2">
        <f>IF(IV.1!$J43=5,IV.1!$I43,0)</f>
        <v>0</v>
      </c>
      <c r="I42" s="2">
        <f>IF(IV.1!$J43=6,IV.1!$I43,0)</f>
        <v>0</v>
      </c>
      <c r="J42" s="2"/>
      <c r="P42" s="2"/>
      <c r="R42" s="2">
        <f>IV.1!N44</f>
        <v>0</v>
      </c>
      <c r="V42" s="2"/>
    </row>
    <row r="43" spans="1:30">
      <c r="A43" s="3">
        <v>40</v>
      </c>
      <c r="B43" s="21" t="s">
        <v>1032</v>
      </c>
      <c r="C43" s="2">
        <f>IF(IV.1!$F44=1,IV.1!$E44,0)</f>
        <v>0</v>
      </c>
      <c r="D43" s="2">
        <f>IF(IV.1!$F44=2,(IV.1!$E44-IV.1!$N44),0)</f>
        <v>0</v>
      </c>
      <c r="E43" s="2">
        <f>IF(AND(IV.1!$F44=3,IV.1!O44=1),(IV.1!$E44-IV.1!$N44),0)</f>
        <v>0</v>
      </c>
      <c r="F43" s="2">
        <f>IF(AND(IV.1!$F44=3,IV.1!O44=2),(IV.1!$E44-IV.1!$N44),0)</f>
        <v>0</v>
      </c>
      <c r="G43" s="2">
        <f>IF(IV.1!$F44=4,IV.1!$E44,0)</f>
        <v>0</v>
      </c>
      <c r="H43" s="2">
        <f>IF(IV.1!$J44=5,IV.1!$I44,0)</f>
        <v>0</v>
      </c>
      <c r="I43" s="2">
        <f>IF(IV.1!$J44=6,IV.1!$I44,0)</f>
        <v>0</v>
      </c>
      <c r="J43" s="2"/>
      <c r="P43" s="2"/>
      <c r="R43" s="2">
        <f>IV.1!N45</f>
        <v>0</v>
      </c>
      <c r="V43" s="2"/>
    </row>
    <row r="44" spans="1:30">
      <c r="A44" s="3">
        <v>41</v>
      </c>
      <c r="B44" s="514" t="s">
        <v>62</v>
      </c>
      <c r="C44" s="2">
        <f>IF(IV.1!$F45=1,IV.1!$E45,0)</f>
        <v>0</v>
      </c>
      <c r="D44" s="2">
        <f>IF(IV.1!$F45=2,(IV.1!$E45-IV.1!$N45),0)</f>
        <v>0</v>
      </c>
      <c r="E44" s="2">
        <f>IF(AND(IV.1!$F45=3,IV.1!O45=1),(IV.1!$E45-IV.1!$N45),0)</f>
        <v>0</v>
      </c>
      <c r="F44" s="2">
        <f>IF(AND(IV.1!$F45=3,IV.1!O45=2),(IV.1!$E45-IV.1!$N45),0)</f>
        <v>0</v>
      </c>
      <c r="G44" s="2">
        <f>IF(IV.1!$F45=4,IV.1!$E45,0)</f>
        <v>0</v>
      </c>
      <c r="H44" s="2">
        <f>IF(IV.1!$J45=5,IV.1!$I45,0)</f>
        <v>0</v>
      </c>
      <c r="I44" s="2">
        <f>IF(IV.1!$J45=6,IV.1!$I45,0)</f>
        <v>0</v>
      </c>
      <c r="J44" s="2"/>
      <c r="P44" s="2"/>
      <c r="R44" s="2">
        <f>IV.1!N46</f>
        <v>0</v>
      </c>
      <c r="S44" s="2" t="str">
        <f>IV.1_ART1!N37</f>
        <v xml:space="preserve"> </v>
      </c>
      <c r="T44" s="2" t="str">
        <f>IV.1_ART2!N37</f>
        <v xml:space="preserve"> </v>
      </c>
      <c r="U44" s="2" t="str">
        <f>IV.1_ART3!N37</f>
        <v xml:space="preserve"> </v>
      </c>
      <c r="V44" s="2" t="str">
        <f>IV.1_ART4!N37</f>
        <v xml:space="preserve"> </v>
      </c>
      <c r="W44" s="2" t="str">
        <f>IV.1_ART5!N37</f>
        <v xml:space="preserve"> </v>
      </c>
      <c r="X44" s="2" t="str">
        <f>IV.1_ART6!N37</f>
        <v xml:space="preserve"> </v>
      </c>
      <c r="Y44" s="2" t="str">
        <f>IV.1_ART7!N37</f>
        <v xml:space="preserve"> </v>
      </c>
      <c r="Z44" s="2" t="str">
        <f>IV.1_ART8!N37</f>
        <v xml:space="preserve"> </v>
      </c>
      <c r="AA44" s="2" t="str">
        <f>IV.1_ART9!N37</f>
        <v xml:space="preserve"> </v>
      </c>
      <c r="AB44" s="2" t="str">
        <f>IV.1_ART10!N37</f>
        <v xml:space="preserve"> </v>
      </c>
      <c r="AC44" s="2" t="str">
        <f>IV.1_ART11!N37</f>
        <v xml:space="preserve"> </v>
      </c>
      <c r="AD44" s="2" t="str">
        <f>IV.1_ART12!N37</f>
        <v xml:space="preserve"> </v>
      </c>
    </row>
    <row r="45" spans="1:30">
      <c r="A45" s="3">
        <v>42</v>
      </c>
      <c r="B45" s="21" t="s">
        <v>1035</v>
      </c>
      <c r="C45" s="2">
        <f>IF(IV.1!$F46=1,IV.1!$E46,0)</f>
        <v>0</v>
      </c>
      <c r="D45" s="2">
        <f>IF(IV.1!$F46=2,(IV.1!$E46-IV.1!$N46),0)</f>
        <v>0</v>
      </c>
      <c r="E45" s="2">
        <f>IF(AND(IV.1!$F46=3,IV.1!O46=1),(IV.1!$E46-IV.1!$N46),0)</f>
        <v>0</v>
      </c>
      <c r="F45" s="2">
        <f>IF(AND(IV.1!$F46=3,IV.1!O46=2),(IV.1!$E46-IV.1!$N46),0)</f>
        <v>0</v>
      </c>
      <c r="G45" s="2">
        <f>IF(IV.1!$F46=4,IV.1!$E46,0)</f>
        <v>0</v>
      </c>
      <c r="H45" s="2">
        <f>IF(IV.1!$J46=5,IV.1!$I46,0)</f>
        <v>0</v>
      </c>
      <c r="I45" s="2">
        <f>IF(IV.1!$J46=6,IV.1!$I46,0)</f>
        <v>0</v>
      </c>
      <c r="J45" s="2"/>
      <c r="P45" s="2"/>
      <c r="R45" s="2">
        <f>IV.1!N47</f>
        <v>0</v>
      </c>
      <c r="V45" s="2"/>
    </row>
    <row r="46" spans="1:30">
      <c r="A46" s="3">
        <v>43</v>
      </c>
      <c r="B46" s="514" t="s">
        <v>63</v>
      </c>
      <c r="C46" s="2">
        <f>IF(IV.1!$F47=1,IV.1!$E47,0)</f>
        <v>0</v>
      </c>
      <c r="D46" s="2">
        <f>IF(IV.1!$F47=2,(IV.1!$E47-IV.1!$N47),0)</f>
        <v>0</v>
      </c>
      <c r="E46" s="2">
        <f>IF(AND(IV.1!$F47=3,IV.1!O47=1),(IV.1!$E47-IV.1!$N47),0)</f>
        <v>0</v>
      </c>
      <c r="F46" s="2">
        <f>IF(AND(IV.1!$F47=3,IV.1!O47=2),(IV.1!$E47-IV.1!$N47),0)</f>
        <v>0</v>
      </c>
      <c r="G46" s="2">
        <f>IF(IV.1!$F47=4,IV.1!$E47,0)</f>
        <v>0</v>
      </c>
      <c r="H46" s="2">
        <f>IF(IV.1!$J47=5,IV.1!$I47,0)</f>
        <v>0</v>
      </c>
      <c r="I46" s="2">
        <f>IF(IV.1!$J47=6,IV.1!$I47,0)</f>
        <v>0</v>
      </c>
      <c r="J46" s="2"/>
      <c r="P46" s="2"/>
      <c r="R46" s="2">
        <f>IV.1!N47</f>
        <v>0</v>
      </c>
      <c r="S46" s="2">
        <f>IV.1_ART1!N38</f>
        <v>0</v>
      </c>
      <c r="T46" s="2">
        <f>IV.1_ART2!N38</f>
        <v>0</v>
      </c>
      <c r="U46" s="2">
        <f>IV.1_ART3!N38</f>
        <v>0</v>
      </c>
      <c r="V46" s="2">
        <f>IV.1_ART4!N38</f>
        <v>0</v>
      </c>
      <c r="W46" s="2">
        <f>IV.1_ART5!N38</f>
        <v>0</v>
      </c>
      <c r="X46" s="2">
        <f>IV.1_ART6!N38</f>
        <v>0</v>
      </c>
      <c r="Y46" s="2">
        <f>IV.1_ART7!N38</f>
        <v>0</v>
      </c>
      <c r="Z46" s="2">
        <f>IV.1_ART8!N38</f>
        <v>0</v>
      </c>
      <c r="AA46" s="2">
        <f>IV.1_ART9!N38</f>
        <v>0</v>
      </c>
      <c r="AB46" s="2">
        <f>IV.1_ART10!N38</f>
        <v>0</v>
      </c>
      <c r="AC46" s="2">
        <f>IV.1_ART11!N38</f>
        <v>0</v>
      </c>
      <c r="AD46" s="2">
        <f>IV.1_ART12!N38</f>
        <v>0</v>
      </c>
    </row>
    <row r="47" spans="1:30">
      <c r="A47" s="3">
        <v>44</v>
      </c>
      <c r="B47" s="514" t="s">
        <v>65</v>
      </c>
      <c r="C47" s="2">
        <f>IF(IV.1!$F48=1,IV.1!$E48,0)</f>
        <v>0</v>
      </c>
      <c r="D47" s="2">
        <f>IF(IV.1!$F48=2,(IV.1!$E48-IV.1!$N48),0)</f>
        <v>0</v>
      </c>
      <c r="E47" s="2">
        <f>IF(AND(IV.1!$F48=3,IV.1!O48=1),(IV.1!$E48-IV.1!$N48),0)</f>
        <v>0</v>
      </c>
      <c r="F47" s="2">
        <f>IF(AND(IV.1!$F48=3,IV.1!O48=2),(IV.1!$E48-IV.1!$N48),0)</f>
        <v>0</v>
      </c>
      <c r="G47" s="2">
        <f>IF(IV.1!$F48=4,IV.1!$E48,0)</f>
        <v>0</v>
      </c>
      <c r="H47" s="2">
        <f>IF(IV.1!$J48=5,IV.1!$I48,0)</f>
        <v>0</v>
      </c>
      <c r="I47" s="2">
        <f>IF(IV.1!$J48=6,IV.1!$I48,0)</f>
        <v>0</v>
      </c>
      <c r="J47" s="2"/>
      <c r="P47" s="2"/>
      <c r="R47" s="2">
        <f>IV.1!N48</f>
        <v>0</v>
      </c>
      <c r="S47" s="2">
        <f>IV.1_ART1!N39</f>
        <v>0</v>
      </c>
      <c r="T47" s="2">
        <f>IV.1_ART2!N39</f>
        <v>0</v>
      </c>
      <c r="U47" s="2">
        <f>IV.1_ART3!N39</f>
        <v>0</v>
      </c>
      <c r="V47" s="2">
        <f>IV.1_ART4!N39</f>
        <v>0</v>
      </c>
      <c r="W47" s="2">
        <f>IV.1_ART5!N39</f>
        <v>0</v>
      </c>
      <c r="X47" s="2">
        <f>IV.1_ART6!N39</f>
        <v>0</v>
      </c>
      <c r="Y47" s="2">
        <f>IV.1_ART7!N39</f>
        <v>0</v>
      </c>
      <c r="Z47" s="2">
        <f>IV.1_ART8!N39</f>
        <v>0</v>
      </c>
      <c r="AA47" s="2">
        <f>IV.1_ART9!N39</f>
        <v>0</v>
      </c>
      <c r="AB47" s="2">
        <f>IV.1_ART10!N39</f>
        <v>0</v>
      </c>
      <c r="AC47" s="2">
        <f>IV.1_ART11!N39</f>
        <v>0</v>
      </c>
      <c r="AD47" s="2">
        <f>IV.1_ART12!N39</f>
        <v>0</v>
      </c>
    </row>
    <row r="48" spans="1:30">
      <c r="A48" s="3">
        <v>45</v>
      </c>
      <c r="B48" s="514" t="s">
        <v>67</v>
      </c>
      <c r="C48" s="2">
        <f>IF(IV.1!$F49=1,IV.1!$E49,0)</f>
        <v>0</v>
      </c>
      <c r="D48" s="2">
        <f>IF(IV.1!$F49=2,(IV.1!$E49-IV.1!$N49),0)</f>
        <v>0</v>
      </c>
      <c r="E48" s="2">
        <f>IF(AND(IV.1!$F49=3,IV.1!O49=1),(IV.1!$E49-IV.1!$N49),0)</f>
        <v>0</v>
      </c>
      <c r="F48" s="2">
        <f>IF(AND(IV.1!$F49=3,IV.1!O49=2),(IV.1!$E49-IV.1!$N49),0)</f>
        <v>0</v>
      </c>
      <c r="G48" s="2">
        <f>IF(IV.1!$F49=4,IV.1!$E49,0)</f>
        <v>0</v>
      </c>
      <c r="H48" s="2">
        <f>IF(IV.1!$J49=5,IV.1!$I49,0)</f>
        <v>0</v>
      </c>
      <c r="I48" s="2">
        <f>IF(IV.1!$J49=6,IV.1!$I49,0)</f>
        <v>0</v>
      </c>
      <c r="J48" s="2"/>
      <c r="P48" s="2"/>
      <c r="R48" s="2">
        <f>IV.1!N49</f>
        <v>0</v>
      </c>
      <c r="S48" s="2">
        <f>IV.1_ART1!N40</f>
        <v>0</v>
      </c>
      <c r="T48" s="2">
        <f>IV.1_ART2!N40</f>
        <v>0</v>
      </c>
      <c r="U48" s="2">
        <f>IV.1_ART3!N40</f>
        <v>0</v>
      </c>
      <c r="V48" s="2">
        <f>IV.1_ART4!N40</f>
        <v>0</v>
      </c>
      <c r="W48" s="2">
        <f>IV.1_ART5!N40</f>
        <v>0</v>
      </c>
      <c r="X48" s="2">
        <f>IV.1_ART6!N40</f>
        <v>0</v>
      </c>
      <c r="Y48" s="2">
        <f>IV.1_ART7!N40</f>
        <v>0</v>
      </c>
      <c r="Z48" s="2">
        <f>IV.1_ART8!N40</f>
        <v>0</v>
      </c>
      <c r="AA48" s="2">
        <f>IV.1_ART9!N40</f>
        <v>0</v>
      </c>
      <c r="AB48" s="2">
        <f>IV.1_ART10!N40</f>
        <v>0</v>
      </c>
      <c r="AC48" s="2">
        <f>IV.1_ART11!N40</f>
        <v>0</v>
      </c>
      <c r="AD48" s="2">
        <f>IV.1_ART12!N40</f>
        <v>0</v>
      </c>
    </row>
    <row r="49" spans="1:30">
      <c r="A49" s="3">
        <v>46</v>
      </c>
      <c r="B49" s="514" t="s">
        <v>69</v>
      </c>
      <c r="C49" s="2">
        <f>IF(IV.1!$F50=1,IV.1!$E50,0)</f>
        <v>0</v>
      </c>
      <c r="D49" s="2">
        <f>IF(IV.1!$F50=2,(IV.1!$E50-IV.1!$N50),0)</f>
        <v>0</v>
      </c>
      <c r="E49" s="2">
        <f>IF(AND(IV.1!$F50=3,IV.1!O50=1),(IV.1!$E50-IV.1!$N50),0)</f>
        <v>0</v>
      </c>
      <c r="F49" s="2">
        <f>IF(AND(IV.1!$F50=3,IV.1!O50=2),(IV.1!$E50-IV.1!$N50),0)</f>
        <v>0</v>
      </c>
      <c r="G49" s="2">
        <f>IF(IV.1!$F50=4,IV.1!$E50,0)</f>
        <v>0</v>
      </c>
      <c r="H49" s="2">
        <f>IF(IV.1!$J50=5,IV.1!$I50,0)</f>
        <v>0</v>
      </c>
      <c r="I49" s="2">
        <f>IF(IV.1!$J50=6,IV.1!$I50,0)</f>
        <v>0</v>
      </c>
      <c r="J49" s="2"/>
      <c r="P49" s="2"/>
      <c r="R49" s="2">
        <f>IV.1!N50</f>
        <v>0</v>
      </c>
      <c r="S49" s="2">
        <f>IV.1_ART1!N41</f>
        <v>0</v>
      </c>
      <c r="T49" s="2">
        <f>IV.1_ART2!N41</f>
        <v>0</v>
      </c>
      <c r="U49" s="2">
        <f>IV.1_ART3!N41</f>
        <v>0</v>
      </c>
      <c r="V49" s="2">
        <f>IV.1_ART4!N41</f>
        <v>0</v>
      </c>
      <c r="W49" s="2">
        <f>IV.1_ART5!N41</f>
        <v>0</v>
      </c>
      <c r="X49" s="2">
        <f>IV.1_ART6!N41</f>
        <v>0</v>
      </c>
      <c r="Y49" s="2">
        <f>IV.1_ART7!N41</f>
        <v>0</v>
      </c>
      <c r="Z49" s="2">
        <f>IV.1_ART8!N41</f>
        <v>0</v>
      </c>
      <c r="AA49" s="2">
        <f>IV.1_ART9!N41</f>
        <v>0</v>
      </c>
      <c r="AB49" s="2">
        <f>IV.1_ART10!N41</f>
        <v>0</v>
      </c>
      <c r="AC49" s="2">
        <f>IV.1_ART11!N41</f>
        <v>0</v>
      </c>
      <c r="AD49" s="2">
        <f>IV.1_ART12!N41</f>
        <v>0</v>
      </c>
    </row>
    <row r="50" spans="1:30">
      <c r="A50" s="3">
        <v>47</v>
      </c>
      <c r="B50" s="514" t="s">
        <v>71</v>
      </c>
      <c r="C50" s="2">
        <f>IF(IV.1!$F51=1,IV.1!$E51,0)</f>
        <v>0</v>
      </c>
      <c r="D50" s="2">
        <f>IF(IV.1!$F51=2,(IV.1!$E51-IV.1!$N51),0)</f>
        <v>0</v>
      </c>
      <c r="E50" s="2">
        <f>IF(AND(IV.1!$F51=3,IV.1!O51=1),(IV.1!$E51-IV.1!$N51),0)</f>
        <v>0</v>
      </c>
      <c r="F50" s="2">
        <f>IF(AND(IV.1!$F51=3,IV.1!O51=2),(IV.1!$E51-IV.1!$N51),0)</f>
        <v>0</v>
      </c>
      <c r="G50" s="2">
        <f>IF(IV.1!$F51=4,IV.1!$E51,0)</f>
        <v>0</v>
      </c>
      <c r="H50" s="2">
        <f>IF(IV.1!$J51=5,IV.1!$I51,0)</f>
        <v>0</v>
      </c>
      <c r="I50" s="2">
        <f>IF(IV.1!$J51=6,IV.1!$I51,0)</f>
        <v>0</v>
      </c>
      <c r="J50" s="2"/>
      <c r="P50" s="2"/>
      <c r="R50" s="2">
        <f>IV.1!N51</f>
        <v>0</v>
      </c>
      <c r="S50" s="2">
        <f>IV.1_ART1!N42</f>
        <v>0</v>
      </c>
      <c r="T50" s="2">
        <f>IV.1_ART2!N42</f>
        <v>0</v>
      </c>
      <c r="U50" s="2">
        <f>IV.1_ART3!N42</f>
        <v>0</v>
      </c>
      <c r="V50" s="2">
        <f>IV.1_ART4!N42</f>
        <v>0</v>
      </c>
      <c r="W50" s="2">
        <f>IV.1_ART5!N42</f>
        <v>0</v>
      </c>
      <c r="X50" s="2">
        <f>IV.1_ART6!N42</f>
        <v>0</v>
      </c>
      <c r="Y50" s="2">
        <f>IV.1_ART7!N42</f>
        <v>0</v>
      </c>
      <c r="Z50" s="2">
        <f>IV.1_ART8!N42</f>
        <v>0</v>
      </c>
      <c r="AA50" s="2">
        <f>IV.1_ART9!N42</f>
        <v>0</v>
      </c>
      <c r="AB50" s="2">
        <f>IV.1_ART10!N42</f>
        <v>0</v>
      </c>
      <c r="AC50" s="2">
        <f>IV.1_ART11!N42</f>
        <v>0</v>
      </c>
      <c r="AD50" s="2">
        <f>IV.1_ART12!N42</f>
        <v>0</v>
      </c>
    </row>
    <row r="51" spans="1:30">
      <c r="A51" s="3">
        <v>48</v>
      </c>
      <c r="B51" s="514" t="s">
        <v>73</v>
      </c>
      <c r="C51" s="2">
        <f>IF(IV.1!$F52=1,IV.1!$E52,0)</f>
        <v>0</v>
      </c>
      <c r="D51" s="2">
        <f>IF(IV.1!$F52=2,(IV.1!$E52-IV.1!$N52),0)</f>
        <v>0</v>
      </c>
      <c r="E51" s="2">
        <f>IF(AND(IV.1!$F52=3,IV.1!O52=1),(IV.1!$E52-IV.1!$N52),0)</f>
        <v>0</v>
      </c>
      <c r="F51" s="2">
        <f>IF(AND(IV.1!$F52=3,IV.1!O52=2),(IV.1!$E52-IV.1!$N52),0)</f>
        <v>0</v>
      </c>
      <c r="G51" s="2">
        <f>IF(IV.1!$F52=4,IV.1!$E52,0)</f>
        <v>0</v>
      </c>
      <c r="H51" s="2">
        <f>IF(IV.1!$J52=5,IV.1!$I52,0)</f>
        <v>0</v>
      </c>
      <c r="I51" s="2">
        <f>IF(IV.1!$J52=6,IV.1!$I52,0)</f>
        <v>0</v>
      </c>
      <c r="J51" s="2"/>
      <c r="P51" s="2"/>
      <c r="R51" s="2">
        <f>IV.1!N52</f>
        <v>0</v>
      </c>
      <c r="S51" s="2">
        <f>IV.1_ART1!N43</f>
        <v>0</v>
      </c>
      <c r="T51" s="2">
        <f>IV.1_ART2!N43</f>
        <v>0</v>
      </c>
      <c r="U51" s="2">
        <f>IV.1_ART3!N43</f>
        <v>0</v>
      </c>
      <c r="V51" s="2">
        <f>IV.1_ART4!N43</f>
        <v>0</v>
      </c>
      <c r="W51" s="2">
        <f>IV.1_ART5!N43</f>
        <v>0</v>
      </c>
      <c r="X51" s="2">
        <f>IV.1_ART6!N43</f>
        <v>0</v>
      </c>
      <c r="Y51" s="2">
        <f>IV.1_ART7!N43</f>
        <v>0</v>
      </c>
      <c r="Z51" s="2">
        <f>IV.1_ART8!N43</f>
        <v>0</v>
      </c>
      <c r="AA51" s="2">
        <f>IV.1_ART9!N43</f>
        <v>0</v>
      </c>
      <c r="AB51" s="2">
        <f>IV.1_ART10!N43</f>
        <v>0</v>
      </c>
      <c r="AC51" s="2">
        <f>IV.1_ART11!N43</f>
        <v>0</v>
      </c>
      <c r="AD51" s="2">
        <f>IV.1_ART12!N43</f>
        <v>0</v>
      </c>
    </row>
    <row r="52" spans="1:30">
      <c r="A52" s="3">
        <v>49</v>
      </c>
      <c r="B52" s="514" t="s">
        <v>75</v>
      </c>
      <c r="C52" s="2">
        <f>IF(IV.1!$F53=1,IV.1!$E53,0)</f>
        <v>0</v>
      </c>
      <c r="D52" s="2">
        <f>IF(IV.1!$F53=2,(IV.1!$E53-IV.1!$N53),0)</f>
        <v>0</v>
      </c>
      <c r="E52" s="2">
        <f>IF(AND(IV.1!$F53=3,IV.1!O53=1),(IV.1!$E53-IV.1!$N53),0)</f>
        <v>0</v>
      </c>
      <c r="F52" s="2">
        <f>IF(AND(IV.1!$F53=3,IV.1!O53=2),(IV.1!$E53-IV.1!$N53),0)</f>
        <v>0</v>
      </c>
      <c r="G52" s="2">
        <f>IF(IV.1!$F53=4,IV.1!$E53,0)</f>
        <v>0</v>
      </c>
      <c r="H52" s="2">
        <f>IF(IV.1!$J53=5,IV.1!$I53,0)</f>
        <v>0</v>
      </c>
      <c r="I52" s="2">
        <f>IF(IV.1!$J53=6,IV.1!$I53,0)</f>
        <v>0</v>
      </c>
      <c r="J52" s="2"/>
      <c r="P52" s="2"/>
      <c r="R52" s="2">
        <f>IV.1!N53</f>
        <v>0</v>
      </c>
      <c r="S52" s="2">
        <f>IV.1_ART1!N44</f>
        <v>0</v>
      </c>
      <c r="T52" s="2">
        <f>IV.1_ART2!N44</f>
        <v>0</v>
      </c>
      <c r="U52" s="2">
        <f>IV.1_ART3!N44</f>
        <v>0</v>
      </c>
      <c r="V52" s="2">
        <f>IV.1_ART4!N44</f>
        <v>0</v>
      </c>
      <c r="W52" s="2">
        <f>IV.1_ART5!N44</f>
        <v>0</v>
      </c>
      <c r="X52" s="2">
        <f>IV.1_ART6!N44</f>
        <v>0</v>
      </c>
      <c r="Y52" s="2">
        <f>IV.1_ART7!N44</f>
        <v>0</v>
      </c>
      <c r="Z52" s="2">
        <f>IV.1_ART8!N44</f>
        <v>0</v>
      </c>
      <c r="AA52" s="2">
        <f>IV.1_ART9!N44</f>
        <v>0</v>
      </c>
      <c r="AB52" s="2">
        <f>IV.1_ART10!N44</f>
        <v>0</v>
      </c>
      <c r="AC52" s="2">
        <f>IV.1_ART11!N44</f>
        <v>0</v>
      </c>
      <c r="AD52" s="2">
        <f>IV.1_ART12!N44</f>
        <v>0</v>
      </c>
    </row>
    <row r="53" spans="1:30">
      <c r="A53" s="3">
        <v>50</v>
      </c>
      <c r="B53" s="514" t="s">
        <v>76</v>
      </c>
      <c r="C53" s="2">
        <f>IF(IV.1!$F54=1,IV.1!$E54,0)</f>
        <v>0</v>
      </c>
      <c r="D53" s="2">
        <f>IF(IV.1!$F54=2,(IV.1!$E54-IV.1!$N54),0)</f>
        <v>0</v>
      </c>
      <c r="E53" s="2">
        <f>IF(AND(IV.1!$F54=3,IV.1!O54=1),(IV.1!$E54-IV.1!$N54),0)</f>
        <v>0</v>
      </c>
      <c r="F53" s="2">
        <f>IF(AND(IV.1!$F54=3,IV.1!O54=2),(IV.1!$E54-IV.1!$N54),0)</f>
        <v>0</v>
      </c>
      <c r="G53" s="2">
        <f>IF(IV.1!$F54=4,IV.1!$E54,0)</f>
        <v>0</v>
      </c>
      <c r="H53" s="2">
        <f>IF(IV.1!$J54=5,IV.1!$I54,0)</f>
        <v>0</v>
      </c>
      <c r="I53" s="2">
        <f>IF(IV.1!$J54=6,IV.1!$I54,0)</f>
        <v>0</v>
      </c>
      <c r="J53" s="2"/>
      <c r="P53" s="2"/>
      <c r="R53" s="2">
        <f>IV.1!N54</f>
        <v>0</v>
      </c>
      <c r="S53" s="2">
        <f>IV.1_ART1!N45</f>
        <v>0</v>
      </c>
      <c r="T53" s="2">
        <f>IV.1_ART2!N45</f>
        <v>0</v>
      </c>
      <c r="U53" s="2">
        <f>IV.1_ART3!N45</f>
        <v>0</v>
      </c>
      <c r="V53" s="2">
        <f>IV.1_ART4!N45</f>
        <v>0</v>
      </c>
      <c r="W53" s="2">
        <f>IV.1_ART5!N45</f>
        <v>0</v>
      </c>
      <c r="X53" s="2">
        <f>IV.1_ART6!N45</f>
        <v>0</v>
      </c>
      <c r="Y53" s="2">
        <f>IV.1_ART7!N45</f>
        <v>0</v>
      </c>
      <c r="Z53" s="2">
        <f>IV.1_ART8!N45</f>
        <v>0</v>
      </c>
      <c r="AA53" s="2">
        <f>IV.1_ART9!N45</f>
        <v>0</v>
      </c>
      <c r="AB53" s="2">
        <f>IV.1_ART10!N45</f>
        <v>0</v>
      </c>
      <c r="AC53" s="2">
        <f>IV.1_ART11!N45</f>
        <v>0</v>
      </c>
      <c r="AD53" s="2">
        <f>IV.1_ART12!N45</f>
        <v>0</v>
      </c>
    </row>
    <row r="54" spans="1:30">
      <c r="A54" s="3">
        <v>51</v>
      </c>
      <c r="B54" s="514" t="s">
        <v>77</v>
      </c>
      <c r="C54" s="2">
        <f>IF(IV.1!$F55=1,IV.1!$E55,0)</f>
        <v>0</v>
      </c>
      <c r="D54" s="2">
        <f>IF(IV.1!$F55=2,(IV.1!$E55-IV.1!$N55),0)</f>
        <v>0</v>
      </c>
      <c r="E54" s="2">
        <f>IF(AND(IV.1!$F55=3,IV.1!O55=1),(IV.1!$E55-IV.1!$N55),0)</f>
        <v>0</v>
      </c>
      <c r="F54" s="2">
        <f>IF(AND(IV.1!$F55=3,IV.1!O55=2),(IV.1!$E55-IV.1!$N55),0)</f>
        <v>0</v>
      </c>
      <c r="G54" s="2">
        <f>IF(IV.1!$F55=4,IV.1!$E55,0)</f>
        <v>0</v>
      </c>
      <c r="H54" s="2">
        <f>IF(IV.1!$J55=5,IV.1!$I55,0)</f>
        <v>0</v>
      </c>
      <c r="I54" s="2">
        <f>IF(IV.1!$J55=6,IV.1!$I55,0)</f>
        <v>0</v>
      </c>
      <c r="J54" s="2"/>
      <c r="P54" s="2"/>
      <c r="R54" s="2">
        <f>IV.1!N55</f>
        <v>0</v>
      </c>
      <c r="S54" s="2">
        <f>IV.1_ART1!N46</f>
        <v>0</v>
      </c>
      <c r="T54" s="2">
        <f>IV.1_ART2!N46</f>
        <v>0</v>
      </c>
      <c r="U54" s="2">
        <f>IV.1_ART3!N46</f>
        <v>0</v>
      </c>
      <c r="V54" s="2">
        <f>IV.1_ART4!N46</f>
        <v>0</v>
      </c>
      <c r="W54" s="2">
        <f>IV.1_ART5!N46</f>
        <v>0</v>
      </c>
      <c r="X54" s="2">
        <f>IV.1_ART6!N46</f>
        <v>0</v>
      </c>
      <c r="Y54" s="2">
        <f>IV.1_ART7!N46</f>
        <v>0</v>
      </c>
      <c r="Z54" s="2">
        <f>IV.1_ART8!N46</f>
        <v>0</v>
      </c>
      <c r="AA54" s="2">
        <f>IV.1_ART9!N46</f>
        <v>0</v>
      </c>
      <c r="AB54" s="2">
        <f>IV.1_ART10!N46</f>
        <v>0</v>
      </c>
      <c r="AC54" s="2">
        <f>IV.1_ART11!N46</f>
        <v>0</v>
      </c>
      <c r="AD54" s="2">
        <f>IV.1_ART12!N46</f>
        <v>0</v>
      </c>
    </row>
    <row r="55" spans="1:30">
      <c r="A55" s="3">
        <v>52</v>
      </c>
      <c r="B55" s="514" t="s">
        <v>78</v>
      </c>
      <c r="C55" s="2">
        <f>IF(IV.1!$F56=1,IV.1!$E56,0)</f>
        <v>0</v>
      </c>
      <c r="D55" s="2">
        <f>IF(IV.1!$F56=2,(IV.1!$E56-IV.1!$N56),0)</f>
        <v>0</v>
      </c>
      <c r="E55" s="2">
        <f>IF(AND(IV.1!$F56=3,IV.1!O56=1),(IV.1!$E56-IV.1!$N56),0)</f>
        <v>0</v>
      </c>
      <c r="F55" s="2">
        <f>IF(AND(IV.1!$F56=3,IV.1!O56=2),(IV.1!$E56-IV.1!$N56),0)</f>
        <v>0</v>
      </c>
      <c r="G55" s="2">
        <f>IF(IV.1!$F56=4,IV.1!$E56,0)</f>
        <v>0</v>
      </c>
      <c r="H55" s="2">
        <f>IF(IV.1!$J56=5,IV.1!$I56,0)</f>
        <v>0</v>
      </c>
      <c r="I55" s="2">
        <f>IF(IV.1!$J56=6,IV.1!$I56,0)</f>
        <v>0</v>
      </c>
      <c r="J55" s="2"/>
      <c r="P55" s="2"/>
      <c r="R55" s="2">
        <f>IV.1!N56</f>
        <v>0</v>
      </c>
      <c r="S55" s="2">
        <f>IV.1_ART1!N47</f>
        <v>0</v>
      </c>
      <c r="T55" s="2">
        <f>IV.1_ART2!N47</f>
        <v>0</v>
      </c>
      <c r="U55" s="2">
        <f>IV.1_ART3!N47</f>
        <v>0</v>
      </c>
      <c r="V55" s="2">
        <f>IV.1_ART4!N47</f>
        <v>0</v>
      </c>
      <c r="W55" s="2">
        <f>IV.1_ART5!N47</f>
        <v>0</v>
      </c>
      <c r="X55" s="2">
        <f>IV.1_ART6!N47</f>
        <v>0</v>
      </c>
      <c r="Y55" s="2">
        <f>IV.1_ART7!N47</f>
        <v>0</v>
      </c>
      <c r="Z55" s="2">
        <f>IV.1_ART8!N47</f>
        <v>0</v>
      </c>
      <c r="AA55" s="2">
        <f>IV.1_ART9!N47</f>
        <v>0</v>
      </c>
      <c r="AB55" s="2">
        <f>IV.1_ART10!N47</f>
        <v>0</v>
      </c>
      <c r="AC55" s="2">
        <f>IV.1_ART11!N47</f>
        <v>0</v>
      </c>
      <c r="AD55" s="2">
        <f>IV.1_ART12!N47</f>
        <v>0</v>
      </c>
    </row>
    <row r="56" spans="1:30">
      <c r="A56" s="3">
        <v>53</v>
      </c>
      <c r="B56" s="514" t="s">
        <v>79</v>
      </c>
      <c r="C56" s="2">
        <f>IF(IV.1!$F57=1,IV.1!$E57,0)</f>
        <v>0</v>
      </c>
      <c r="D56" s="2">
        <f>IF(IV.1!$F57=2,(IV.1!$E57-IV.1!$N57),0)</f>
        <v>0</v>
      </c>
      <c r="E56" s="2">
        <f>IF(AND(IV.1!$F57=3,IV.1!O57=1),(IV.1!$E57-IV.1!$N57),0)</f>
        <v>0</v>
      </c>
      <c r="F56" s="2">
        <f>IF(AND(IV.1!$F57=3,IV.1!O57=2),(IV.1!$E57-IV.1!$N57),0)</f>
        <v>0</v>
      </c>
      <c r="G56" s="2">
        <f>IF(IV.1!$F57=4,IV.1!$E57,0)</f>
        <v>0</v>
      </c>
      <c r="H56" s="2">
        <f>IF(IV.1!$J57=5,IV.1!$I57,0)</f>
        <v>0</v>
      </c>
      <c r="I56" s="2">
        <f>IF(IV.1!$J57=6,IV.1!$I57,0)</f>
        <v>0</v>
      </c>
      <c r="J56" s="2"/>
      <c r="P56" s="2"/>
      <c r="R56" s="2">
        <f>IV.1!N57</f>
        <v>0</v>
      </c>
      <c r="S56" s="2">
        <f>IV.1_ART1!N48</f>
        <v>0</v>
      </c>
      <c r="T56" s="2">
        <f>IV.1_ART2!N48</f>
        <v>0</v>
      </c>
      <c r="U56" s="2">
        <f>IV.1_ART3!N48</f>
        <v>0</v>
      </c>
      <c r="V56" s="2">
        <f>IV.1_ART4!N48</f>
        <v>0</v>
      </c>
      <c r="W56" s="2">
        <f>IV.1_ART5!N48</f>
        <v>0</v>
      </c>
      <c r="X56" s="2">
        <f>IV.1_ART6!N48</f>
        <v>0</v>
      </c>
      <c r="Y56" s="2">
        <f>IV.1_ART7!N48</f>
        <v>0</v>
      </c>
      <c r="Z56" s="2">
        <f>IV.1_ART8!N48</f>
        <v>0</v>
      </c>
      <c r="AA56" s="2">
        <f>IV.1_ART9!N48</f>
        <v>0</v>
      </c>
      <c r="AB56" s="2">
        <f>IV.1_ART10!N48</f>
        <v>0</v>
      </c>
      <c r="AC56" s="2">
        <f>IV.1_ART11!N48</f>
        <v>0</v>
      </c>
      <c r="AD56" s="2">
        <f>IV.1_ART12!N48</f>
        <v>0</v>
      </c>
    </row>
    <row r="57" spans="1:30">
      <c r="A57" s="3">
        <v>54</v>
      </c>
      <c r="B57" s="514" t="s">
        <v>80</v>
      </c>
      <c r="C57" s="2">
        <f>IF(IV.1!$F58=1,IV.1!$E58,0)</f>
        <v>0</v>
      </c>
      <c r="D57" s="2">
        <f>IF(IV.1!$F58=2,(IV.1!$E58-IV.1!$N58),0)</f>
        <v>0</v>
      </c>
      <c r="E57" s="2">
        <f>IF(AND(IV.1!$F58=3,IV.1!O58=1),(IV.1!$E58-IV.1!$N58),0)</f>
        <v>0</v>
      </c>
      <c r="F57" s="2">
        <f>IF(AND(IV.1!$F58=3,IV.1!O58=2),(IV.1!$E58-IV.1!$N58),0)</f>
        <v>0</v>
      </c>
      <c r="G57" s="2">
        <f>IF(IV.1!$F58=4,IV.1!$E58,0)</f>
        <v>0</v>
      </c>
      <c r="H57" s="2">
        <f>IF(IV.1!$J58=5,IV.1!$I58,0)</f>
        <v>0</v>
      </c>
      <c r="I57" s="2">
        <f>IF(IV.1!$J58=6,IV.1!$I58,0)</f>
        <v>0</v>
      </c>
      <c r="J57" s="2"/>
      <c r="P57" s="2"/>
      <c r="R57" s="2">
        <f>IV.1!N58</f>
        <v>0</v>
      </c>
      <c r="S57" s="2">
        <f>IV.1_ART1!N49</f>
        <v>0</v>
      </c>
      <c r="T57" s="2">
        <f>IV.1_ART2!N49</f>
        <v>0</v>
      </c>
      <c r="U57" s="2">
        <f>IV.1_ART3!N49</f>
        <v>0</v>
      </c>
      <c r="V57" s="2">
        <f>IV.1_ART4!N49</f>
        <v>0</v>
      </c>
      <c r="W57" s="2">
        <f>IV.1_ART5!N49</f>
        <v>0</v>
      </c>
      <c r="X57" s="2">
        <f>IV.1_ART6!N49</f>
        <v>0</v>
      </c>
      <c r="Y57" s="2">
        <f>IV.1_ART7!N49</f>
        <v>0</v>
      </c>
      <c r="Z57" s="2">
        <f>IV.1_ART8!N49</f>
        <v>0</v>
      </c>
      <c r="AA57" s="2">
        <f>IV.1_ART9!N49</f>
        <v>0</v>
      </c>
      <c r="AB57" s="2">
        <f>IV.1_ART10!N49</f>
        <v>0</v>
      </c>
      <c r="AC57" s="2">
        <f>IV.1_ART11!N49</f>
        <v>0</v>
      </c>
      <c r="AD57" s="2">
        <f>IV.1_ART12!N49</f>
        <v>0</v>
      </c>
    </row>
    <row r="58" spans="1:30">
      <c r="A58" s="3">
        <v>55</v>
      </c>
      <c r="B58" s="514" t="s">
        <v>81</v>
      </c>
      <c r="C58" s="2">
        <f>IF(IV.1!$F59=1,IV.1!$E59,0)</f>
        <v>0</v>
      </c>
      <c r="D58" s="2">
        <f>IF(IV.1!$F59=2,(IV.1!$E59-IV.1!$N59),0)</f>
        <v>0</v>
      </c>
      <c r="E58" s="2">
        <f>IF(AND(IV.1!$F59=3,IV.1!O59=1),(IV.1!$E59-IV.1!$N59),0)</f>
        <v>0</v>
      </c>
      <c r="F58" s="2">
        <f>IF(AND(IV.1!$F59=3,IV.1!O59=2),(IV.1!$E59-IV.1!$N59),0)</f>
        <v>0</v>
      </c>
      <c r="G58" s="2">
        <f>IF(IV.1!$F59=4,IV.1!$E59,0)</f>
        <v>0</v>
      </c>
      <c r="H58" s="2">
        <f>IF(IV.1!$J59=5,IV.1!$I59,0)</f>
        <v>0</v>
      </c>
      <c r="I58" s="2">
        <f>IF(IV.1!$J59=6,IV.1!$I59,0)</f>
        <v>0</v>
      </c>
      <c r="J58" s="2"/>
      <c r="P58" s="2"/>
      <c r="R58" s="2">
        <f>IV.1!N59</f>
        <v>0</v>
      </c>
      <c r="S58" s="2">
        <f>IV.1_ART1!N50</f>
        <v>0</v>
      </c>
      <c r="T58" s="2">
        <f>IV.1_ART2!N50</f>
        <v>0</v>
      </c>
      <c r="U58" s="2">
        <f>IV.1_ART3!N50</f>
        <v>0</v>
      </c>
      <c r="V58" s="2">
        <f>IV.1_ART4!N50</f>
        <v>0</v>
      </c>
      <c r="W58" s="2">
        <f>IV.1_ART5!N50</f>
        <v>0</v>
      </c>
      <c r="X58" s="2">
        <f>IV.1_ART6!N50</f>
        <v>0</v>
      </c>
      <c r="Y58" s="2">
        <f>IV.1_ART7!N50</f>
        <v>0</v>
      </c>
      <c r="Z58" s="2">
        <f>IV.1_ART8!N50</f>
        <v>0</v>
      </c>
      <c r="AA58" s="2">
        <f>IV.1_ART9!N50</f>
        <v>0</v>
      </c>
      <c r="AB58" s="2">
        <f>IV.1_ART10!N50</f>
        <v>0</v>
      </c>
      <c r="AC58" s="2">
        <f>IV.1_ART11!N50</f>
        <v>0</v>
      </c>
      <c r="AD58" s="2">
        <f>IV.1_ART12!N50</f>
        <v>0</v>
      </c>
    </row>
    <row r="59" spans="1:30">
      <c r="A59" s="3">
        <v>56</v>
      </c>
      <c r="B59" s="514" t="s">
        <v>82</v>
      </c>
      <c r="C59" s="2">
        <f>IF(IV.1!$F60=1,IV.1!$E60,0)</f>
        <v>0</v>
      </c>
      <c r="D59" s="2">
        <f>IF(IV.1!$F60=2,(IV.1!$E60-IV.1!$N60),0)</f>
        <v>0</v>
      </c>
      <c r="E59" s="2">
        <f>IF(AND(IV.1!$F60=3,IV.1!O60=1),(IV.1!$E60-IV.1!$N60),0)</f>
        <v>0</v>
      </c>
      <c r="F59" s="2">
        <f>IF(AND(IV.1!$F60=3,IV.1!O60=2),(IV.1!$E60-IV.1!$N60),0)</f>
        <v>0</v>
      </c>
      <c r="G59" s="2">
        <f>IF(IV.1!$F60=4,IV.1!$E60,0)</f>
        <v>0</v>
      </c>
      <c r="H59" s="2">
        <f>IF(IV.1!$J60=5,IV.1!$I60,0)</f>
        <v>0</v>
      </c>
      <c r="I59" s="2">
        <f>IF(IV.1!$J60=6,IV.1!$I60,0)</f>
        <v>0</v>
      </c>
      <c r="J59" s="2"/>
      <c r="P59" s="2"/>
      <c r="R59" s="2">
        <f>IV.1!N60</f>
        <v>0</v>
      </c>
      <c r="S59" s="2">
        <f>IV.1_ART1!N51</f>
        <v>0</v>
      </c>
      <c r="T59" s="2">
        <f>IV.1_ART2!N51</f>
        <v>0</v>
      </c>
      <c r="U59" s="2">
        <f>IV.1_ART3!N51</f>
        <v>0</v>
      </c>
      <c r="V59" s="2">
        <f>IV.1_ART4!N51</f>
        <v>0</v>
      </c>
      <c r="W59" s="2">
        <f>IV.1_ART5!N51</f>
        <v>0</v>
      </c>
      <c r="X59" s="2">
        <f>IV.1_ART6!N51</f>
        <v>0</v>
      </c>
      <c r="Y59" s="2">
        <f>IV.1_ART7!N51</f>
        <v>0</v>
      </c>
      <c r="Z59" s="2">
        <f>IV.1_ART8!N51</f>
        <v>0</v>
      </c>
      <c r="AA59" s="2">
        <f>IV.1_ART9!N51</f>
        <v>0</v>
      </c>
      <c r="AB59" s="2">
        <f>IV.1_ART10!N51</f>
        <v>0</v>
      </c>
      <c r="AC59" s="2">
        <f>IV.1_ART11!N51</f>
        <v>0</v>
      </c>
      <c r="AD59" s="2">
        <f>IV.1_ART12!N51</f>
        <v>0</v>
      </c>
    </row>
    <row r="60" spans="1:30">
      <c r="A60" s="3">
        <v>57</v>
      </c>
      <c r="B60" s="514" t="s">
        <v>84</v>
      </c>
      <c r="C60" s="2">
        <f>IF(IV.1!$F61=1,IV.1!$E61,0)</f>
        <v>0</v>
      </c>
      <c r="D60" s="2">
        <f>IF(IV.1!$F61=2,(IV.1!$E61-IV.1!$N61),0)</f>
        <v>0</v>
      </c>
      <c r="E60" s="2">
        <f>IF(AND(IV.1!$F61=3,IV.1!O61=1),(IV.1!$E61-IV.1!$N61),0)</f>
        <v>0</v>
      </c>
      <c r="F60" s="2">
        <f>IF(AND(IV.1!$F61=3,IV.1!O61=2),(IV.1!$E61-IV.1!$N61),0)</f>
        <v>0</v>
      </c>
      <c r="G60" s="2">
        <f>IF(IV.1!$F61=4,IV.1!$E61,0)</f>
        <v>0</v>
      </c>
      <c r="H60" s="2">
        <f>IF(IV.1!$J61=5,IV.1!$I61,0)</f>
        <v>0</v>
      </c>
      <c r="I60" s="2">
        <f>IF(IV.1!$J61=6,IV.1!$I61,0)</f>
        <v>0</v>
      </c>
      <c r="J60" s="2"/>
      <c r="P60" s="2"/>
      <c r="R60" s="2">
        <f>IV.1!N61</f>
        <v>0</v>
      </c>
      <c r="S60" s="2">
        <f>IV.1_ART1!N52</f>
        <v>0</v>
      </c>
      <c r="T60" s="2">
        <f>IV.1_ART2!N52</f>
        <v>0</v>
      </c>
      <c r="U60" s="2">
        <f>IV.1_ART3!N52</f>
        <v>0</v>
      </c>
      <c r="V60" s="2">
        <f>IV.1_ART4!N52</f>
        <v>0</v>
      </c>
      <c r="W60" s="2">
        <f>IV.1_ART5!N52</f>
        <v>0</v>
      </c>
      <c r="X60" s="2">
        <f>IV.1_ART6!N52</f>
        <v>0</v>
      </c>
      <c r="Y60" s="2">
        <f>IV.1_ART7!N52</f>
        <v>0</v>
      </c>
      <c r="Z60" s="2">
        <f>IV.1_ART8!N52</f>
        <v>0</v>
      </c>
      <c r="AA60" s="2">
        <f>IV.1_ART9!N52</f>
        <v>0</v>
      </c>
      <c r="AB60" s="2">
        <f>IV.1_ART10!N52</f>
        <v>0</v>
      </c>
      <c r="AC60" s="2">
        <f>IV.1_ART11!N52</f>
        <v>0</v>
      </c>
      <c r="AD60" s="2">
        <f>IV.1_ART12!N52</f>
        <v>0</v>
      </c>
    </row>
    <row r="61" spans="1:30">
      <c r="A61" s="3">
        <v>58</v>
      </c>
      <c r="B61" s="514" t="s">
        <v>86</v>
      </c>
      <c r="C61" s="2">
        <f>IF(IV.1!$F62=1,IV.1!$E62,0)</f>
        <v>0</v>
      </c>
      <c r="D61" s="2">
        <f>IF(IV.1!$F62=2,(IV.1!$E62-IV.1!$N62),0)</f>
        <v>0</v>
      </c>
      <c r="E61" s="2">
        <f>IF(AND(IV.1!$F62=3,IV.1!O62=1),(IV.1!$E62-IV.1!$N62),0)</f>
        <v>0</v>
      </c>
      <c r="F61" s="2">
        <f>IF(AND(IV.1!$F62=3,IV.1!O62=2),(IV.1!$E62-IV.1!$N62),0)</f>
        <v>0</v>
      </c>
      <c r="G61" s="2">
        <f>IF(IV.1!$F62=4,IV.1!$E62,0)</f>
        <v>0</v>
      </c>
      <c r="H61" s="2">
        <f>IF(IV.1!$J62=5,IV.1!$I62,0)</f>
        <v>0</v>
      </c>
      <c r="I61" s="2">
        <f>IF(IV.1!$J62=6,IV.1!$I62,0)</f>
        <v>0</v>
      </c>
      <c r="J61" s="2"/>
      <c r="P61" s="2"/>
      <c r="R61" s="2">
        <f>IV.1!N62</f>
        <v>0</v>
      </c>
      <c r="S61" s="2">
        <f>IV.1_ART1!N53</f>
        <v>0</v>
      </c>
      <c r="T61" s="2">
        <f>IV.1_ART2!N53</f>
        <v>0</v>
      </c>
      <c r="U61" s="2">
        <f>IV.1_ART3!N53</f>
        <v>0</v>
      </c>
      <c r="V61" s="2">
        <f>IV.1_ART4!N53</f>
        <v>0</v>
      </c>
      <c r="W61" s="2">
        <f>IV.1_ART5!N53</f>
        <v>0</v>
      </c>
      <c r="X61" s="2">
        <f>IV.1_ART6!N53</f>
        <v>0</v>
      </c>
      <c r="Y61" s="2">
        <f>IV.1_ART7!N53</f>
        <v>0</v>
      </c>
      <c r="Z61" s="2">
        <f>IV.1_ART8!N53</f>
        <v>0</v>
      </c>
      <c r="AA61" s="2">
        <f>IV.1_ART9!N53</f>
        <v>0</v>
      </c>
      <c r="AB61" s="2">
        <f>IV.1_ART10!N53</f>
        <v>0</v>
      </c>
      <c r="AC61" s="2">
        <f>IV.1_ART11!N53</f>
        <v>0</v>
      </c>
      <c r="AD61" s="2">
        <f>IV.1_ART12!N53</f>
        <v>0</v>
      </c>
    </row>
    <row r="62" spans="1:30">
      <c r="A62" s="3">
        <v>59</v>
      </c>
      <c r="B62" s="514" t="s">
        <v>88</v>
      </c>
      <c r="C62" s="2">
        <f>IF(IV.1!$F63=1,IV.1!$E63,0)</f>
        <v>0</v>
      </c>
      <c r="D62" s="2">
        <f>IF(IV.1!$F63=2,(IV.1!$E63-IV.1!$N63),0)</f>
        <v>0</v>
      </c>
      <c r="E62" s="2">
        <f>IF(AND(IV.1!$F63=3,IV.1!O63=1),(IV.1!$E63-IV.1!$N63),0)</f>
        <v>0</v>
      </c>
      <c r="F62" s="2">
        <f>IF(AND(IV.1!$F63=3,IV.1!O63=2),(IV.1!$E63-IV.1!$N63),0)</f>
        <v>0</v>
      </c>
      <c r="G62" s="2">
        <f>IF(IV.1!$F63=4,IV.1!$E63,0)</f>
        <v>0</v>
      </c>
      <c r="H62" s="2">
        <f>IF(IV.1!$J63=5,IV.1!$I63,0)</f>
        <v>0</v>
      </c>
      <c r="I62" s="2">
        <f>IF(IV.1!$J63=6,IV.1!$I63,0)</f>
        <v>0</v>
      </c>
      <c r="J62" s="2"/>
      <c r="P62" s="2"/>
      <c r="R62" s="2">
        <f>IV.1!N63</f>
        <v>0</v>
      </c>
      <c r="S62" s="2">
        <f>IV.1_ART1!N54</f>
        <v>0</v>
      </c>
      <c r="T62" s="2">
        <f>IV.1_ART2!N54</f>
        <v>0</v>
      </c>
      <c r="U62" s="2">
        <f>IV.1_ART3!N54</f>
        <v>0</v>
      </c>
      <c r="V62" s="2">
        <f>IV.1_ART4!N54</f>
        <v>0</v>
      </c>
      <c r="W62" s="2">
        <f>IV.1_ART5!N54</f>
        <v>0</v>
      </c>
      <c r="X62" s="2">
        <f>IV.1_ART6!N54</f>
        <v>0</v>
      </c>
      <c r="Y62" s="2">
        <f>IV.1_ART7!N54</f>
        <v>0</v>
      </c>
      <c r="Z62" s="2">
        <f>IV.1_ART8!N54</f>
        <v>0</v>
      </c>
      <c r="AA62" s="2">
        <f>IV.1_ART9!N54</f>
        <v>0</v>
      </c>
      <c r="AB62" s="2">
        <f>IV.1_ART10!N54</f>
        <v>0</v>
      </c>
      <c r="AC62" s="2">
        <f>IV.1_ART11!N54</f>
        <v>0</v>
      </c>
      <c r="AD62" s="2">
        <f>IV.1_ART12!N54</f>
        <v>0</v>
      </c>
    </row>
    <row r="63" spans="1:30">
      <c r="A63" s="3">
        <v>60</v>
      </c>
      <c r="B63" s="514" t="s">
        <v>90</v>
      </c>
      <c r="C63" s="2">
        <f>IF(IV.1!$F64=1,IV.1!$E64,0)</f>
        <v>0</v>
      </c>
      <c r="D63" s="2">
        <f>IF(IV.1!$F64=2,(IV.1!$E64-IV.1!$N64),0)</f>
        <v>0</v>
      </c>
      <c r="E63" s="2">
        <f>IF(AND(IV.1!$F64=3,IV.1!O64=1),(IV.1!$E64-IV.1!$N64),0)</f>
        <v>0</v>
      </c>
      <c r="F63" s="2">
        <f>IF(AND(IV.1!$F64=3,IV.1!O64=2),(IV.1!$E64-IV.1!$N64),0)</f>
        <v>0</v>
      </c>
      <c r="G63" s="2">
        <f>IF(IV.1!$F64=4,IV.1!$E64,0)</f>
        <v>0</v>
      </c>
      <c r="H63" s="2">
        <f>IF(IV.1!$J64=5,IV.1!$I64,0)</f>
        <v>0</v>
      </c>
      <c r="I63" s="2">
        <f>IF(IV.1!$J64=6,IV.1!$I64,0)</f>
        <v>0</v>
      </c>
      <c r="J63" s="2"/>
      <c r="P63" s="2"/>
      <c r="R63" s="2">
        <f>IV.1!N64</f>
        <v>0</v>
      </c>
      <c r="S63" s="2">
        <f>IV.1_ART1!N55</f>
        <v>0</v>
      </c>
      <c r="T63" s="2">
        <f>IV.1_ART2!N55</f>
        <v>0</v>
      </c>
      <c r="U63" s="2">
        <f>IV.1_ART3!N55</f>
        <v>0</v>
      </c>
      <c r="V63" s="2">
        <f>IV.1_ART4!N55</f>
        <v>0</v>
      </c>
      <c r="W63" s="2">
        <f>IV.1_ART5!N55</f>
        <v>0</v>
      </c>
      <c r="X63" s="2">
        <f>IV.1_ART6!N55</f>
        <v>0</v>
      </c>
      <c r="Y63" s="2">
        <f>IV.1_ART7!N55</f>
        <v>0</v>
      </c>
      <c r="Z63" s="2">
        <f>IV.1_ART8!N55</f>
        <v>0</v>
      </c>
      <c r="AA63" s="2">
        <f>IV.1_ART9!N55</f>
        <v>0</v>
      </c>
      <c r="AB63" s="2">
        <f>IV.1_ART10!N55</f>
        <v>0</v>
      </c>
      <c r="AC63" s="2">
        <f>IV.1_ART11!N55</f>
        <v>0</v>
      </c>
      <c r="AD63" s="2">
        <f>IV.1_ART12!N55</f>
        <v>0</v>
      </c>
    </row>
    <row r="64" spans="1:30">
      <c r="A64" s="3">
        <v>61</v>
      </c>
      <c r="B64" s="513" t="s">
        <v>92</v>
      </c>
      <c r="C64" s="2">
        <f>IF(IV.1!$F65=1,IV.1!$E65,0)</f>
        <v>0</v>
      </c>
      <c r="D64" s="2">
        <f>IF(IV.1!$F65=2,(IV.1!$E65-IV.1!$N65),0)</f>
        <v>0</v>
      </c>
      <c r="E64" s="2">
        <f>IF(AND(IV.1!$F65=3,IV.1!O65=1),(IV.1!$E65-IV.1!$N65),0)</f>
        <v>0</v>
      </c>
      <c r="F64" s="2">
        <f>IF(AND(IV.1!$F65=3,IV.1!O65=2),(IV.1!$E65-IV.1!$N65),0)</f>
        <v>0</v>
      </c>
      <c r="G64" s="2">
        <f>IF(IV.1!$F65=4,IV.1!$E65,0)</f>
        <v>0</v>
      </c>
      <c r="H64" s="2">
        <f>IF(IV.1!$J65=5,IV.1!$I65,0)</f>
        <v>0</v>
      </c>
      <c r="I64" s="2">
        <f>IF(IV.1!$J65=6,IV.1!$I65,0)</f>
        <v>0</v>
      </c>
      <c r="J64" s="2"/>
      <c r="P64" s="2"/>
      <c r="R64" s="2">
        <f>IV.1!N65</f>
        <v>0</v>
      </c>
      <c r="S64" s="2">
        <f>IV.1_ART1!N56</f>
        <v>0</v>
      </c>
      <c r="T64" s="2">
        <f>IV.1_ART2!N56</f>
        <v>0</v>
      </c>
      <c r="U64" s="2">
        <f>IV.1_ART3!N56</f>
        <v>0</v>
      </c>
      <c r="V64" s="2">
        <f>IV.1_ART4!N56</f>
        <v>0</v>
      </c>
      <c r="W64" s="2">
        <f>IV.1_ART5!N56</f>
        <v>0</v>
      </c>
      <c r="X64" s="2">
        <f>IV.1_ART6!N56</f>
        <v>0</v>
      </c>
      <c r="Y64" s="2">
        <f>IV.1_ART7!N56</f>
        <v>0</v>
      </c>
      <c r="Z64" s="2">
        <f>IV.1_ART8!N56</f>
        <v>0</v>
      </c>
      <c r="AA64" s="2">
        <f>IV.1_ART9!N56</f>
        <v>0</v>
      </c>
      <c r="AB64" s="2">
        <f>IV.1_ART10!N56</f>
        <v>0</v>
      </c>
      <c r="AC64" s="2">
        <f>IV.1_ART11!N56</f>
        <v>0</v>
      </c>
      <c r="AD64" s="2">
        <f>IV.1_ART12!N56</f>
        <v>0</v>
      </c>
    </row>
    <row r="65" spans="1:30">
      <c r="A65" s="3">
        <v>62</v>
      </c>
      <c r="B65" s="514" t="s">
        <v>94</v>
      </c>
      <c r="C65" s="2">
        <f>IF(IV.1!$F66=1,IV.1!$E66,0)</f>
        <v>0</v>
      </c>
      <c r="D65" s="2">
        <f>IF(IV.1!$F66=2,(IV.1!$E66-IV.1!$N66),0)</f>
        <v>0</v>
      </c>
      <c r="E65" s="2">
        <f>IF(AND(IV.1!$F66=3,IV.1!O66=1),(IV.1!$E66-IV.1!$N66),0)</f>
        <v>0</v>
      </c>
      <c r="F65" s="2">
        <f>IF(AND(IV.1!$F66=3,IV.1!O66=2),(IV.1!$E66-IV.1!$N66),0)</f>
        <v>0</v>
      </c>
      <c r="G65" s="2">
        <f>IF(IV.1!$F66=4,IV.1!$E66,0)</f>
        <v>0</v>
      </c>
      <c r="H65" s="2">
        <f>IF(IV.1!$J66=5,IV.1!$I66,0)</f>
        <v>0</v>
      </c>
      <c r="I65" s="2">
        <f>IF(IV.1!$J66=6,IV.1!$I66,0)</f>
        <v>0</v>
      </c>
      <c r="J65" s="2"/>
      <c r="P65" s="2"/>
      <c r="R65" s="2">
        <f>IV.1!N66</f>
        <v>0</v>
      </c>
      <c r="S65" s="2">
        <f>IV.1_ART1!N57</f>
        <v>0</v>
      </c>
      <c r="T65" s="2">
        <f>IV.1_ART2!N57</f>
        <v>0</v>
      </c>
      <c r="U65" s="2">
        <f>IV.1_ART3!N57</f>
        <v>0</v>
      </c>
      <c r="V65" s="2">
        <f>IV.1_ART4!N57</f>
        <v>0</v>
      </c>
      <c r="W65" s="2">
        <f>IV.1_ART5!N57</f>
        <v>0</v>
      </c>
      <c r="X65" s="2">
        <f>IV.1_ART6!N57</f>
        <v>0</v>
      </c>
      <c r="Y65" s="2">
        <f>IV.1_ART7!N57</f>
        <v>0</v>
      </c>
      <c r="Z65" s="2">
        <f>IV.1_ART8!N57</f>
        <v>0</v>
      </c>
      <c r="AA65" s="2">
        <f>IV.1_ART9!N57</f>
        <v>0</v>
      </c>
      <c r="AB65" s="2">
        <f>IV.1_ART10!N57</f>
        <v>0</v>
      </c>
      <c r="AC65" s="2">
        <f>IV.1_ART11!N57</f>
        <v>0</v>
      </c>
      <c r="AD65" s="2">
        <f>IV.1_ART12!N57</f>
        <v>0</v>
      </c>
    </row>
    <row r="66" spans="1:30">
      <c r="A66" s="3">
        <v>63</v>
      </c>
      <c r="B66" s="21" t="s">
        <v>1068</v>
      </c>
      <c r="C66" s="2">
        <f>IF(IV.1!$F67=1,IV.1!$E67,0)</f>
        <v>0</v>
      </c>
      <c r="D66" s="2">
        <f>IF(IV.1!$F67=2,(IV.1!$E67-IV.1!$N67),0)</f>
        <v>0</v>
      </c>
      <c r="E66" s="2">
        <f>IF(AND(IV.1!$F67=3,IV.1!O67=1),(IV.1!$E67-IV.1!$N67),0)</f>
        <v>0</v>
      </c>
      <c r="F66" s="2">
        <f>IF(AND(IV.1!$F67=3,IV.1!O67=2),(IV.1!$E67-IV.1!$N67),0)</f>
        <v>0</v>
      </c>
      <c r="G66" s="2">
        <f>IF(IV.1!$F67=4,IV.1!$E67,0)</f>
        <v>0</v>
      </c>
      <c r="H66" s="2">
        <f>IF(IV.1!$J67=5,IV.1!$I67,0)</f>
        <v>0</v>
      </c>
      <c r="I66" s="2">
        <f>IF(IV.1!$J67=6,IV.1!$I67,0)</f>
        <v>0</v>
      </c>
      <c r="J66" s="2"/>
      <c r="P66" s="2"/>
      <c r="R66" s="2">
        <f>IV.1!N67</f>
        <v>0</v>
      </c>
      <c r="V66" s="2"/>
    </row>
    <row r="67" spans="1:30">
      <c r="A67" s="3">
        <v>64</v>
      </c>
      <c r="B67" s="514" t="s">
        <v>95</v>
      </c>
      <c r="C67" s="2">
        <f>IF(IV.1!$F68=1,IV.1!$E68,0)</f>
        <v>0</v>
      </c>
      <c r="D67" s="2">
        <f>IF(IV.1!$F68=2,(IV.1!$E68-IV.1!$N68),0)</f>
        <v>0</v>
      </c>
      <c r="E67" s="2">
        <f>IF(AND(IV.1!$F68=3,IV.1!O68=1),(IV.1!$E68-IV.1!$N68),0)</f>
        <v>0</v>
      </c>
      <c r="F67" s="2">
        <f>IF(AND(IV.1!$F68=3,IV.1!O68=2),(IV.1!$E68-IV.1!$N68),0)</f>
        <v>0</v>
      </c>
      <c r="G67" s="2">
        <f>IF(IV.1!$F68=4,IV.1!$E68,0)</f>
        <v>0</v>
      </c>
      <c r="H67" s="2">
        <f>IF(IV.1!$J68=5,IV.1!$I68,0)</f>
        <v>0</v>
      </c>
      <c r="I67" s="2">
        <f>IF(IV.1!$J68=6,IV.1!$I68,0)</f>
        <v>0</v>
      </c>
      <c r="J67" s="2"/>
      <c r="P67" s="2"/>
      <c r="R67" s="2">
        <f>IV.1!N68</f>
        <v>0</v>
      </c>
      <c r="S67" s="2">
        <f>IV.1_ART1!N58</f>
        <v>0</v>
      </c>
      <c r="T67" s="2">
        <f>IV.1_ART2!N58</f>
        <v>0</v>
      </c>
      <c r="U67" s="2">
        <f>IV.1_ART3!N58</f>
        <v>0</v>
      </c>
      <c r="V67" s="2">
        <f>IV.1_ART4!N58</f>
        <v>0</v>
      </c>
      <c r="W67" s="2">
        <f>IV.1_ART5!N58</f>
        <v>0</v>
      </c>
      <c r="X67" s="2">
        <f>IV.1_ART6!N58</f>
        <v>0</v>
      </c>
      <c r="Y67" s="2">
        <f>IV.1_ART7!N58</f>
        <v>0</v>
      </c>
      <c r="Z67" s="2">
        <f>IV.1_ART8!N58</f>
        <v>0</v>
      </c>
      <c r="AA67" s="2">
        <f>IV.1_ART9!N58</f>
        <v>0</v>
      </c>
      <c r="AB67" s="2">
        <f>IV.1_ART10!N58</f>
        <v>0</v>
      </c>
      <c r="AC67" s="2">
        <f>IV.1_ART11!N58</f>
        <v>0</v>
      </c>
      <c r="AD67" s="2">
        <f>IV.1_ART12!N58</f>
        <v>0</v>
      </c>
    </row>
    <row r="68" spans="1:30">
      <c r="A68" s="3">
        <v>65</v>
      </c>
      <c r="B68" s="514" t="s">
        <v>97</v>
      </c>
      <c r="C68" s="2">
        <f>IF(IV.1!$F69=1,IV.1!$E69,0)</f>
        <v>0</v>
      </c>
      <c r="D68" s="2">
        <f>IF(IV.1!$F69=2,(IV.1!$E69-IV.1!$N69),0)</f>
        <v>0</v>
      </c>
      <c r="E68" s="2">
        <f>IF(AND(IV.1!$F69=3,IV.1!O69=1),(IV.1!$E69-IV.1!$N69),0)</f>
        <v>0</v>
      </c>
      <c r="F68" s="2">
        <f>IF(AND(IV.1!$F69=3,IV.1!O69=2),(IV.1!$E69-IV.1!$N69),0)</f>
        <v>0</v>
      </c>
      <c r="G68" s="2">
        <f>IF(IV.1!$F69=4,IV.1!$E69,0)</f>
        <v>0</v>
      </c>
      <c r="H68" s="2">
        <f>IF(IV.1!$J69=5,IV.1!$I69,0)</f>
        <v>0</v>
      </c>
      <c r="I68" s="2">
        <f>IF(IV.1!$J69=6,IV.1!$I69,0)</f>
        <v>0</v>
      </c>
      <c r="J68" s="2"/>
      <c r="P68" s="2"/>
      <c r="R68" s="2">
        <f>IV.1!N69</f>
        <v>0</v>
      </c>
      <c r="S68" s="2">
        <f>IV.1_ART1!N59</f>
        <v>0</v>
      </c>
      <c r="T68" s="2">
        <f>IV.1_ART2!N59</f>
        <v>0</v>
      </c>
      <c r="U68" s="2">
        <f>IV.1_ART3!N59</f>
        <v>0</v>
      </c>
      <c r="V68" s="2">
        <f>IV.1_ART4!N59</f>
        <v>0</v>
      </c>
      <c r="W68" s="2">
        <f>IV.1_ART5!N59</f>
        <v>0</v>
      </c>
      <c r="X68" s="2">
        <f>IV.1_ART6!N59</f>
        <v>0</v>
      </c>
      <c r="Y68" s="2">
        <f>IV.1_ART7!N59</f>
        <v>0</v>
      </c>
      <c r="Z68" s="2">
        <f>IV.1_ART8!N59</f>
        <v>0</v>
      </c>
      <c r="AA68" s="2">
        <f>IV.1_ART9!N59</f>
        <v>0</v>
      </c>
      <c r="AB68" s="2">
        <f>IV.1_ART10!N59</f>
        <v>0</v>
      </c>
      <c r="AC68" s="2">
        <f>IV.1_ART11!N59</f>
        <v>0</v>
      </c>
      <c r="AD68" s="2">
        <f>IV.1_ART12!N59</f>
        <v>0</v>
      </c>
    </row>
    <row r="69" spans="1:30">
      <c r="A69" s="3">
        <v>66</v>
      </c>
      <c r="B69" s="514" t="s">
        <v>98</v>
      </c>
      <c r="C69" s="2">
        <f>IF(IV.1!$F70=1,IV.1!$E70,0)</f>
        <v>0</v>
      </c>
      <c r="D69" s="2">
        <f>IF(IV.1!$F70=2,(IV.1!$E70-IV.1!$N70),0)</f>
        <v>0</v>
      </c>
      <c r="E69" s="2">
        <f>IF(AND(IV.1!$F70=3,IV.1!O70=1),(IV.1!$E70-IV.1!$N70),0)</f>
        <v>0</v>
      </c>
      <c r="F69" s="2">
        <f>IF(AND(IV.1!$F70=3,IV.1!O70=2),(IV.1!$E70-IV.1!$N70),0)</f>
        <v>0</v>
      </c>
      <c r="G69" s="2">
        <f>IF(IV.1!$F70=4,IV.1!$E70,0)</f>
        <v>0</v>
      </c>
      <c r="H69" s="2">
        <f>IF(IV.1!$J70=5,IV.1!$I70,0)</f>
        <v>0</v>
      </c>
      <c r="I69" s="2">
        <f>IF(IV.1!$J70=6,IV.1!$I70,0)</f>
        <v>0</v>
      </c>
      <c r="J69" s="2"/>
      <c r="P69" s="2"/>
      <c r="R69" s="2">
        <f>IV.1!N70</f>
        <v>0</v>
      </c>
      <c r="S69" s="2">
        <f>IV.1_ART1!N60</f>
        <v>0</v>
      </c>
      <c r="T69" s="2">
        <f>IV.1_ART2!N60</f>
        <v>0</v>
      </c>
      <c r="U69" s="2">
        <f>IV.1_ART3!N60</f>
        <v>0</v>
      </c>
      <c r="V69" s="2">
        <f>IV.1_ART4!N60</f>
        <v>0</v>
      </c>
      <c r="W69" s="2">
        <f>IV.1_ART5!N60</f>
        <v>0</v>
      </c>
      <c r="X69" s="2">
        <f>IV.1_ART6!N60</f>
        <v>0</v>
      </c>
      <c r="Y69" s="2">
        <f>IV.1_ART7!N60</f>
        <v>0</v>
      </c>
      <c r="Z69" s="2">
        <f>IV.1_ART8!N60</f>
        <v>0</v>
      </c>
      <c r="AA69" s="2">
        <f>IV.1_ART9!N60</f>
        <v>0</v>
      </c>
      <c r="AB69" s="2">
        <f>IV.1_ART10!N60</f>
        <v>0</v>
      </c>
      <c r="AC69" s="2">
        <f>IV.1_ART11!N60</f>
        <v>0</v>
      </c>
      <c r="AD69" s="2">
        <f>IV.1_ART12!N60</f>
        <v>0</v>
      </c>
    </row>
    <row r="70" spans="1:30">
      <c r="A70" s="3">
        <v>67</v>
      </c>
      <c r="B70" s="514" t="s">
        <v>99</v>
      </c>
      <c r="C70" s="2">
        <f>IF(IV.1!$F71=1,IV.1!$E71,0)</f>
        <v>0</v>
      </c>
      <c r="D70" s="2">
        <f>IF(IV.1!$F71=2,(IV.1!$E71-IV.1!$N71),0)</f>
        <v>0</v>
      </c>
      <c r="E70" s="2">
        <f>IF(AND(IV.1!$F71=3,IV.1!O71=1),(IV.1!$E71-IV.1!$N71),0)</f>
        <v>0</v>
      </c>
      <c r="F70" s="2">
        <f>IF(AND(IV.1!$F71=3,IV.1!O71=2),(IV.1!$E71-IV.1!$N71),0)</f>
        <v>0</v>
      </c>
      <c r="G70" s="2">
        <f>IF(IV.1!$F71=4,IV.1!$E71,0)</f>
        <v>0</v>
      </c>
      <c r="H70" s="2">
        <f>IF(IV.1!$J71=5,IV.1!$I71,0)</f>
        <v>0</v>
      </c>
      <c r="I70" s="2">
        <f>IF(IV.1!$J71=6,IV.1!$I71,0)</f>
        <v>0</v>
      </c>
      <c r="J70" s="2"/>
      <c r="P70" s="2"/>
      <c r="R70" s="2">
        <f>IV.1!N71</f>
        <v>0</v>
      </c>
      <c r="S70" s="2">
        <f>IV.1_ART1!N61</f>
        <v>0</v>
      </c>
      <c r="T70" s="2">
        <f>IV.1_ART2!N61</f>
        <v>0</v>
      </c>
      <c r="U70" s="2">
        <f>IV.1_ART3!N61</f>
        <v>0</v>
      </c>
      <c r="V70" s="2">
        <f>IV.1_ART4!N61</f>
        <v>0</v>
      </c>
      <c r="W70" s="2">
        <f>IV.1_ART5!N61</f>
        <v>0</v>
      </c>
      <c r="X70" s="2">
        <f>IV.1_ART6!N61</f>
        <v>0</v>
      </c>
      <c r="Y70" s="2">
        <f>IV.1_ART7!N61</f>
        <v>0</v>
      </c>
      <c r="Z70" s="2">
        <f>IV.1_ART8!N61</f>
        <v>0</v>
      </c>
      <c r="AA70" s="2">
        <f>IV.1_ART9!N61</f>
        <v>0</v>
      </c>
      <c r="AB70" s="2">
        <f>IV.1_ART10!N61</f>
        <v>0</v>
      </c>
      <c r="AC70" s="2">
        <f>IV.1_ART11!N61</f>
        <v>0</v>
      </c>
      <c r="AD70" s="2">
        <f>IV.1_ART12!N61</f>
        <v>0</v>
      </c>
    </row>
    <row r="71" spans="1:30">
      <c r="A71" s="3">
        <v>68</v>
      </c>
      <c r="B71" s="514" t="s">
        <v>100</v>
      </c>
      <c r="C71" s="2">
        <f>IF(IV.1!$F72=1,IV.1!$E72,0)</f>
        <v>0</v>
      </c>
      <c r="D71" s="2">
        <f>IF(IV.1!$F72=2,(IV.1!$E72-IV.1!$N72),0)</f>
        <v>0</v>
      </c>
      <c r="E71" s="2">
        <f>IF(AND(IV.1!$F72=3,IV.1!O72=1),(IV.1!$E72-IV.1!$N72),0)</f>
        <v>0</v>
      </c>
      <c r="F71" s="2">
        <f>IF(AND(IV.1!$F72=3,IV.1!O72=2),(IV.1!$E72-IV.1!$N72),0)</f>
        <v>0</v>
      </c>
      <c r="G71" s="2">
        <f>IF(IV.1!$F72=4,IV.1!$E72,0)</f>
        <v>0</v>
      </c>
      <c r="H71" s="2">
        <f>IF(IV.1!$J72=5,IV.1!$I72,0)</f>
        <v>0</v>
      </c>
      <c r="I71" s="2">
        <f>IF(IV.1!$J72=6,IV.1!$I72,0)</f>
        <v>0</v>
      </c>
      <c r="J71" s="2"/>
      <c r="P71" s="2"/>
      <c r="R71" s="2">
        <f>IV.1!N72</f>
        <v>0</v>
      </c>
      <c r="S71" s="2">
        <f>IV.1_ART1!N62</f>
        <v>0</v>
      </c>
      <c r="T71" s="2">
        <f>IV.1_ART2!N62</f>
        <v>0</v>
      </c>
      <c r="U71" s="2">
        <f>IV.1_ART3!N62</f>
        <v>0</v>
      </c>
      <c r="V71" s="2">
        <f>IV.1_ART4!N62</f>
        <v>0</v>
      </c>
      <c r="W71" s="2">
        <f>IV.1_ART5!N62</f>
        <v>0</v>
      </c>
      <c r="X71" s="2">
        <f>IV.1_ART6!N62</f>
        <v>0</v>
      </c>
      <c r="Y71" s="2">
        <f>IV.1_ART7!N62</f>
        <v>0</v>
      </c>
      <c r="Z71" s="2">
        <f>IV.1_ART8!N62</f>
        <v>0</v>
      </c>
      <c r="AA71" s="2">
        <f>IV.1_ART9!N62</f>
        <v>0</v>
      </c>
      <c r="AB71" s="2">
        <f>IV.1_ART10!N62</f>
        <v>0</v>
      </c>
      <c r="AC71" s="2">
        <f>IV.1_ART11!N62</f>
        <v>0</v>
      </c>
      <c r="AD71" s="2">
        <f>IV.1_ART12!N62</f>
        <v>0</v>
      </c>
    </row>
    <row r="72" spans="1:30">
      <c r="A72" s="3">
        <v>69</v>
      </c>
      <c r="B72" s="21" t="s">
        <v>1037</v>
      </c>
      <c r="C72" s="2">
        <f>IF(IV.1!$F73=1,IV.1!$E73,0)</f>
        <v>0</v>
      </c>
      <c r="D72" s="2">
        <f>IF(IV.1!$F73=2,(IV.1!$E73-IV.1!$N73),0)</f>
        <v>0</v>
      </c>
      <c r="E72" s="2">
        <f>IF(AND(IV.1!$F73=3,IV.1!O73=1),(IV.1!$E73-IV.1!$N73),0)</f>
        <v>0</v>
      </c>
      <c r="F72" s="2">
        <f>IF(AND(IV.1!$F73=3,IV.1!O73=2),(IV.1!$E73-IV.1!$N73),0)</f>
        <v>0</v>
      </c>
      <c r="G72" s="2">
        <f>IF(IV.1!$F73=4,IV.1!$E73,0)</f>
        <v>0</v>
      </c>
      <c r="H72" s="2">
        <f>IF(IV.1!$J73=5,IV.1!$I73,0)</f>
        <v>0</v>
      </c>
      <c r="I72" s="2">
        <f>IF(IV.1!$J73=6,IV.1!$I73,0)</f>
        <v>0</v>
      </c>
      <c r="J72" s="2"/>
      <c r="P72" s="2"/>
      <c r="R72" s="2">
        <f>IV.1!N73</f>
        <v>0</v>
      </c>
      <c r="V72" s="2"/>
    </row>
    <row r="73" spans="1:30">
      <c r="A73" s="3">
        <v>70</v>
      </c>
      <c r="B73" s="21" t="s">
        <v>1038</v>
      </c>
      <c r="C73" s="2">
        <f>IF(IV.1!$F74=1,IV.1!$E74,0)</f>
        <v>0</v>
      </c>
      <c r="D73" s="2">
        <f>IF(IV.1!$F74=2,(IV.1!$E74-IV.1!$N74),0)</f>
        <v>0</v>
      </c>
      <c r="E73" s="2">
        <f>IF(AND(IV.1!$F74=3,IV.1!O74=1),(IV.1!$E74-IV.1!$N74),0)</f>
        <v>0</v>
      </c>
      <c r="F73" s="2">
        <f>IF(AND(IV.1!$F74=3,IV.1!O74=2),(IV.1!$E74-IV.1!$N74),0)</f>
        <v>0</v>
      </c>
      <c r="G73" s="2">
        <f>IF(IV.1!$F74=4,IV.1!$E74,0)</f>
        <v>0</v>
      </c>
      <c r="H73" s="2">
        <f>IF(IV.1!$J74=5,IV.1!$I74,0)</f>
        <v>0</v>
      </c>
      <c r="I73" s="2">
        <f>IF(IV.1!$J74=6,IV.1!$I74,0)</f>
        <v>0</v>
      </c>
      <c r="J73" s="2"/>
      <c r="P73" s="2"/>
      <c r="R73" s="2">
        <f>IV.1!N74</f>
        <v>0</v>
      </c>
      <c r="V73" s="2"/>
    </row>
    <row r="74" spans="1:30">
      <c r="A74" s="3">
        <v>71</v>
      </c>
      <c r="B74" s="514" t="s">
        <v>101</v>
      </c>
      <c r="C74" s="2">
        <f>IF(IV.1!$F75=1,IV.1!$E75,0)</f>
        <v>0</v>
      </c>
      <c r="D74" s="2">
        <f>IF(IV.1!$F75=2,(IV.1!$E75-IV.1!$N75),0)</f>
        <v>0</v>
      </c>
      <c r="E74" s="2">
        <f>IF(AND(IV.1!$F75=3,IV.1!O75=1),(IV.1!$E75-IV.1!$N75),0)</f>
        <v>0</v>
      </c>
      <c r="F74" s="2">
        <f>IF(AND(IV.1!$F75=3,IV.1!O75=2),(IV.1!$E75-IV.1!$N75),0)</f>
        <v>0</v>
      </c>
      <c r="G74" s="2">
        <f>IF(IV.1!$F75=4,IV.1!$E75,0)</f>
        <v>0</v>
      </c>
      <c r="H74" s="2">
        <f>IF(IV.1!$J75=5,IV.1!$I75,0)</f>
        <v>0</v>
      </c>
      <c r="I74" s="2">
        <f>IF(IV.1!$J75=6,IV.1!$I75,0)</f>
        <v>0</v>
      </c>
      <c r="J74" s="2"/>
      <c r="P74" s="2"/>
      <c r="R74" s="2">
        <f>IV.1!N75</f>
        <v>0</v>
      </c>
      <c r="S74" s="2">
        <f>IV.1_ART1!N63</f>
        <v>0</v>
      </c>
      <c r="T74" s="2">
        <f>IV.1_ART2!N63</f>
        <v>0</v>
      </c>
      <c r="U74" s="2">
        <f>IV.1_ART3!N63</f>
        <v>0</v>
      </c>
      <c r="V74" s="2">
        <f>IV.1_ART4!N63</f>
        <v>0</v>
      </c>
      <c r="W74" s="2">
        <f>IV.1_ART5!N63</f>
        <v>0</v>
      </c>
      <c r="X74" s="2">
        <f>IV.1_ART6!N63</f>
        <v>0</v>
      </c>
      <c r="Y74" s="2">
        <f>IV.1_ART7!N63</f>
        <v>0</v>
      </c>
      <c r="Z74" s="2">
        <f>IV.1_ART8!N63</f>
        <v>0</v>
      </c>
      <c r="AA74" s="2">
        <f>IV.1_ART9!N63</f>
        <v>0</v>
      </c>
      <c r="AB74" s="2">
        <f>IV.1_ART10!N63</f>
        <v>0</v>
      </c>
      <c r="AC74" s="2">
        <f>IV.1_ART11!N63</f>
        <v>0</v>
      </c>
      <c r="AD74" s="2">
        <f>IV.1_ART12!N63</f>
        <v>0</v>
      </c>
    </row>
    <row r="75" spans="1:30">
      <c r="A75" s="3">
        <v>72</v>
      </c>
      <c r="B75" s="514" t="s">
        <v>103</v>
      </c>
      <c r="C75" s="2">
        <f>IF(IV.1!$F76=1,IV.1!$E76,0)</f>
        <v>0</v>
      </c>
      <c r="D75" s="2">
        <f>IF(IV.1!$F76=2,(IV.1!$E76-IV.1!$N76),0)</f>
        <v>0</v>
      </c>
      <c r="E75" s="2">
        <f>IF(AND(IV.1!$F76=3,IV.1!O76=1),(IV.1!$E76-IV.1!$N76),0)</f>
        <v>0</v>
      </c>
      <c r="F75" s="2">
        <f>IF(AND(IV.1!$F76=3,IV.1!O76=2),(IV.1!$E76-IV.1!$N76),0)</f>
        <v>0</v>
      </c>
      <c r="G75" s="2">
        <f>IF(IV.1!$F76=4,IV.1!$E76,0)</f>
        <v>0</v>
      </c>
      <c r="H75" s="2">
        <f>IF(IV.1!$J76=5,IV.1!$I76,0)</f>
        <v>0</v>
      </c>
      <c r="I75" s="2">
        <f>IF(IV.1!$J76=6,IV.1!$I76,0)</f>
        <v>0</v>
      </c>
      <c r="J75" s="2"/>
      <c r="P75" s="2"/>
      <c r="R75" s="2">
        <f>IV.1!N76</f>
        <v>0</v>
      </c>
      <c r="S75" s="2">
        <f>IV.1_ART1!N64</f>
        <v>0</v>
      </c>
      <c r="T75" s="2">
        <f>IV.1_ART2!N64</f>
        <v>0</v>
      </c>
      <c r="U75" s="2">
        <f>IV.1_ART3!N64</f>
        <v>0</v>
      </c>
      <c r="V75" s="2">
        <f>IV.1_ART4!N64</f>
        <v>0</v>
      </c>
      <c r="W75" s="2">
        <f>IV.1_ART5!N64</f>
        <v>0</v>
      </c>
      <c r="X75" s="2">
        <f>IV.1_ART6!N64</f>
        <v>0</v>
      </c>
      <c r="Y75" s="2">
        <f>IV.1_ART7!N64</f>
        <v>0</v>
      </c>
      <c r="Z75" s="2">
        <f>IV.1_ART8!N64</f>
        <v>0</v>
      </c>
      <c r="AA75" s="2">
        <f>IV.1_ART9!N64</f>
        <v>0</v>
      </c>
      <c r="AB75" s="2">
        <f>IV.1_ART10!N64</f>
        <v>0</v>
      </c>
      <c r="AC75" s="2">
        <f>IV.1_ART11!N64</f>
        <v>0</v>
      </c>
      <c r="AD75" s="2">
        <f>IV.1_ART12!N64</f>
        <v>0</v>
      </c>
    </row>
    <row r="76" spans="1:30">
      <c r="A76" s="3">
        <v>73</v>
      </c>
      <c r="B76" s="514" t="s">
        <v>105</v>
      </c>
      <c r="C76" s="2">
        <f>IF(IV.1!$F77=1,IV.1!$E77,0)</f>
        <v>0</v>
      </c>
      <c r="D76" s="2">
        <f>IF(IV.1!$F77=2,(IV.1!$E77-IV.1!$N77),0)</f>
        <v>0</v>
      </c>
      <c r="E76" s="2">
        <f>IF(AND(IV.1!$F77=3,IV.1!O77=1),(IV.1!$E77-IV.1!$N77),0)</f>
        <v>0</v>
      </c>
      <c r="F76" s="2">
        <f>IF(AND(IV.1!$F77=3,IV.1!O77=2),(IV.1!$E77-IV.1!$N77),0)</f>
        <v>0</v>
      </c>
      <c r="G76" s="2">
        <f>IF(IV.1!$F77=4,IV.1!$E77,0)</f>
        <v>0</v>
      </c>
      <c r="H76" s="2">
        <f>IF(IV.1!$J77=5,IV.1!$I77,0)</f>
        <v>0</v>
      </c>
      <c r="I76" s="2">
        <f>IF(IV.1!$J77=6,IV.1!$I77,0)</f>
        <v>0</v>
      </c>
      <c r="J76" s="2"/>
      <c r="P76" s="2"/>
      <c r="R76" s="2">
        <f>IV.1!N77</f>
        <v>0</v>
      </c>
      <c r="S76" s="2">
        <f>IV.1_ART1!N65</f>
        <v>0</v>
      </c>
      <c r="T76" s="2">
        <f>IV.1_ART2!N65</f>
        <v>0</v>
      </c>
      <c r="U76" s="2">
        <f>IV.1_ART3!N65</f>
        <v>0</v>
      </c>
      <c r="V76" s="2">
        <f>IV.1_ART4!N65</f>
        <v>0</v>
      </c>
      <c r="W76" s="2">
        <f>IV.1_ART5!N65</f>
        <v>0</v>
      </c>
      <c r="X76" s="2">
        <f>IV.1_ART6!N65</f>
        <v>0</v>
      </c>
      <c r="Y76" s="2">
        <f>IV.1_ART7!N65</f>
        <v>0</v>
      </c>
      <c r="Z76" s="2">
        <f>IV.1_ART8!N65</f>
        <v>0</v>
      </c>
      <c r="AA76" s="2">
        <f>IV.1_ART9!N65</f>
        <v>0</v>
      </c>
      <c r="AB76" s="2">
        <f>IV.1_ART10!N65</f>
        <v>0</v>
      </c>
      <c r="AC76" s="2">
        <f>IV.1_ART11!N65</f>
        <v>0</v>
      </c>
      <c r="AD76" s="2">
        <f>IV.1_ART12!N65</f>
        <v>0</v>
      </c>
    </row>
    <row r="77" spans="1:30">
      <c r="A77" s="3">
        <v>74</v>
      </c>
      <c r="B77" s="513" t="s">
        <v>107</v>
      </c>
      <c r="C77" s="2">
        <f>IF(IV.1!$F78=1,IV.1!$E78,0)</f>
        <v>0</v>
      </c>
      <c r="D77" s="2">
        <f>IF(IV.1!$F78=2,(IV.1!$E78-IV.1!$N78),0)</f>
        <v>0</v>
      </c>
      <c r="E77" s="2">
        <f>IF(AND(IV.1!$F78=3,IV.1!O78=1),(IV.1!$E78-IV.1!$N78),0)</f>
        <v>0</v>
      </c>
      <c r="F77" s="2">
        <f>IF(AND(IV.1!$F78=3,IV.1!O78=2),(IV.1!$E78-IV.1!$N78),0)</f>
        <v>0</v>
      </c>
      <c r="G77" s="2">
        <f>IF(IV.1!$F78=4,IV.1!$E78,0)</f>
        <v>0</v>
      </c>
      <c r="H77" s="2">
        <f>IF(IV.1!$J78=5,IV.1!$I78,0)</f>
        <v>0</v>
      </c>
      <c r="I77" s="2">
        <f>IF(IV.1!$J78=6,IV.1!$I78,0)</f>
        <v>0</v>
      </c>
      <c r="J77" s="2"/>
      <c r="P77" s="2"/>
      <c r="R77" s="2">
        <f>IV.1!N78</f>
        <v>0</v>
      </c>
      <c r="S77" s="2">
        <f>IV.1_ART1!N66</f>
        <v>0</v>
      </c>
      <c r="T77" s="2">
        <f>IV.1_ART2!N66</f>
        <v>0</v>
      </c>
      <c r="U77" s="2">
        <f>IV.1_ART3!N66</f>
        <v>0</v>
      </c>
      <c r="V77" s="2">
        <f>IV.1_ART4!N66</f>
        <v>0</v>
      </c>
      <c r="W77" s="2">
        <f>IV.1_ART5!N66</f>
        <v>0</v>
      </c>
      <c r="X77" s="2">
        <f>IV.1_ART6!N66</f>
        <v>0</v>
      </c>
      <c r="Y77" s="2">
        <f>IV.1_ART7!N66</f>
        <v>0</v>
      </c>
      <c r="Z77" s="2">
        <f>IV.1_ART8!N66</f>
        <v>0</v>
      </c>
      <c r="AA77" s="2">
        <f>IV.1_ART9!N66</f>
        <v>0</v>
      </c>
      <c r="AB77" s="2">
        <f>IV.1_ART10!N66</f>
        <v>0</v>
      </c>
      <c r="AC77" s="2">
        <f>IV.1_ART11!N66</f>
        <v>0</v>
      </c>
      <c r="AD77" s="2">
        <f>IV.1_ART12!N66</f>
        <v>0</v>
      </c>
    </row>
    <row r="78" spans="1:30">
      <c r="A78" s="3">
        <v>75</v>
      </c>
      <c r="B78" s="514" t="s">
        <v>109</v>
      </c>
      <c r="C78" s="2">
        <f>IF(IV.1!$F79=1,IV.1!$E79,0)</f>
        <v>0</v>
      </c>
      <c r="D78" s="2">
        <f>IF(IV.1!$F79=2,(IV.1!$E79-IV.1!$N79),0)</f>
        <v>0</v>
      </c>
      <c r="E78" s="2">
        <f>IF(AND(IV.1!$F79=3,IV.1!O79=1),(IV.1!$E79-IV.1!$N79),0)</f>
        <v>0</v>
      </c>
      <c r="F78" s="2">
        <f>IF(AND(IV.1!$F79=3,IV.1!O79=2),(IV.1!$E79-IV.1!$N79),0)</f>
        <v>0</v>
      </c>
      <c r="G78" s="2">
        <f>IF(IV.1!$F79=4,IV.1!$E79,0)</f>
        <v>0</v>
      </c>
      <c r="H78" s="2">
        <f>IF(IV.1!$J79=5,IV.1!$I79,0)</f>
        <v>0</v>
      </c>
      <c r="I78" s="2">
        <f>IF(IV.1!$J79=6,IV.1!$I79,0)</f>
        <v>0</v>
      </c>
      <c r="J78" s="2"/>
      <c r="P78" s="2"/>
      <c r="R78" s="2">
        <f>IV.1!N79</f>
        <v>0</v>
      </c>
      <c r="S78" s="2">
        <f>IV.1_ART1!N67</f>
        <v>0</v>
      </c>
      <c r="T78" s="2">
        <f>IV.1_ART2!N67</f>
        <v>0</v>
      </c>
      <c r="U78" s="2">
        <f>IV.1_ART3!N67</f>
        <v>0</v>
      </c>
      <c r="V78" s="2">
        <f>IV.1_ART4!N67</f>
        <v>0</v>
      </c>
      <c r="W78" s="2">
        <f>IV.1_ART5!N67</f>
        <v>0</v>
      </c>
      <c r="X78" s="2">
        <f>IV.1_ART6!N67</f>
        <v>0</v>
      </c>
      <c r="Y78" s="2">
        <f>IV.1_ART7!N67</f>
        <v>0</v>
      </c>
      <c r="Z78" s="2">
        <f>IV.1_ART8!N67</f>
        <v>0</v>
      </c>
      <c r="AA78" s="2">
        <f>IV.1_ART9!N67</f>
        <v>0</v>
      </c>
      <c r="AB78" s="2">
        <f>IV.1_ART10!N67</f>
        <v>0</v>
      </c>
      <c r="AC78" s="2">
        <f>IV.1_ART11!N67</f>
        <v>0</v>
      </c>
      <c r="AD78" s="2">
        <f>IV.1_ART12!N67</f>
        <v>0</v>
      </c>
    </row>
    <row r="79" spans="1:30">
      <c r="A79" s="3">
        <v>76</v>
      </c>
      <c r="B79" s="514" t="s">
        <v>111</v>
      </c>
      <c r="C79" s="2">
        <f>IF(IV.1!$F80=1,IV.1!$E80,0)</f>
        <v>0</v>
      </c>
      <c r="D79" s="2">
        <f>IF(IV.1!$F80=2,(IV.1!$E80-IV.1!$N80),0)</f>
        <v>0</v>
      </c>
      <c r="E79" s="2">
        <f>IF(AND(IV.1!$F80=3,IV.1!O80=1),(IV.1!$E80-IV.1!$N80),0)</f>
        <v>0</v>
      </c>
      <c r="F79" s="2">
        <f>IF(AND(IV.1!$F80=3,IV.1!O80=2),(IV.1!$E80-IV.1!$N80),0)</f>
        <v>0</v>
      </c>
      <c r="G79" s="2">
        <f>IF(IV.1!$F80=4,IV.1!$E80,0)</f>
        <v>0</v>
      </c>
      <c r="H79" s="2">
        <f>IF(IV.1!$J80=5,IV.1!$I80,0)</f>
        <v>0</v>
      </c>
      <c r="I79" s="2">
        <f>IF(IV.1!$J80=6,IV.1!$I80,0)</f>
        <v>0</v>
      </c>
      <c r="J79" s="2"/>
      <c r="P79" s="2"/>
      <c r="R79" s="2">
        <f>IV.1!N80</f>
        <v>0</v>
      </c>
      <c r="S79" s="2">
        <f>IV.1_ART1!N68</f>
        <v>0</v>
      </c>
      <c r="T79" s="2">
        <f>IV.1_ART2!N68</f>
        <v>0</v>
      </c>
      <c r="U79" s="2">
        <f>IV.1_ART3!N68</f>
        <v>0</v>
      </c>
      <c r="V79" s="2">
        <f>IV.1_ART4!N68</f>
        <v>0</v>
      </c>
      <c r="W79" s="2">
        <f>IV.1_ART5!N68</f>
        <v>0</v>
      </c>
      <c r="X79" s="2">
        <f>IV.1_ART6!N68</f>
        <v>0</v>
      </c>
      <c r="Y79" s="2">
        <f>IV.1_ART7!N68</f>
        <v>0</v>
      </c>
      <c r="Z79" s="2">
        <f>IV.1_ART8!N68</f>
        <v>0</v>
      </c>
      <c r="AA79" s="2">
        <f>IV.1_ART9!N68</f>
        <v>0</v>
      </c>
      <c r="AB79" s="2">
        <f>IV.1_ART10!N68</f>
        <v>0</v>
      </c>
      <c r="AC79" s="2">
        <f>IV.1_ART11!N68</f>
        <v>0</v>
      </c>
      <c r="AD79" s="2">
        <f>IV.1_ART12!N68</f>
        <v>0</v>
      </c>
    </row>
    <row r="80" spans="1:30">
      <c r="A80" s="3">
        <v>77</v>
      </c>
      <c r="B80" s="514" t="s">
        <v>112</v>
      </c>
      <c r="C80" s="2">
        <f>IF(IV.1!$F81=1,IV.1!$E81,0)</f>
        <v>0</v>
      </c>
      <c r="D80" s="2">
        <f>IF(IV.1!$F81=2,(IV.1!$E81-IV.1!$N81),0)</f>
        <v>0</v>
      </c>
      <c r="E80" s="2">
        <f>IF(AND(IV.1!$F81=3,IV.1!O81=1),(IV.1!$E81-IV.1!$N81),0)</f>
        <v>0</v>
      </c>
      <c r="F80" s="2">
        <f>IF(AND(IV.1!$F81=3,IV.1!O81=2),(IV.1!$E81-IV.1!$N81),0)</f>
        <v>0</v>
      </c>
      <c r="G80" s="2">
        <f>IF(IV.1!$F81=4,IV.1!$E81,0)</f>
        <v>0</v>
      </c>
      <c r="H80" s="2">
        <f>IF(IV.1!$J81=5,IV.1!$I81,0)</f>
        <v>0</v>
      </c>
      <c r="I80" s="2">
        <f>IF(IV.1!$J81=6,IV.1!$I81,0)</f>
        <v>0</v>
      </c>
      <c r="J80" s="2"/>
      <c r="P80" s="2"/>
      <c r="R80" s="2">
        <f>IV.1!N81</f>
        <v>0</v>
      </c>
      <c r="S80" s="2">
        <f>IV.1_ART1!N69</f>
        <v>0</v>
      </c>
      <c r="T80" s="2">
        <f>IV.1_ART2!N69</f>
        <v>0</v>
      </c>
      <c r="U80" s="2">
        <f>IV.1_ART3!N69</f>
        <v>0</v>
      </c>
      <c r="V80" s="2">
        <f>IV.1_ART4!N69</f>
        <v>0</v>
      </c>
      <c r="W80" s="2">
        <f>IV.1_ART5!N69</f>
        <v>0</v>
      </c>
      <c r="X80" s="2">
        <f>IV.1_ART6!N69</f>
        <v>0</v>
      </c>
      <c r="Y80" s="2">
        <f>IV.1_ART7!N69</f>
        <v>0</v>
      </c>
      <c r="Z80" s="2">
        <f>IV.1_ART8!N69</f>
        <v>0</v>
      </c>
      <c r="AA80" s="2">
        <f>IV.1_ART9!N69</f>
        <v>0</v>
      </c>
      <c r="AB80" s="2">
        <f>IV.1_ART10!N69</f>
        <v>0</v>
      </c>
      <c r="AC80" s="2">
        <f>IV.1_ART11!N69</f>
        <v>0</v>
      </c>
      <c r="AD80" s="2">
        <f>IV.1_ART12!N69</f>
        <v>0</v>
      </c>
    </row>
    <row r="81" spans="1:30">
      <c r="A81" s="3">
        <v>78</v>
      </c>
      <c r="B81" s="514" t="s">
        <v>113</v>
      </c>
      <c r="C81" s="2">
        <f>IF(IV.1!$F82=1,IV.1!$E82,0)</f>
        <v>0</v>
      </c>
      <c r="D81" s="2">
        <f>IF(IV.1!$F82=2,(IV.1!$E82-IV.1!$N82),0)</f>
        <v>0</v>
      </c>
      <c r="E81" s="2">
        <f>IF(AND(IV.1!$F82=3,IV.1!O82=1),(IV.1!$E82-IV.1!$N82),0)</f>
        <v>0</v>
      </c>
      <c r="F81" s="2">
        <f>IF(AND(IV.1!$F82=3,IV.1!O82=2),(IV.1!$E82-IV.1!$N82),0)</f>
        <v>0</v>
      </c>
      <c r="G81" s="2">
        <f>IF(IV.1!$F82=4,IV.1!$E82,0)</f>
        <v>0</v>
      </c>
      <c r="H81" s="2">
        <f>IF(IV.1!$J82=5,IV.1!$I82,0)</f>
        <v>0</v>
      </c>
      <c r="I81" s="2">
        <f>IF(IV.1!$J82=6,IV.1!$I82,0)</f>
        <v>0</v>
      </c>
      <c r="J81" s="2"/>
      <c r="P81" s="2"/>
      <c r="R81" s="2">
        <f>IV.1!N82</f>
        <v>0</v>
      </c>
      <c r="S81" s="2">
        <f>IV.1_ART1!N70</f>
        <v>0</v>
      </c>
      <c r="T81" s="2">
        <f>IV.1_ART2!N70</f>
        <v>0</v>
      </c>
      <c r="U81" s="2">
        <f>IV.1_ART3!N70</f>
        <v>0</v>
      </c>
      <c r="V81" s="2">
        <f>IV.1_ART4!N70</f>
        <v>0</v>
      </c>
      <c r="W81" s="2">
        <f>IV.1_ART5!N70</f>
        <v>0</v>
      </c>
      <c r="X81" s="2">
        <f>IV.1_ART6!N70</f>
        <v>0</v>
      </c>
      <c r="Y81" s="2">
        <f>IV.1_ART7!N70</f>
        <v>0</v>
      </c>
      <c r="Z81" s="2">
        <f>IV.1_ART8!N70</f>
        <v>0</v>
      </c>
      <c r="AA81" s="2">
        <f>IV.1_ART9!N70</f>
        <v>0</v>
      </c>
      <c r="AB81" s="2">
        <f>IV.1_ART10!N70</f>
        <v>0</v>
      </c>
      <c r="AC81" s="2">
        <f>IV.1_ART11!N70</f>
        <v>0</v>
      </c>
      <c r="AD81" s="2">
        <f>IV.1_ART12!N70</f>
        <v>0</v>
      </c>
    </row>
    <row r="82" spans="1:30">
      <c r="A82" s="3">
        <v>79</v>
      </c>
      <c r="B82" s="514" t="s">
        <v>115</v>
      </c>
      <c r="C82" s="2">
        <f>IF(IV.1!$F83=1,IV.1!$E83,0)</f>
        <v>0</v>
      </c>
      <c r="D82" s="2">
        <f>IF(IV.1!$F83=2,(IV.1!$E83-IV.1!$N83),0)</f>
        <v>0</v>
      </c>
      <c r="E82" s="2">
        <f>IF(AND(IV.1!$F83=3,IV.1!O83=1),(IV.1!$E83-IV.1!$N83),0)</f>
        <v>0</v>
      </c>
      <c r="F82" s="2">
        <f>IF(AND(IV.1!$F83=3,IV.1!O83=2),(IV.1!$E83-IV.1!$N83),0)</f>
        <v>0</v>
      </c>
      <c r="G82" s="2">
        <f>IF(IV.1!$F83=4,IV.1!$E83,0)</f>
        <v>0</v>
      </c>
      <c r="H82" s="2">
        <f>IF(IV.1!$J83=5,IV.1!$I83,0)</f>
        <v>0</v>
      </c>
      <c r="I82" s="2">
        <f>IF(IV.1!$J83=6,IV.1!$I83,0)</f>
        <v>0</v>
      </c>
      <c r="J82" s="2"/>
      <c r="P82" s="2"/>
      <c r="R82" s="2">
        <f>IV.1!N83</f>
        <v>0</v>
      </c>
      <c r="S82" s="2">
        <f>IV.1_ART1!N71</f>
        <v>0</v>
      </c>
      <c r="T82" s="2">
        <f>IV.1_ART2!N71</f>
        <v>0</v>
      </c>
      <c r="U82" s="2">
        <f>IV.1_ART3!N71</f>
        <v>0</v>
      </c>
      <c r="V82" s="2">
        <f>IV.1_ART4!N71</f>
        <v>0</v>
      </c>
      <c r="W82" s="2">
        <f>IV.1_ART5!N71</f>
        <v>0</v>
      </c>
      <c r="X82" s="2">
        <f>IV.1_ART6!N71</f>
        <v>0</v>
      </c>
      <c r="Y82" s="2">
        <f>IV.1_ART7!N71</f>
        <v>0</v>
      </c>
      <c r="Z82" s="2">
        <f>IV.1_ART8!N71</f>
        <v>0</v>
      </c>
      <c r="AA82" s="2">
        <f>IV.1_ART9!N71</f>
        <v>0</v>
      </c>
      <c r="AB82" s="2">
        <f>IV.1_ART10!N71</f>
        <v>0</v>
      </c>
      <c r="AC82" s="2">
        <f>IV.1_ART11!N71</f>
        <v>0</v>
      </c>
      <c r="AD82" s="2">
        <f>IV.1_ART12!N71</f>
        <v>0</v>
      </c>
    </row>
    <row r="83" spans="1:30">
      <c r="A83" s="3">
        <v>80</v>
      </c>
      <c r="B83" s="514" t="s">
        <v>117</v>
      </c>
      <c r="C83" s="2">
        <f>IF(IV.1!$F84=1,IV.1!$E84,0)</f>
        <v>0</v>
      </c>
      <c r="D83" s="2">
        <f>IF(IV.1!$F84=2,(IV.1!$E84-IV.1!$N84),0)</f>
        <v>0</v>
      </c>
      <c r="E83" s="2">
        <f>IF(AND(IV.1!$F84=3,IV.1!O84=1),(IV.1!$E84-IV.1!$N84),0)</f>
        <v>0</v>
      </c>
      <c r="F83" s="2">
        <f>IF(AND(IV.1!$F84=3,IV.1!O84=2),(IV.1!$E84-IV.1!$N84),0)</f>
        <v>0</v>
      </c>
      <c r="G83" s="2">
        <f>IF(IV.1!$F84=4,IV.1!$E84,0)</f>
        <v>0</v>
      </c>
      <c r="H83" s="2">
        <f>IF(IV.1!$J84=5,IV.1!$I84,0)</f>
        <v>0</v>
      </c>
      <c r="I83" s="2">
        <f>IF(IV.1!$J84=6,IV.1!$I84,0)</f>
        <v>0</v>
      </c>
      <c r="J83" s="2"/>
      <c r="P83" s="2"/>
      <c r="R83" s="2">
        <f>IV.1!N84</f>
        <v>0</v>
      </c>
      <c r="S83" s="2">
        <f>IV.1_ART1!N72</f>
        <v>0</v>
      </c>
      <c r="T83" s="2">
        <f>IV.1_ART2!N72</f>
        <v>0</v>
      </c>
      <c r="U83" s="2">
        <f>IV.1_ART3!N72</f>
        <v>0</v>
      </c>
      <c r="V83" s="2">
        <f>IV.1_ART4!N72</f>
        <v>0</v>
      </c>
      <c r="W83" s="2">
        <f>IV.1_ART5!N72</f>
        <v>0</v>
      </c>
      <c r="X83" s="2">
        <f>IV.1_ART6!N72</f>
        <v>0</v>
      </c>
      <c r="Y83" s="2">
        <f>IV.1_ART7!N72</f>
        <v>0</v>
      </c>
      <c r="Z83" s="2">
        <f>IV.1_ART8!N72</f>
        <v>0</v>
      </c>
      <c r="AA83" s="2">
        <f>IV.1_ART9!N72</f>
        <v>0</v>
      </c>
      <c r="AB83" s="2">
        <f>IV.1_ART10!N72</f>
        <v>0</v>
      </c>
      <c r="AC83" s="2">
        <f>IV.1_ART11!N72</f>
        <v>0</v>
      </c>
      <c r="AD83" s="2">
        <f>IV.1_ART12!N72</f>
        <v>0</v>
      </c>
    </row>
    <row r="84" spans="1:30">
      <c r="A84" s="3">
        <v>81</v>
      </c>
      <c r="B84" s="514" t="s">
        <v>119</v>
      </c>
      <c r="C84" s="2">
        <f>IF(IV.1!$F85=1,IV.1!$E85,0)</f>
        <v>0</v>
      </c>
      <c r="D84" s="2">
        <f>IF(IV.1!$F85=2,(IV.1!$E85-IV.1!$N85),0)</f>
        <v>0</v>
      </c>
      <c r="E84" s="2">
        <f>IF(AND(IV.1!$F85=3,IV.1!O85=1),(IV.1!$E85-IV.1!$N85),0)</f>
        <v>0</v>
      </c>
      <c r="F84" s="2">
        <f>IF(AND(IV.1!$F85=3,IV.1!O85=2),(IV.1!$E85-IV.1!$N85),0)</f>
        <v>0</v>
      </c>
      <c r="G84" s="2">
        <f>IF(IV.1!$F85=4,IV.1!$E85,0)</f>
        <v>0</v>
      </c>
      <c r="H84" s="2">
        <f>IF(IV.1!$J85=5,IV.1!$I85,0)</f>
        <v>0</v>
      </c>
      <c r="I84" s="2">
        <f>IF(IV.1!$J85=6,IV.1!$I85,0)</f>
        <v>0</v>
      </c>
      <c r="J84" s="2"/>
      <c r="P84" s="2"/>
      <c r="R84" s="2">
        <f>IV.1!N85</f>
        <v>0</v>
      </c>
      <c r="S84" s="2">
        <f>IV.1_ART1!N73</f>
        <v>0</v>
      </c>
      <c r="T84" s="2">
        <f>IV.1_ART2!N73</f>
        <v>0</v>
      </c>
      <c r="U84" s="2">
        <f>IV.1_ART3!N73</f>
        <v>0</v>
      </c>
      <c r="V84" s="2">
        <f>IV.1_ART4!N73</f>
        <v>0</v>
      </c>
      <c r="W84" s="2">
        <f>IV.1_ART5!N73</f>
        <v>0</v>
      </c>
      <c r="X84" s="2">
        <f>IV.1_ART6!N73</f>
        <v>0</v>
      </c>
      <c r="Y84" s="2">
        <f>IV.1_ART7!N73</f>
        <v>0</v>
      </c>
      <c r="Z84" s="2">
        <f>IV.1_ART8!N73</f>
        <v>0</v>
      </c>
      <c r="AA84" s="2">
        <f>IV.1_ART9!N73</f>
        <v>0</v>
      </c>
      <c r="AB84" s="2">
        <f>IV.1_ART10!N73</f>
        <v>0</v>
      </c>
      <c r="AC84" s="2">
        <f>IV.1_ART11!N73</f>
        <v>0</v>
      </c>
      <c r="AD84" s="2">
        <f>IV.1_ART12!N73</f>
        <v>0</v>
      </c>
    </row>
    <row r="85" spans="1:30">
      <c r="A85" s="3">
        <v>82</v>
      </c>
      <c r="B85" s="514" t="s">
        <v>120</v>
      </c>
      <c r="C85" s="2">
        <f>IF(IV.1!$F86=1,IV.1!$E86,0)</f>
        <v>0</v>
      </c>
      <c r="D85" s="2">
        <f>IF(IV.1!$F86=2,(IV.1!$E86-IV.1!$N86),0)</f>
        <v>0</v>
      </c>
      <c r="E85" s="2">
        <f>IF(AND(IV.1!$F86=3,IV.1!O86=1),(IV.1!$E86-IV.1!$N86),0)</f>
        <v>0</v>
      </c>
      <c r="F85" s="2">
        <f>IF(AND(IV.1!$F86=3,IV.1!O86=2),(IV.1!$E86-IV.1!$N86),0)</f>
        <v>0</v>
      </c>
      <c r="G85" s="2">
        <f>IF(IV.1!$F86=4,IV.1!$E86,0)</f>
        <v>0</v>
      </c>
      <c r="H85" s="2">
        <f>IF(IV.1!$J86=5,IV.1!$I86,0)</f>
        <v>0</v>
      </c>
      <c r="I85" s="2">
        <f>IF(IV.1!$J86=6,IV.1!$I86,0)</f>
        <v>0</v>
      </c>
      <c r="J85" s="2"/>
      <c r="P85" s="2"/>
      <c r="R85" s="2">
        <f>IV.1!N86</f>
        <v>0</v>
      </c>
      <c r="S85" s="2">
        <f>IV.1_ART1!N74</f>
        <v>0</v>
      </c>
      <c r="T85" s="2">
        <f>IV.1_ART2!N74</f>
        <v>0</v>
      </c>
      <c r="U85" s="2">
        <f>IV.1_ART3!N74</f>
        <v>0</v>
      </c>
      <c r="V85" s="2">
        <f>IV.1_ART4!N74</f>
        <v>0</v>
      </c>
      <c r="W85" s="2">
        <f>IV.1_ART5!N74</f>
        <v>0</v>
      </c>
      <c r="X85" s="2">
        <f>IV.1_ART6!N74</f>
        <v>0</v>
      </c>
      <c r="Y85" s="2">
        <f>IV.1_ART7!N74</f>
        <v>0</v>
      </c>
      <c r="Z85" s="2">
        <f>IV.1_ART8!N74</f>
        <v>0</v>
      </c>
      <c r="AA85" s="2">
        <f>IV.1_ART9!N74</f>
        <v>0</v>
      </c>
      <c r="AB85" s="2">
        <f>IV.1_ART10!N74</f>
        <v>0</v>
      </c>
      <c r="AC85" s="2">
        <f>IV.1_ART11!N74</f>
        <v>0</v>
      </c>
      <c r="AD85" s="2">
        <f>IV.1_ART12!N74</f>
        <v>0</v>
      </c>
    </row>
    <row r="86" spans="1:30">
      <c r="A86" s="3">
        <v>83</v>
      </c>
      <c r="B86" s="21" t="s">
        <v>1039</v>
      </c>
      <c r="C86" s="2">
        <f>IF(IV.1!$F87=1,IV.1!$E87,0)</f>
        <v>0</v>
      </c>
      <c r="D86" s="2">
        <f>IF(IV.1!$F87=2,(IV.1!$E87-IV.1!$N87),0)</f>
        <v>0</v>
      </c>
      <c r="E86" s="2">
        <f>IF(AND(IV.1!$F87=3,IV.1!O87=1),(IV.1!$E87-IV.1!$N87),0)</f>
        <v>0</v>
      </c>
      <c r="F86" s="2">
        <f>IF(AND(IV.1!$F87=3,IV.1!O87=2),(IV.1!$E87-IV.1!$N87),0)</f>
        <v>0</v>
      </c>
      <c r="G86" s="2">
        <f>IF(IV.1!$F87=4,IV.1!$E87,0)</f>
        <v>0</v>
      </c>
      <c r="H86" s="2">
        <f>IF(IV.1!$J87=5,IV.1!$I87,0)</f>
        <v>0</v>
      </c>
      <c r="I86" s="2">
        <f>IF(IV.1!$J87=6,IV.1!$I87,0)</f>
        <v>0</v>
      </c>
      <c r="J86" s="2"/>
      <c r="P86" s="2"/>
      <c r="R86" s="2">
        <f>IV.1!N87</f>
        <v>0</v>
      </c>
      <c r="V86" s="2"/>
    </row>
    <row r="87" spans="1:30">
      <c r="A87" s="3">
        <v>84</v>
      </c>
      <c r="B87" s="514" t="s">
        <v>121</v>
      </c>
      <c r="C87" s="2">
        <f>IF(IV.1!$F88=1,IV.1!$E88,0)</f>
        <v>0</v>
      </c>
      <c r="D87" s="2">
        <f>IF(IV.1!$F88=2,(IV.1!$E88-IV.1!$N88),0)</f>
        <v>0</v>
      </c>
      <c r="E87" s="2">
        <f>IF(AND(IV.1!$F88=3,IV.1!O88=1),(IV.1!$E88-IV.1!$N88),0)</f>
        <v>0</v>
      </c>
      <c r="F87" s="2">
        <f>IF(AND(IV.1!$F88=3,IV.1!O88=2),(IV.1!$E88-IV.1!$N88),0)</f>
        <v>0</v>
      </c>
      <c r="G87" s="2">
        <f>IF(IV.1!$F88=4,IV.1!$E88,0)</f>
        <v>0</v>
      </c>
      <c r="H87" s="2">
        <f>IF(IV.1!$J88=5,IV.1!$I88,0)</f>
        <v>0</v>
      </c>
      <c r="I87" s="2">
        <f>IF(IV.1!$J88=6,IV.1!$I88,0)</f>
        <v>0</v>
      </c>
      <c r="J87" s="2"/>
      <c r="P87" s="2"/>
      <c r="R87" s="2">
        <f>IV.1!N88</f>
        <v>0</v>
      </c>
      <c r="S87" s="2">
        <f>IV.1_ART1!N75</f>
        <v>0</v>
      </c>
      <c r="T87" s="2">
        <f>IV.1_ART2!N75</f>
        <v>0</v>
      </c>
      <c r="U87" s="2">
        <f>IV.1_ART3!N75</f>
        <v>0</v>
      </c>
      <c r="V87" s="2">
        <f>IV.1_ART4!N75</f>
        <v>0</v>
      </c>
      <c r="W87" s="2">
        <f>IV.1_ART5!N75</f>
        <v>0</v>
      </c>
      <c r="X87" s="2">
        <f>IV.1_ART6!N75</f>
        <v>0</v>
      </c>
      <c r="Y87" s="2">
        <f>IV.1_ART7!N75</f>
        <v>0</v>
      </c>
      <c r="Z87" s="2">
        <f>IV.1_ART8!N75</f>
        <v>0</v>
      </c>
      <c r="AA87" s="2">
        <f>IV.1_ART9!N75</f>
        <v>0</v>
      </c>
      <c r="AB87" s="2">
        <f>IV.1_ART10!N75</f>
        <v>0</v>
      </c>
      <c r="AC87" s="2">
        <f>IV.1_ART11!N75</f>
        <v>0</v>
      </c>
      <c r="AD87" s="2">
        <f>IV.1_ART12!N75</f>
        <v>0</v>
      </c>
    </row>
    <row r="88" spans="1:30">
      <c r="A88" s="3">
        <v>85</v>
      </c>
      <c r="B88" s="513" t="s">
        <v>123</v>
      </c>
      <c r="C88" s="2">
        <f>IF(IV.1!$F89=1,IV.1!$E89,0)</f>
        <v>0</v>
      </c>
      <c r="D88" s="2">
        <f>IF(IV.1!$F89=2,(IV.1!$E89-IV.1!$N89),0)</f>
        <v>0</v>
      </c>
      <c r="E88" s="2">
        <f>IF(AND(IV.1!$F89=3,IV.1!O89=1),(IV.1!$E89-IV.1!$N89),0)</f>
        <v>0</v>
      </c>
      <c r="F88" s="2">
        <f>IF(AND(IV.1!$F89=3,IV.1!O89=2),(IV.1!$E89-IV.1!$N89),0)</f>
        <v>0</v>
      </c>
      <c r="G88" s="2">
        <f>IF(IV.1!$F89=4,IV.1!$E89,0)</f>
        <v>0</v>
      </c>
      <c r="H88" s="2">
        <f>IF(IV.1!$J89=5,IV.1!$I89,0)</f>
        <v>0</v>
      </c>
      <c r="I88" s="2">
        <f>IF(IV.1!$J89=6,IV.1!$I89,0)</f>
        <v>0</v>
      </c>
      <c r="J88" s="2"/>
      <c r="P88" s="2"/>
      <c r="R88" s="2">
        <f>IV.1!N89</f>
        <v>0</v>
      </c>
      <c r="S88" s="2">
        <f>IV.1_ART1!N76</f>
        <v>0</v>
      </c>
      <c r="T88" s="2">
        <f>IV.1_ART2!N76</f>
        <v>0</v>
      </c>
      <c r="U88" s="2">
        <f>IV.1_ART3!N76</f>
        <v>0</v>
      </c>
      <c r="V88" s="2">
        <f>IV.1_ART4!N76</f>
        <v>0</v>
      </c>
      <c r="W88" s="2">
        <f>IV.1_ART5!N76</f>
        <v>0</v>
      </c>
      <c r="X88" s="2">
        <f>IV.1_ART6!N76</f>
        <v>0</v>
      </c>
      <c r="Y88" s="2">
        <f>IV.1_ART7!N76</f>
        <v>0</v>
      </c>
      <c r="Z88" s="2">
        <f>IV.1_ART8!N76</f>
        <v>0</v>
      </c>
      <c r="AA88" s="2">
        <f>IV.1_ART9!N76</f>
        <v>0</v>
      </c>
      <c r="AB88" s="2">
        <f>IV.1_ART10!N76</f>
        <v>0</v>
      </c>
      <c r="AC88" s="2">
        <f>IV.1_ART11!N76</f>
        <v>0</v>
      </c>
      <c r="AD88" s="2">
        <f>IV.1_ART12!N76</f>
        <v>0</v>
      </c>
    </row>
    <row r="89" spans="1:30">
      <c r="A89" s="3">
        <v>86</v>
      </c>
      <c r="B89" s="514" t="s">
        <v>125</v>
      </c>
      <c r="C89" s="2">
        <f>IF(IV.1!$F90=1,IV.1!$E90,0)</f>
        <v>0</v>
      </c>
      <c r="D89" s="2">
        <f>IF(IV.1!$F90=2,(IV.1!$E90-IV.1!$N90),0)</f>
        <v>0</v>
      </c>
      <c r="E89" s="2">
        <f>IF(AND(IV.1!$F90=3,IV.1!O90=1),(IV.1!$E90-IV.1!$N90),0)</f>
        <v>0</v>
      </c>
      <c r="F89" s="2">
        <f>IF(AND(IV.1!$F90=3,IV.1!O90=2),(IV.1!$E90-IV.1!$N90),0)</f>
        <v>0</v>
      </c>
      <c r="G89" s="2">
        <f>IF(IV.1!$F90=4,IV.1!$E90,0)</f>
        <v>0</v>
      </c>
      <c r="H89" s="2">
        <f>IF(IV.1!$J90=5,IV.1!$I90,0)</f>
        <v>0</v>
      </c>
      <c r="I89" s="2">
        <f>IF(IV.1!$J90=6,IV.1!$I90,0)</f>
        <v>0</v>
      </c>
      <c r="J89" s="2"/>
      <c r="P89" s="2"/>
      <c r="R89" s="2">
        <f>IV.1!N90</f>
        <v>0</v>
      </c>
      <c r="S89" s="2">
        <f>IV.1_ART1!N77</f>
        <v>0</v>
      </c>
      <c r="T89" s="2">
        <f>IV.1_ART2!N77</f>
        <v>0</v>
      </c>
      <c r="U89" s="2">
        <f>IV.1_ART3!N77</f>
        <v>0</v>
      </c>
      <c r="V89" s="2">
        <f>IV.1_ART4!N77</f>
        <v>0</v>
      </c>
      <c r="W89" s="2">
        <f>IV.1_ART5!N77</f>
        <v>0</v>
      </c>
      <c r="X89" s="2">
        <f>IV.1_ART6!N77</f>
        <v>0</v>
      </c>
      <c r="Y89" s="2">
        <f>IV.1_ART7!N77</f>
        <v>0</v>
      </c>
      <c r="Z89" s="2">
        <f>IV.1_ART8!N77</f>
        <v>0</v>
      </c>
      <c r="AA89" s="2">
        <f>IV.1_ART9!N77</f>
        <v>0</v>
      </c>
      <c r="AB89" s="2">
        <f>IV.1_ART10!N77</f>
        <v>0</v>
      </c>
      <c r="AC89" s="2">
        <f>IV.1_ART11!N77</f>
        <v>0</v>
      </c>
      <c r="AD89" s="2">
        <f>IV.1_ART12!N77</f>
        <v>0</v>
      </c>
    </row>
    <row r="90" spans="1:30">
      <c r="A90" s="3">
        <v>87</v>
      </c>
      <c r="B90" s="514" t="s">
        <v>126</v>
      </c>
      <c r="C90" s="2">
        <f>IF(IV.1!$F91=1,IV.1!$E91,0)</f>
        <v>0</v>
      </c>
      <c r="D90" s="2">
        <f>IF(IV.1!$F91=2,(IV.1!$E91-IV.1!$N91),0)</f>
        <v>0</v>
      </c>
      <c r="E90" s="2">
        <f>IF(AND(IV.1!$F91=3,IV.1!O91=1),(IV.1!$E91-IV.1!$N91),0)</f>
        <v>0</v>
      </c>
      <c r="F90" s="2">
        <f>IF(AND(IV.1!$F91=3,IV.1!O91=2),(IV.1!$E91-IV.1!$N91),0)</f>
        <v>0</v>
      </c>
      <c r="G90" s="2">
        <f>IF(IV.1!$F91=4,IV.1!$E91,0)</f>
        <v>0</v>
      </c>
      <c r="H90" s="2">
        <f>IF(IV.1!$J91=5,IV.1!$I91,0)</f>
        <v>0</v>
      </c>
      <c r="I90" s="2">
        <f>IF(IV.1!$J91=6,IV.1!$I91,0)</f>
        <v>0</v>
      </c>
      <c r="J90" s="2"/>
      <c r="P90" s="2"/>
      <c r="R90" s="2">
        <f>IV.1!N91</f>
        <v>0</v>
      </c>
      <c r="S90" s="2">
        <f>IV.1_ART1!N78</f>
        <v>0</v>
      </c>
      <c r="T90" s="2">
        <f>IV.1_ART2!N78</f>
        <v>0</v>
      </c>
      <c r="U90" s="2">
        <f>IV.1_ART3!N78</f>
        <v>0</v>
      </c>
      <c r="V90" s="2">
        <f>IV.1_ART4!N78</f>
        <v>0</v>
      </c>
      <c r="W90" s="2">
        <f>IV.1_ART5!N78</f>
        <v>0</v>
      </c>
      <c r="X90" s="2">
        <f>IV.1_ART6!N78</f>
        <v>0</v>
      </c>
      <c r="Y90" s="2">
        <f>IV.1_ART7!N78</f>
        <v>0</v>
      </c>
      <c r="Z90" s="2">
        <f>IV.1_ART8!N78</f>
        <v>0</v>
      </c>
      <c r="AA90" s="2">
        <f>IV.1_ART9!N78</f>
        <v>0</v>
      </c>
      <c r="AB90" s="2">
        <f>IV.1_ART10!N78</f>
        <v>0</v>
      </c>
      <c r="AC90" s="2">
        <f>IV.1_ART11!N78</f>
        <v>0</v>
      </c>
      <c r="AD90" s="2">
        <f>IV.1_ART12!N78</f>
        <v>0</v>
      </c>
    </row>
    <row r="91" spans="1:30">
      <c r="A91" s="3">
        <v>88</v>
      </c>
      <c r="B91" s="514" t="s">
        <v>127</v>
      </c>
      <c r="C91" s="2">
        <f>IF(IV.1!$F92=1,IV.1!$E92,0)</f>
        <v>0</v>
      </c>
      <c r="D91" s="2">
        <f>IF(IV.1!$F92=2,(IV.1!$E92-IV.1!$N92),0)</f>
        <v>0</v>
      </c>
      <c r="E91" s="2">
        <f>IF(AND(IV.1!$F92=3,IV.1!O92=1),(IV.1!$E92-IV.1!$N92),0)</f>
        <v>0</v>
      </c>
      <c r="F91" s="2">
        <f>IF(AND(IV.1!$F92=3,IV.1!O92=2),(IV.1!$E92-IV.1!$N92),0)</f>
        <v>0</v>
      </c>
      <c r="G91" s="2">
        <f>IF(IV.1!$F92=4,IV.1!$E92,0)</f>
        <v>0</v>
      </c>
      <c r="H91" s="2">
        <f>IF(IV.1!$J92=5,IV.1!$I92,0)</f>
        <v>0</v>
      </c>
      <c r="I91" s="2">
        <f>IF(IV.1!$J92=6,IV.1!$I92,0)</f>
        <v>0</v>
      </c>
      <c r="J91" s="2"/>
      <c r="P91" s="2"/>
      <c r="R91" s="2">
        <f>IV.1!N92</f>
        <v>0</v>
      </c>
      <c r="S91" s="2">
        <f>IV.1_ART1!N79</f>
        <v>0</v>
      </c>
      <c r="T91" s="2">
        <f>IV.1_ART2!N79</f>
        <v>0</v>
      </c>
      <c r="U91" s="2">
        <f>IV.1_ART3!N79</f>
        <v>0</v>
      </c>
      <c r="V91" s="2">
        <f>IV.1_ART4!N79</f>
        <v>0</v>
      </c>
      <c r="W91" s="2">
        <f>IV.1_ART5!N79</f>
        <v>0</v>
      </c>
      <c r="X91" s="2">
        <f>IV.1_ART6!N79</f>
        <v>0</v>
      </c>
      <c r="Y91" s="2">
        <f>IV.1_ART7!N79</f>
        <v>0</v>
      </c>
      <c r="Z91" s="2">
        <f>IV.1_ART8!N79</f>
        <v>0</v>
      </c>
      <c r="AA91" s="2">
        <f>IV.1_ART9!N79</f>
        <v>0</v>
      </c>
      <c r="AB91" s="2">
        <f>IV.1_ART10!N79</f>
        <v>0</v>
      </c>
      <c r="AC91" s="2">
        <f>IV.1_ART11!N79</f>
        <v>0</v>
      </c>
      <c r="AD91" s="2">
        <f>IV.1_ART12!N79</f>
        <v>0</v>
      </c>
    </row>
    <row r="92" spans="1:30">
      <c r="A92" s="3">
        <v>89</v>
      </c>
      <c r="B92" s="514" t="s">
        <v>128</v>
      </c>
      <c r="C92" s="2">
        <f>IF(IV.1!$F93=1,IV.1!$E93,0)</f>
        <v>0</v>
      </c>
      <c r="D92" s="2">
        <f>IF(IV.1!$F93=2,(IV.1!$E93-IV.1!$N93),0)</f>
        <v>0</v>
      </c>
      <c r="E92" s="2">
        <f>IF(AND(IV.1!$F93=3,IV.1!O93=1),(IV.1!$E93-IV.1!$N93),0)</f>
        <v>0</v>
      </c>
      <c r="F92" s="2">
        <f>IF(AND(IV.1!$F93=3,IV.1!O93=2),(IV.1!$E93-IV.1!$N93),0)</f>
        <v>0</v>
      </c>
      <c r="G92" s="2">
        <f>IF(IV.1!$F93=4,IV.1!$E93,0)</f>
        <v>0</v>
      </c>
      <c r="H92" s="2">
        <f>IF(IV.1!$J93=5,IV.1!$I93,0)</f>
        <v>0</v>
      </c>
      <c r="I92" s="2">
        <f>IF(IV.1!$J93=6,IV.1!$I93,0)</f>
        <v>0</v>
      </c>
      <c r="J92" s="2"/>
      <c r="P92" s="2"/>
      <c r="R92" s="2">
        <f>IV.1!N93</f>
        <v>0</v>
      </c>
      <c r="S92" s="2">
        <f>IV.1_ART1!N80</f>
        <v>0</v>
      </c>
      <c r="T92" s="2">
        <f>IV.1_ART2!N80</f>
        <v>0</v>
      </c>
      <c r="U92" s="2">
        <f>IV.1_ART3!N80</f>
        <v>0</v>
      </c>
      <c r="V92" s="2">
        <f>IV.1_ART4!N80</f>
        <v>0</v>
      </c>
      <c r="W92" s="2">
        <f>IV.1_ART5!N80</f>
        <v>0</v>
      </c>
      <c r="X92" s="2">
        <f>IV.1_ART6!N80</f>
        <v>0</v>
      </c>
      <c r="Y92" s="2">
        <f>IV.1_ART7!N80</f>
        <v>0</v>
      </c>
      <c r="Z92" s="2">
        <f>IV.1_ART8!N80</f>
        <v>0</v>
      </c>
      <c r="AA92" s="2">
        <f>IV.1_ART9!N80</f>
        <v>0</v>
      </c>
      <c r="AB92" s="2">
        <f>IV.1_ART10!N80</f>
        <v>0</v>
      </c>
      <c r="AC92" s="2">
        <f>IV.1_ART11!N80</f>
        <v>0</v>
      </c>
      <c r="AD92" s="2">
        <f>IV.1_ART12!N80</f>
        <v>0</v>
      </c>
    </row>
    <row r="93" spans="1:30">
      <c r="A93" s="3">
        <v>90</v>
      </c>
      <c r="B93" s="514" t="s">
        <v>129</v>
      </c>
      <c r="C93" s="2">
        <f>IF(IV.1!$F94=1,IV.1!$E94,0)</f>
        <v>0</v>
      </c>
      <c r="D93" s="2">
        <f>IF(IV.1!$F94=2,(IV.1!$E94-IV.1!$N94),0)</f>
        <v>0</v>
      </c>
      <c r="E93" s="2">
        <f>IF(AND(IV.1!$F94=3,IV.1!O94=1),(IV.1!$E94-IV.1!$N94),0)</f>
        <v>0</v>
      </c>
      <c r="F93" s="2">
        <f>IF(AND(IV.1!$F94=3,IV.1!O94=2),(IV.1!$E94-IV.1!$N94),0)</f>
        <v>0</v>
      </c>
      <c r="G93" s="2">
        <f>IF(IV.1!$F94=4,IV.1!$E94,0)</f>
        <v>0</v>
      </c>
      <c r="H93" s="2">
        <f>IF(IV.1!$J94=5,IV.1!$I94,0)</f>
        <v>0</v>
      </c>
      <c r="I93" s="2">
        <f>IF(IV.1!$J94=6,IV.1!$I94,0)</f>
        <v>0</v>
      </c>
      <c r="J93" s="2"/>
      <c r="P93" s="2"/>
      <c r="R93" s="2">
        <f>IV.1!N94</f>
        <v>0</v>
      </c>
      <c r="S93" s="2">
        <f>IV.1_ART1!N81</f>
        <v>0</v>
      </c>
      <c r="T93" s="2">
        <f>IV.1_ART2!N81</f>
        <v>0</v>
      </c>
      <c r="U93" s="2">
        <f>IV.1_ART3!N82</f>
        <v>0</v>
      </c>
      <c r="V93" s="2">
        <f>IV.1_ART4!N81</f>
        <v>0</v>
      </c>
      <c r="W93" s="2">
        <f>IV.1_ART5!N81</f>
        <v>0</v>
      </c>
      <c r="X93" s="2">
        <f>IV.1_ART6!N81</f>
        <v>0</v>
      </c>
      <c r="Y93" s="2">
        <f>IV.1_ART7!N81</f>
        <v>0</v>
      </c>
      <c r="Z93" s="2">
        <f>IV.1_ART8!N81</f>
        <v>0</v>
      </c>
      <c r="AA93" s="2">
        <f>IV.1_ART9!N81</f>
        <v>0</v>
      </c>
      <c r="AB93" s="2">
        <f>IV.1_ART10!N81</f>
        <v>0</v>
      </c>
      <c r="AC93" s="2">
        <f>IV.1_ART11!N81</f>
        <v>0</v>
      </c>
      <c r="AD93" s="2">
        <f>IV.1_ART12!N81</f>
        <v>0</v>
      </c>
    </row>
    <row r="94" spans="1:30">
      <c r="A94" s="3">
        <v>91</v>
      </c>
      <c r="B94" s="514" t="s">
        <v>130</v>
      </c>
      <c r="C94" s="2">
        <f>IF(IV.1!$F95=1,IV.1!$E95,0)</f>
        <v>0</v>
      </c>
      <c r="D94" s="2">
        <f>IF(IV.1!$F95=2,(IV.1!$E95-IV.1!$N95),0)</f>
        <v>0</v>
      </c>
      <c r="E94" s="2">
        <f>IF(AND(IV.1!$F95=3,IV.1!O95=1),(IV.1!$E95-IV.1!$N95),0)</f>
        <v>0</v>
      </c>
      <c r="F94" s="2">
        <f>IF(AND(IV.1!$F95=3,IV.1!O95=2),(IV.1!$E95-IV.1!$N95),0)</f>
        <v>0</v>
      </c>
      <c r="G94" s="2">
        <f>IF(IV.1!$F95=4,IV.1!$E95,0)</f>
        <v>0</v>
      </c>
      <c r="H94" s="2">
        <f>IF(IV.1!$J95=5,IV.1!$I95,0)</f>
        <v>0</v>
      </c>
      <c r="I94" s="2">
        <f>IF(IV.1!$J95=6,IV.1!$I95,0)</f>
        <v>0</v>
      </c>
      <c r="J94" s="2"/>
      <c r="P94" s="2"/>
      <c r="R94" s="2">
        <f>IV.1!N95</f>
        <v>0</v>
      </c>
      <c r="S94" s="2">
        <f>IV.1_ART1!N82</f>
        <v>0</v>
      </c>
      <c r="T94" s="2">
        <f>IV.1_ART2!N82</f>
        <v>0</v>
      </c>
      <c r="U94" s="2">
        <f>IV.1_ART3!N83</f>
        <v>0</v>
      </c>
      <c r="V94" s="2">
        <f>IV.1_ART4!N82</f>
        <v>0</v>
      </c>
      <c r="W94" s="2">
        <f>IV.1_ART5!N82</f>
        <v>0</v>
      </c>
      <c r="X94" s="2">
        <f>IV.1_ART6!N82</f>
        <v>0</v>
      </c>
      <c r="Y94" s="2">
        <f>IV.1_ART7!N82</f>
        <v>0</v>
      </c>
      <c r="Z94" s="2">
        <f>IV.1_ART8!N82</f>
        <v>0</v>
      </c>
      <c r="AA94" s="2">
        <f>IV.1_ART9!N82</f>
        <v>0</v>
      </c>
      <c r="AB94" s="2">
        <f>IV.1_ART10!N82</f>
        <v>0</v>
      </c>
      <c r="AC94" s="2">
        <f>IV.1_ART11!N82</f>
        <v>0</v>
      </c>
      <c r="AD94" s="2">
        <f>IV.1_ART12!N82</f>
        <v>0</v>
      </c>
    </row>
    <row r="95" spans="1:30">
      <c r="A95" s="3">
        <v>92</v>
      </c>
      <c r="B95" s="514" t="s">
        <v>131</v>
      </c>
      <c r="C95" s="2">
        <f>IF(IV.1!$F96=1,IV.1!$E96,0)</f>
        <v>0</v>
      </c>
      <c r="D95" s="2">
        <f>IF(IV.1!$F96=2,(IV.1!$E96-IV.1!$N96),0)</f>
        <v>0</v>
      </c>
      <c r="E95" s="2">
        <f>IF(AND(IV.1!$F96=3,IV.1!O96=1),(IV.1!$E96-IV.1!$N96),0)</f>
        <v>0</v>
      </c>
      <c r="F95" s="2">
        <f>IF(AND(IV.1!$F96=3,IV.1!O96=2),(IV.1!$E96-IV.1!$N96),0)</f>
        <v>0</v>
      </c>
      <c r="G95" s="2">
        <f>IF(IV.1!$F96=4,IV.1!$E96,0)</f>
        <v>0</v>
      </c>
      <c r="H95" s="2">
        <f>IF(IV.1!$J96=5,IV.1!$I96,0)</f>
        <v>0</v>
      </c>
      <c r="I95" s="2">
        <f>IF(IV.1!$J96=6,IV.1!$I96,0)</f>
        <v>0</v>
      </c>
      <c r="J95" s="2"/>
      <c r="P95" s="2"/>
      <c r="R95" s="2">
        <f>IV.1!N96</f>
        <v>0</v>
      </c>
      <c r="S95" s="2">
        <f>IV.1_ART1!N83</f>
        <v>0</v>
      </c>
      <c r="T95" s="2">
        <f>IV.1_ART2!N83</f>
        <v>0</v>
      </c>
      <c r="U95" s="2">
        <f>IV.1_ART3!N84</f>
        <v>0</v>
      </c>
      <c r="V95" s="2">
        <f>IV.1_ART4!N83</f>
        <v>0</v>
      </c>
      <c r="W95" s="2">
        <f>IV.1_ART5!N83</f>
        <v>0</v>
      </c>
      <c r="X95" s="2">
        <f>IV.1_ART6!N83</f>
        <v>0</v>
      </c>
      <c r="Y95" s="2">
        <f>IV.1_ART7!N83</f>
        <v>0</v>
      </c>
      <c r="Z95" s="2">
        <f>IV.1_ART8!N83</f>
        <v>0</v>
      </c>
      <c r="AA95" s="2">
        <f>IV.1_ART9!N83</f>
        <v>0</v>
      </c>
      <c r="AB95" s="2">
        <f>IV.1_ART10!N83</f>
        <v>0</v>
      </c>
      <c r="AC95" s="2">
        <f>IV.1_ART11!N83</f>
        <v>0</v>
      </c>
      <c r="AD95" s="2">
        <f>IV.1_ART12!N83</f>
        <v>0</v>
      </c>
    </row>
    <row r="96" spans="1:30">
      <c r="A96" s="3">
        <v>93</v>
      </c>
      <c r="B96" s="514" t="s">
        <v>132</v>
      </c>
      <c r="C96" s="2">
        <f>IF(IV.1!$F97=1,IV.1!$E97,0)</f>
        <v>0</v>
      </c>
      <c r="D96" s="2">
        <f>IF(IV.1!$F97=2,(IV.1!$E97-IV.1!$N97),0)</f>
        <v>0</v>
      </c>
      <c r="E96" s="2">
        <f>IF(AND(IV.1!$F97=3,IV.1!O97=1),(IV.1!$E97-IV.1!$N97),0)</f>
        <v>0</v>
      </c>
      <c r="F96" s="2">
        <f>IF(AND(IV.1!$F97=3,IV.1!O97=2),(IV.1!$E97-IV.1!$N97),0)</f>
        <v>0</v>
      </c>
      <c r="G96" s="2">
        <f>IF(IV.1!$F97=4,IV.1!$E97,0)</f>
        <v>0</v>
      </c>
      <c r="H96" s="2">
        <f>IF(IV.1!$J97=5,IV.1!$I97,0)</f>
        <v>0</v>
      </c>
      <c r="I96" s="2">
        <f>IF(IV.1!$J97=6,IV.1!$I97,0)</f>
        <v>0</v>
      </c>
      <c r="J96" s="2"/>
      <c r="P96" s="2"/>
      <c r="R96" s="2">
        <f>IV.1!N97</f>
        <v>0</v>
      </c>
      <c r="S96" s="2">
        <f>IV.1_ART1!N84</f>
        <v>0</v>
      </c>
      <c r="T96" s="2">
        <f>IV.1_ART2!N84</f>
        <v>0</v>
      </c>
      <c r="U96" s="2">
        <f>IV.1_ART3!N85</f>
        <v>0</v>
      </c>
      <c r="V96" s="2">
        <f>IV.1_ART4!N84</f>
        <v>0</v>
      </c>
      <c r="W96" s="2">
        <f>IV.1_ART5!N84</f>
        <v>0</v>
      </c>
      <c r="X96" s="2">
        <f>IV.1_ART6!N84</f>
        <v>0</v>
      </c>
      <c r="Y96" s="2">
        <f>IV.1_ART7!N84</f>
        <v>0</v>
      </c>
      <c r="Z96" s="2">
        <f>IV.1_ART8!N84</f>
        <v>0</v>
      </c>
      <c r="AA96" s="2">
        <f>IV.1_ART9!N84</f>
        <v>0</v>
      </c>
      <c r="AB96" s="2">
        <f>IV.1_ART10!N84</f>
        <v>0</v>
      </c>
      <c r="AC96" s="2">
        <f>IV.1_ART11!N84</f>
        <v>0</v>
      </c>
      <c r="AD96" s="2">
        <f>IV.1_ART12!N84</f>
        <v>0</v>
      </c>
    </row>
    <row r="97" spans="1:30">
      <c r="A97" s="3">
        <v>94</v>
      </c>
      <c r="B97" s="514" t="s">
        <v>134</v>
      </c>
      <c r="C97" s="2">
        <f>IF(IV.1!$F98=1,IV.1!$E98,0)</f>
        <v>0</v>
      </c>
      <c r="D97" s="2">
        <f>IF(IV.1!$F98=2,(IV.1!$E98-IV.1!$N98),0)</f>
        <v>0</v>
      </c>
      <c r="E97" s="2">
        <f>IF(AND(IV.1!$F98=3,IV.1!O98=1),(IV.1!$E98-IV.1!$N98),0)</f>
        <v>0</v>
      </c>
      <c r="F97" s="2">
        <f>IF(AND(IV.1!$F98=3,IV.1!O98=2),(IV.1!$E98-IV.1!$N98),0)</f>
        <v>0</v>
      </c>
      <c r="G97" s="2">
        <f>IF(IV.1!$F98=4,IV.1!$E98,0)</f>
        <v>0</v>
      </c>
      <c r="H97" s="2">
        <f>IF(IV.1!$J98=5,IV.1!$I98,0)</f>
        <v>0</v>
      </c>
      <c r="I97" s="2">
        <f>IF(IV.1!$J98=6,IV.1!$I98,0)</f>
        <v>0</v>
      </c>
      <c r="J97" s="2"/>
      <c r="P97" s="2"/>
      <c r="R97" s="2">
        <f>IV.1!N98</f>
        <v>0</v>
      </c>
      <c r="S97" s="2">
        <f>IV.1_ART1!N85</f>
        <v>0</v>
      </c>
      <c r="T97" s="2">
        <f>IV.1_ART2!N85</f>
        <v>0</v>
      </c>
      <c r="U97" s="2">
        <f>IV.1_ART3!N86</f>
        <v>0</v>
      </c>
      <c r="V97" s="2">
        <f>IV.1_ART4!N85</f>
        <v>0</v>
      </c>
      <c r="W97" s="2">
        <f>IV.1_ART5!N85</f>
        <v>0</v>
      </c>
      <c r="X97" s="2">
        <f>IV.1_ART6!N85</f>
        <v>0</v>
      </c>
      <c r="Y97" s="2">
        <f>IV.1_ART7!N85</f>
        <v>0</v>
      </c>
      <c r="Z97" s="2">
        <f>IV.1_ART8!N85</f>
        <v>0</v>
      </c>
      <c r="AA97" s="2">
        <f>IV.1_ART9!N85</f>
        <v>0</v>
      </c>
      <c r="AB97" s="2">
        <f>IV.1_ART10!N85</f>
        <v>0</v>
      </c>
      <c r="AC97" s="2">
        <f>IV.1_ART11!N85</f>
        <v>0</v>
      </c>
      <c r="AD97" s="2">
        <f>IV.1_ART12!N85</f>
        <v>0</v>
      </c>
    </row>
    <row r="98" spans="1:30">
      <c r="A98" s="3">
        <v>95</v>
      </c>
      <c r="B98" s="514" t="s">
        <v>135</v>
      </c>
      <c r="C98" s="2">
        <f>IF(IV.1!$F99=1,IV.1!$E99,0)</f>
        <v>0</v>
      </c>
      <c r="D98" s="2">
        <f>IF(IV.1!$F99=2,(IV.1!$E99-IV.1!$N99),0)</f>
        <v>0</v>
      </c>
      <c r="E98" s="2">
        <f>IF(AND(IV.1!$F99=3,IV.1!O99=1),(IV.1!$E99-IV.1!$N99),0)</f>
        <v>0</v>
      </c>
      <c r="F98" s="2">
        <f>IF(AND(IV.1!$F99=3,IV.1!O99=2),(IV.1!$E99-IV.1!$N99),0)</f>
        <v>0</v>
      </c>
      <c r="G98" s="2">
        <f>IF(IV.1!$F99=4,IV.1!$E99,0)</f>
        <v>0</v>
      </c>
      <c r="H98" s="2">
        <f>IF(IV.1!$J99=5,IV.1!$I99,0)</f>
        <v>0</v>
      </c>
      <c r="I98" s="2">
        <f>IF(IV.1!$J99=6,IV.1!$I99,0)</f>
        <v>0</v>
      </c>
      <c r="J98" s="2"/>
      <c r="P98" s="2"/>
      <c r="R98" s="2">
        <f>IV.1!N99</f>
        <v>0</v>
      </c>
      <c r="S98" s="2">
        <f>IV.1_ART1!N86</f>
        <v>0</v>
      </c>
      <c r="T98" s="2">
        <f>IV.1_ART2!N86</f>
        <v>0</v>
      </c>
      <c r="U98" s="2">
        <f>IV.1_ART3!N87</f>
        <v>0</v>
      </c>
      <c r="V98" s="2">
        <f>IV.1_ART4!N86</f>
        <v>0</v>
      </c>
      <c r="W98" s="2">
        <f>IV.1_ART5!N86</f>
        <v>0</v>
      </c>
      <c r="X98" s="2">
        <f>IV.1_ART6!N86</f>
        <v>0</v>
      </c>
      <c r="Y98" s="2">
        <f>IV.1_ART7!N86</f>
        <v>0</v>
      </c>
      <c r="Z98" s="2">
        <f>IV.1_ART8!N86</f>
        <v>0</v>
      </c>
      <c r="AA98" s="2">
        <f>IV.1_ART9!N86</f>
        <v>0</v>
      </c>
      <c r="AB98" s="2">
        <f>IV.1_ART10!N86</f>
        <v>0</v>
      </c>
      <c r="AC98" s="2">
        <f>IV.1_ART11!N86</f>
        <v>0</v>
      </c>
      <c r="AD98" s="2">
        <f>IV.1_ART12!N86</f>
        <v>0</v>
      </c>
    </row>
    <row r="99" spans="1:30">
      <c r="A99" s="3">
        <v>96</v>
      </c>
      <c r="B99" s="514" t="s">
        <v>136</v>
      </c>
      <c r="C99" s="2">
        <f>IF(IV.1!$F100=1,IV.1!$E100,0)</f>
        <v>0</v>
      </c>
      <c r="D99" s="2">
        <f>IF(IV.1!$F100=2,(IV.1!$E100-IV.1!$N100),0)</f>
        <v>0</v>
      </c>
      <c r="E99" s="2">
        <f>IF(AND(IV.1!$F100=3,IV.1!O100=1),(IV.1!$E100-IV.1!$N100),0)</f>
        <v>0</v>
      </c>
      <c r="F99" s="2">
        <f>IF(AND(IV.1!$F100=3,IV.1!O100=2),(IV.1!$E100-IV.1!$N100),0)</f>
        <v>0</v>
      </c>
      <c r="G99" s="2">
        <f>IF(IV.1!$F100=4,IV.1!$E100,0)</f>
        <v>0</v>
      </c>
      <c r="H99" s="2">
        <f>IF(IV.1!$J100=5,IV.1!$I100,0)</f>
        <v>0</v>
      </c>
      <c r="I99" s="2">
        <f>IF(IV.1!$J100=6,IV.1!$I100,0)</f>
        <v>0</v>
      </c>
      <c r="J99" s="2"/>
      <c r="P99" s="2"/>
      <c r="R99" s="2">
        <f>IV.1!N100</f>
        <v>0</v>
      </c>
      <c r="S99" s="2">
        <f>IV.1_ART1!N87</f>
        <v>0</v>
      </c>
      <c r="T99" s="2">
        <f>IV.1_ART2!N87</f>
        <v>0</v>
      </c>
      <c r="U99" s="2">
        <f>IV.1_ART3!N88</f>
        <v>0</v>
      </c>
      <c r="V99" s="2">
        <f>IV.1_ART4!N87</f>
        <v>0</v>
      </c>
      <c r="W99" s="2">
        <f>IV.1_ART5!N87</f>
        <v>0</v>
      </c>
      <c r="X99" s="2">
        <f>IV.1_ART6!N87</f>
        <v>0</v>
      </c>
      <c r="Y99" s="2">
        <f>IV.1_ART7!N87</f>
        <v>0</v>
      </c>
      <c r="Z99" s="2">
        <f>IV.1_ART8!N87</f>
        <v>0</v>
      </c>
      <c r="AA99" s="2">
        <f>IV.1_ART9!N87</f>
        <v>0</v>
      </c>
      <c r="AB99" s="2">
        <f>IV.1_ART10!N87</f>
        <v>0</v>
      </c>
      <c r="AC99" s="2">
        <f>IV.1_ART11!N87</f>
        <v>0</v>
      </c>
      <c r="AD99" s="2">
        <f>IV.1_ART12!N87</f>
        <v>0</v>
      </c>
    </row>
    <row r="100" spans="1:30">
      <c r="A100" s="3">
        <v>97</v>
      </c>
      <c r="B100" s="514" t="s">
        <v>137</v>
      </c>
      <c r="C100" s="2">
        <f>IF(IV.1!$F101=1,IV.1!$E101,0)</f>
        <v>0</v>
      </c>
      <c r="D100" s="2">
        <f>IF(IV.1!$F101=2,(IV.1!$E101-IV.1!$N101),0)</f>
        <v>0</v>
      </c>
      <c r="E100" s="2">
        <f>IF(AND(IV.1!$F101=3,IV.1!O101=1),(IV.1!$E101-IV.1!$N101),0)</f>
        <v>0</v>
      </c>
      <c r="F100" s="2">
        <f>IF(AND(IV.1!$F101=3,IV.1!O101=2),(IV.1!$E101-IV.1!$N101),0)</f>
        <v>0</v>
      </c>
      <c r="G100" s="2">
        <f>IF(IV.1!$F101=4,IV.1!$E101,0)</f>
        <v>0</v>
      </c>
      <c r="H100" s="2">
        <f>IF(IV.1!$J101=5,IV.1!$I101,0)</f>
        <v>0</v>
      </c>
      <c r="I100" s="2">
        <f>IF(IV.1!$J101=6,IV.1!$I101,0)</f>
        <v>0</v>
      </c>
      <c r="J100" s="2"/>
      <c r="P100" s="2"/>
      <c r="R100" s="2">
        <f>IV.1!N101</f>
        <v>0</v>
      </c>
      <c r="S100" s="2">
        <f>IV.1_ART1!N88</f>
        <v>0</v>
      </c>
      <c r="T100" s="2">
        <f>IV.1_ART2!N88</f>
        <v>0</v>
      </c>
      <c r="U100" s="2">
        <f>IV.1_ART3!N89</f>
        <v>0</v>
      </c>
      <c r="V100" s="2">
        <f>IV.1_ART4!N88</f>
        <v>0</v>
      </c>
      <c r="W100" s="2">
        <f>IV.1_ART5!N88</f>
        <v>0</v>
      </c>
      <c r="X100" s="2">
        <f>IV.1_ART6!N88</f>
        <v>0</v>
      </c>
      <c r="Y100" s="2">
        <f>IV.1_ART7!N88</f>
        <v>0</v>
      </c>
      <c r="Z100" s="2">
        <f>IV.1_ART8!N88</f>
        <v>0</v>
      </c>
      <c r="AA100" s="2">
        <f>IV.1_ART9!N88</f>
        <v>0</v>
      </c>
      <c r="AB100" s="2">
        <f>IV.1_ART10!N88</f>
        <v>0</v>
      </c>
      <c r="AC100" s="2">
        <f>IV.1_ART11!N88</f>
        <v>0</v>
      </c>
      <c r="AD100" s="2">
        <f>IV.1_ART12!N88</f>
        <v>0</v>
      </c>
    </row>
    <row r="101" spans="1:30">
      <c r="A101" s="3">
        <v>98</v>
      </c>
      <c r="B101" s="514" t="s">
        <v>138</v>
      </c>
      <c r="C101" s="2">
        <f>IF(IV.1!$F102=1,IV.1!$E102,0)</f>
        <v>0</v>
      </c>
      <c r="D101" s="2">
        <f>IF(IV.1!$F102=2,(IV.1!$E102-IV.1!$N102),0)</f>
        <v>0</v>
      </c>
      <c r="E101" s="2">
        <f>IF(AND(IV.1!$F102=3,IV.1!O102=1),(IV.1!$E102-IV.1!$N102),0)</f>
        <v>0</v>
      </c>
      <c r="F101" s="2">
        <f>IF(AND(IV.1!$F102=3,IV.1!O102=2),(IV.1!$E102-IV.1!$N102),0)</f>
        <v>0</v>
      </c>
      <c r="G101" s="2">
        <f>IF(IV.1!$F102=4,IV.1!$E102,0)</f>
        <v>0</v>
      </c>
      <c r="H101" s="2">
        <f>IF(IV.1!$J102=5,IV.1!$I102,0)</f>
        <v>0</v>
      </c>
      <c r="I101" s="2">
        <f>IF(IV.1!$J102=6,IV.1!$I102,0)</f>
        <v>0</v>
      </c>
      <c r="J101" s="2"/>
      <c r="P101" s="2"/>
      <c r="R101" s="2">
        <f>IV.1!N102</f>
        <v>0</v>
      </c>
      <c r="S101" s="2">
        <f>IV.1_ART1!N89</f>
        <v>0</v>
      </c>
      <c r="T101" s="2">
        <f>IV.1_ART2!N89</f>
        <v>0</v>
      </c>
      <c r="U101" s="2">
        <f>IV.1_ART3!N90</f>
        <v>0</v>
      </c>
      <c r="V101" s="2">
        <f>IV.1_ART4!N89</f>
        <v>0</v>
      </c>
      <c r="W101" s="2">
        <f>IV.1_ART5!N89</f>
        <v>0</v>
      </c>
      <c r="X101" s="2">
        <f>IV.1_ART6!N89</f>
        <v>0</v>
      </c>
      <c r="Y101" s="2">
        <f>IV.1_ART7!N89</f>
        <v>0</v>
      </c>
      <c r="Z101" s="2">
        <f>IV.1_ART8!N89</f>
        <v>0</v>
      </c>
      <c r="AA101" s="2">
        <f>IV.1_ART9!N89</f>
        <v>0</v>
      </c>
      <c r="AB101" s="2">
        <f>IV.1_ART10!N89</f>
        <v>0</v>
      </c>
      <c r="AC101" s="2">
        <f>IV.1_ART11!N89</f>
        <v>0</v>
      </c>
      <c r="AD101" s="2">
        <f>IV.1_ART12!N89</f>
        <v>0</v>
      </c>
    </row>
    <row r="102" spans="1:30">
      <c r="A102" s="3">
        <v>99</v>
      </c>
      <c r="B102" s="514" t="s">
        <v>139</v>
      </c>
      <c r="C102" s="2">
        <f>IF(IV.1!$F103=1,IV.1!$E103,0)</f>
        <v>0</v>
      </c>
      <c r="D102" s="2">
        <f>IF(IV.1!$F103=2,(IV.1!$E103-IV.1!$N103),0)</f>
        <v>0</v>
      </c>
      <c r="E102" s="2">
        <f>IF(AND(IV.1!$F103=3,IV.1!O103=1),(IV.1!$E103-IV.1!$N103),0)</f>
        <v>0</v>
      </c>
      <c r="F102" s="2">
        <f>IF(AND(IV.1!$F103=3,IV.1!O103=2),(IV.1!$E103-IV.1!$N103),0)</f>
        <v>0</v>
      </c>
      <c r="G102" s="2">
        <f>IF(IV.1!$F103=4,IV.1!$E103,0)</f>
        <v>0</v>
      </c>
      <c r="H102" s="2">
        <f>IF(IV.1!$J103=5,IV.1!$I103,0)</f>
        <v>0</v>
      </c>
      <c r="I102" s="2">
        <f>IF(IV.1!$J103=6,IV.1!$I103,0)</f>
        <v>0</v>
      </c>
      <c r="J102" s="2"/>
      <c r="P102" s="2"/>
      <c r="R102" s="2">
        <f>IV.1!N103</f>
        <v>0</v>
      </c>
      <c r="S102" s="2">
        <f>IV.1_ART1!N90</f>
        <v>0</v>
      </c>
      <c r="T102" s="2">
        <f>IV.1_ART2!N90</f>
        <v>0</v>
      </c>
      <c r="U102" s="2">
        <f>IV.1_ART3!N91</f>
        <v>0</v>
      </c>
      <c r="V102" s="2">
        <f>IV.1_ART4!N90</f>
        <v>0</v>
      </c>
      <c r="W102" s="2">
        <f>IV.1_ART5!N90</f>
        <v>0</v>
      </c>
      <c r="X102" s="2">
        <f>IV.1_ART6!N90</f>
        <v>0</v>
      </c>
      <c r="Y102" s="2">
        <f>IV.1_ART7!N90</f>
        <v>0</v>
      </c>
      <c r="Z102" s="2">
        <f>IV.1_ART8!N90</f>
        <v>0</v>
      </c>
      <c r="AA102" s="2">
        <f>IV.1_ART9!N90</f>
        <v>0</v>
      </c>
      <c r="AB102" s="2">
        <f>IV.1_ART10!N90</f>
        <v>0</v>
      </c>
      <c r="AC102" s="2">
        <f>IV.1_ART11!N90</f>
        <v>0</v>
      </c>
      <c r="AD102" s="2">
        <f>IV.1_ART12!N90</f>
        <v>0</v>
      </c>
    </row>
    <row r="103" spans="1:30">
      <c r="A103" s="3">
        <v>100</v>
      </c>
      <c r="B103" s="514" t="s">
        <v>141</v>
      </c>
      <c r="C103" s="2">
        <f>IF(IV.1!$F104=1,IV.1!$E104,0)</f>
        <v>0</v>
      </c>
      <c r="D103" s="2">
        <f>IF(IV.1!$F104=2,(IV.1!$E104-IV.1!$N104),0)</f>
        <v>0</v>
      </c>
      <c r="E103" s="2">
        <f>IF(AND(IV.1!$F104=3,IV.1!O104=1),(IV.1!$E104-IV.1!$N104),0)</f>
        <v>0</v>
      </c>
      <c r="F103" s="2">
        <f>IF(AND(IV.1!$F104=3,IV.1!O104=2),(IV.1!$E104-IV.1!$N104),0)</f>
        <v>0</v>
      </c>
      <c r="G103" s="2">
        <f>IF(IV.1!$F104=4,IV.1!$E104,0)</f>
        <v>0</v>
      </c>
      <c r="H103" s="2">
        <f>IF(IV.1!$J104=5,IV.1!$I104,0)</f>
        <v>0</v>
      </c>
      <c r="I103" s="2">
        <f>IF(IV.1!$J104=6,IV.1!$I104,0)</f>
        <v>0</v>
      </c>
      <c r="J103" s="2"/>
      <c r="P103" s="2"/>
      <c r="R103" s="2">
        <f>IV.1!N104</f>
        <v>0</v>
      </c>
      <c r="S103" s="2">
        <f>IV.1_ART1!N91</f>
        <v>0</v>
      </c>
      <c r="T103" s="2">
        <f>IV.1_ART2!N91</f>
        <v>0</v>
      </c>
      <c r="U103" s="2">
        <f>IV.1_ART3!N92</f>
        <v>0</v>
      </c>
      <c r="V103" s="2">
        <f>IV.1_ART4!N91</f>
        <v>0</v>
      </c>
      <c r="W103" s="2">
        <f>IV.1_ART5!N91</f>
        <v>0</v>
      </c>
      <c r="X103" s="2">
        <f>IV.1_ART6!N91</f>
        <v>0</v>
      </c>
      <c r="Y103" s="2">
        <f>IV.1_ART7!N91</f>
        <v>0</v>
      </c>
      <c r="Z103" s="2">
        <f>IV.1_ART8!N91</f>
        <v>0</v>
      </c>
      <c r="AA103" s="2">
        <f>IV.1_ART9!N91</f>
        <v>0</v>
      </c>
      <c r="AB103" s="2">
        <f>IV.1_ART10!N91</f>
        <v>0</v>
      </c>
      <c r="AC103" s="2">
        <f>IV.1_ART11!N91</f>
        <v>0</v>
      </c>
      <c r="AD103" s="2">
        <f>IV.1_ART12!N91</f>
        <v>0</v>
      </c>
    </row>
    <row r="104" spans="1:30">
      <c r="A104" s="3">
        <v>101</v>
      </c>
      <c r="B104" s="514" t="s">
        <v>144</v>
      </c>
      <c r="C104" s="2">
        <f>IF(IV.1!$F105=1,IV.1!$E105,0)</f>
        <v>0</v>
      </c>
      <c r="D104" s="2">
        <f>IF(IV.1!$F105=2,(IV.1!$E105-IV.1!$N105),0)</f>
        <v>0</v>
      </c>
      <c r="E104" s="2">
        <f>IF(AND(IV.1!$F105=3,IV.1!O105=1),(IV.1!$E105-IV.1!$N105),0)</f>
        <v>0</v>
      </c>
      <c r="F104" s="2">
        <f>IF(AND(IV.1!$F105=3,IV.1!O105=2),(IV.1!$E105-IV.1!$N105),0)</f>
        <v>0</v>
      </c>
      <c r="G104" s="2">
        <f>IF(IV.1!$F105=4,IV.1!$E105,0)</f>
        <v>0</v>
      </c>
      <c r="H104" s="2">
        <f>IF(IV.1!$J105=5,IV.1!$I105,0)</f>
        <v>0</v>
      </c>
      <c r="I104" s="2">
        <f>IF(IV.1!$J105=6,IV.1!$I105,0)</f>
        <v>0</v>
      </c>
      <c r="J104" s="2"/>
      <c r="P104" s="2"/>
      <c r="R104" s="2">
        <f>IV.1!N105</f>
        <v>0</v>
      </c>
      <c r="S104" s="2">
        <f>IV.1_ART1!N92</f>
        <v>0</v>
      </c>
      <c r="T104" s="2">
        <f>IV.1_ART2!N92</f>
        <v>0</v>
      </c>
      <c r="U104" s="2">
        <f>IV.1_ART3!N93</f>
        <v>0</v>
      </c>
      <c r="V104" s="2">
        <f>IV.1_ART4!N92</f>
        <v>0</v>
      </c>
      <c r="W104" s="2">
        <f>IV.1_ART5!N92</f>
        <v>0</v>
      </c>
      <c r="X104" s="2">
        <f>IV.1_ART6!N92</f>
        <v>0</v>
      </c>
      <c r="Y104" s="2">
        <f>IV.1_ART7!N92</f>
        <v>0</v>
      </c>
      <c r="Z104" s="2">
        <f>IV.1_ART8!N92</f>
        <v>0</v>
      </c>
      <c r="AA104" s="2">
        <f>IV.1_ART9!N92</f>
        <v>0</v>
      </c>
      <c r="AB104" s="2">
        <f>IV.1_ART10!N92</f>
        <v>0</v>
      </c>
      <c r="AC104" s="2">
        <f>IV.1_ART11!N92</f>
        <v>0</v>
      </c>
      <c r="AD104" s="2">
        <f>IV.1_ART12!N92</f>
        <v>0</v>
      </c>
    </row>
    <row r="105" spans="1:30">
      <c r="A105" s="3">
        <v>102</v>
      </c>
      <c r="B105" s="514" t="s">
        <v>145</v>
      </c>
      <c r="C105" s="2">
        <f>IF(IV.1!$F106=1,IV.1!$E106,0)</f>
        <v>0</v>
      </c>
      <c r="D105" s="2">
        <f>IF(IV.1!$F106=2,(IV.1!$E106-IV.1!$N106),0)</f>
        <v>0</v>
      </c>
      <c r="E105" s="2">
        <f>IF(AND(IV.1!$F106=3,IV.1!O106=1),(IV.1!$E106-IV.1!$N106),0)</f>
        <v>0</v>
      </c>
      <c r="F105" s="2">
        <f>IF(AND(IV.1!$F106=3,IV.1!O106=2),(IV.1!$E106-IV.1!$N106),0)</f>
        <v>0</v>
      </c>
      <c r="G105" s="2">
        <f>IF(IV.1!$F106=4,IV.1!$E106,0)</f>
        <v>0</v>
      </c>
      <c r="H105" s="2">
        <f>IF(IV.1!$J106=5,IV.1!$I106,0)</f>
        <v>0</v>
      </c>
      <c r="I105" s="2">
        <f>IF(IV.1!$J106=6,IV.1!$I106,0)</f>
        <v>0</v>
      </c>
      <c r="J105" s="2"/>
      <c r="P105" s="2"/>
      <c r="R105" s="2">
        <f>IV.1!N106</f>
        <v>0</v>
      </c>
      <c r="S105" s="2">
        <f>IV.1_ART1!N93</f>
        <v>0</v>
      </c>
      <c r="T105" s="2">
        <f>IV.1_ART2!N93</f>
        <v>0</v>
      </c>
      <c r="U105" s="2">
        <f>IV.1_ART3!N94</f>
        <v>0</v>
      </c>
      <c r="V105" s="2">
        <f>IV.1_ART4!N93</f>
        <v>0</v>
      </c>
      <c r="W105" s="2">
        <f>IV.1_ART5!N93</f>
        <v>0</v>
      </c>
      <c r="X105" s="2">
        <f>IV.1_ART6!N93</f>
        <v>0</v>
      </c>
      <c r="Y105" s="2">
        <f>IV.1_ART7!N93</f>
        <v>0</v>
      </c>
      <c r="Z105" s="2">
        <f>IV.1_ART8!N93</f>
        <v>0</v>
      </c>
      <c r="AA105" s="2">
        <f>IV.1_ART9!N93</f>
        <v>0</v>
      </c>
      <c r="AB105" s="2">
        <f>IV.1_ART10!N93</f>
        <v>0</v>
      </c>
      <c r="AC105" s="2">
        <f>IV.1_ART11!N93</f>
        <v>0</v>
      </c>
      <c r="AD105" s="2">
        <f>IV.1_ART12!N93</f>
        <v>0</v>
      </c>
    </row>
    <row r="106" spans="1:30">
      <c r="A106" s="3">
        <v>103</v>
      </c>
      <c r="B106" s="514" t="s">
        <v>146</v>
      </c>
      <c r="C106" s="2">
        <f>IF(IV.1!$F107=1,IV.1!$E107,0)</f>
        <v>0</v>
      </c>
      <c r="D106" s="2">
        <f>IF(IV.1!$F107=2,(IV.1!$E107-IV.1!$N107),0)</f>
        <v>0</v>
      </c>
      <c r="E106" s="2">
        <f>IF(AND(IV.1!$F107=3,IV.1!O107=1),(IV.1!$E107-IV.1!$N107),0)</f>
        <v>0</v>
      </c>
      <c r="F106" s="2">
        <f>IF(AND(IV.1!$F107=3,IV.1!O107=2),(IV.1!$E107-IV.1!$N107),0)</f>
        <v>0</v>
      </c>
      <c r="G106" s="2">
        <f>IF(IV.1!$F107=4,IV.1!$E107,0)</f>
        <v>0</v>
      </c>
      <c r="H106" s="2">
        <f>IF(IV.1!$J107=5,IV.1!$I107,0)</f>
        <v>0</v>
      </c>
      <c r="I106" s="2">
        <f>IF(IV.1!$J107=6,IV.1!$I107,0)</f>
        <v>0</v>
      </c>
      <c r="J106" s="2"/>
      <c r="P106" s="2"/>
      <c r="R106" s="2">
        <f>IV.1!N107</f>
        <v>0</v>
      </c>
      <c r="S106" s="2">
        <f>IV.1_ART1!N94</f>
        <v>0</v>
      </c>
      <c r="T106" s="2">
        <f>IV.1_ART2!N94</f>
        <v>0</v>
      </c>
      <c r="U106" s="2">
        <f>IV.1_ART3!N95</f>
        <v>0</v>
      </c>
      <c r="V106" s="2">
        <f>IV.1_ART4!N94</f>
        <v>0</v>
      </c>
      <c r="W106" s="2">
        <f>IV.1_ART5!N94</f>
        <v>0</v>
      </c>
      <c r="X106" s="2">
        <f>IV.1_ART6!N94</f>
        <v>0</v>
      </c>
      <c r="Y106" s="2">
        <f>IV.1_ART7!N94</f>
        <v>0</v>
      </c>
      <c r="Z106" s="2">
        <f>IV.1_ART8!N94</f>
        <v>0</v>
      </c>
      <c r="AA106" s="2">
        <f>IV.1_ART9!N94</f>
        <v>0</v>
      </c>
      <c r="AB106" s="2">
        <f>IV.1_ART10!N94</f>
        <v>0</v>
      </c>
      <c r="AC106" s="2">
        <f>IV.1_ART11!N94</f>
        <v>0</v>
      </c>
      <c r="AD106" s="2">
        <f>IV.1_ART12!N94</f>
        <v>0</v>
      </c>
    </row>
    <row r="107" spans="1:30">
      <c r="A107" s="3">
        <v>104</v>
      </c>
      <c r="B107" s="514" t="s">
        <v>147</v>
      </c>
      <c r="C107" s="2">
        <f>IF(IV.1!$F108=1,IV.1!$E108,0)</f>
        <v>0</v>
      </c>
      <c r="D107" s="2">
        <f>IF(IV.1!$F108=2,(IV.1!$E108-IV.1!$N108),0)</f>
        <v>0</v>
      </c>
      <c r="E107" s="2">
        <f>IF(AND(IV.1!$F108=3,IV.1!O108=1),(IV.1!$E108-IV.1!$N108),0)</f>
        <v>0</v>
      </c>
      <c r="F107" s="2">
        <f>IF(AND(IV.1!$F108=3,IV.1!O108=2),(IV.1!$E108-IV.1!$N108),0)</f>
        <v>0</v>
      </c>
      <c r="G107" s="2">
        <f>IF(IV.1!$F108=4,IV.1!$E108,0)</f>
        <v>0</v>
      </c>
      <c r="H107" s="2">
        <f>IF(IV.1!$J108=5,IV.1!$I108,0)</f>
        <v>0</v>
      </c>
      <c r="I107" s="2">
        <f>IF(IV.1!$J108=6,IV.1!$I108,0)</f>
        <v>0</v>
      </c>
      <c r="J107" s="2"/>
      <c r="P107" s="2"/>
      <c r="R107" s="2">
        <f>IV.1!N108</f>
        <v>0</v>
      </c>
      <c r="S107" s="2">
        <f>IV.1_ART1!N95</f>
        <v>0</v>
      </c>
      <c r="T107" s="2">
        <f>IV.1_ART2!N95</f>
        <v>0</v>
      </c>
      <c r="U107" s="2">
        <f>IV.1_ART3!N96</f>
        <v>0</v>
      </c>
      <c r="V107" s="2">
        <f>IV.1_ART4!N95</f>
        <v>0</v>
      </c>
      <c r="W107" s="2">
        <f>IV.1_ART5!N95</f>
        <v>0</v>
      </c>
      <c r="X107" s="2">
        <f>IV.1_ART6!N95</f>
        <v>0</v>
      </c>
      <c r="Y107" s="2">
        <f>IV.1_ART7!N95</f>
        <v>0</v>
      </c>
      <c r="Z107" s="2">
        <f>IV.1_ART8!N95</f>
        <v>0</v>
      </c>
      <c r="AA107" s="2">
        <f>IV.1_ART9!N95</f>
        <v>0</v>
      </c>
      <c r="AB107" s="2">
        <f>IV.1_ART10!N95</f>
        <v>0</v>
      </c>
      <c r="AC107" s="2">
        <f>IV.1_ART11!N95</f>
        <v>0</v>
      </c>
      <c r="AD107" s="2">
        <f>IV.1_ART12!N95</f>
        <v>0</v>
      </c>
    </row>
    <row r="108" spans="1:30">
      <c r="A108" s="3">
        <v>105</v>
      </c>
      <c r="B108" s="514" t="s">
        <v>148</v>
      </c>
      <c r="C108" s="2">
        <f>IF(IV.1!$F109=1,IV.1!$E109,0)</f>
        <v>0</v>
      </c>
      <c r="D108" s="2">
        <f>IF(IV.1!$F109=2,(IV.1!$E109-IV.1!$N109),0)</f>
        <v>0</v>
      </c>
      <c r="E108" s="2">
        <f>IF(AND(IV.1!$F109=3,IV.1!O109=1),(IV.1!$E109-IV.1!$N109),0)</f>
        <v>0</v>
      </c>
      <c r="F108" s="2">
        <f>IF(AND(IV.1!$F109=3,IV.1!O109=2),(IV.1!$E109-IV.1!$N109),0)</f>
        <v>0</v>
      </c>
      <c r="G108" s="2">
        <f>IF(IV.1!$F109=4,IV.1!$E109,0)</f>
        <v>0</v>
      </c>
      <c r="H108" s="2">
        <f>IF(IV.1!$J109=5,IV.1!$I109,0)</f>
        <v>0</v>
      </c>
      <c r="I108" s="2">
        <f>IF(IV.1!$J109=6,IV.1!$I109,0)</f>
        <v>0</v>
      </c>
      <c r="J108" s="2"/>
      <c r="P108" s="2"/>
      <c r="R108" s="2">
        <f>IV.1!N109</f>
        <v>0</v>
      </c>
      <c r="S108" s="2">
        <f>IV.1_ART1!N96</f>
        <v>0</v>
      </c>
      <c r="T108" s="2">
        <f>IV.1_ART2!N96</f>
        <v>0</v>
      </c>
      <c r="U108" s="2">
        <f>IV.1_ART3!N97</f>
        <v>0</v>
      </c>
      <c r="V108" s="2">
        <f>IV.1_ART4!N96</f>
        <v>0</v>
      </c>
      <c r="W108" s="2">
        <f>IV.1_ART5!N96</f>
        <v>0</v>
      </c>
      <c r="X108" s="2">
        <f>IV.1_ART6!N96</f>
        <v>0</v>
      </c>
      <c r="Y108" s="2">
        <f>IV.1_ART7!N96</f>
        <v>0</v>
      </c>
      <c r="Z108" s="2">
        <f>IV.1_ART8!N96</f>
        <v>0</v>
      </c>
      <c r="AA108" s="2">
        <f>IV.1_ART9!N96</f>
        <v>0</v>
      </c>
      <c r="AB108" s="2">
        <f>IV.1_ART10!N96</f>
        <v>0</v>
      </c>
      <c r="AC108" s="2">
        <f>IV.1_ART11!N96</f>
        <v>0</v>
      </c>
      <c r="AD108" s="2">
        <f>IV.1_ART12!N96</f>
        <v>0</v>
      </c>
    </row>
    <row r="109" spans="1:30">
      <c r="A109" s="3">
        <v>106</v>
      </c>
      <c r="B109" s="514" t="s">
        <v>149</v>
      </c>
      <c r="C109" s="2">
        <f>IF(IV.1!$F110=1,IV.1!$E110,0)</f>
        <v>0</v>
      </c>
      <c r="D109" s="2">
        <f>IF(IV.1!$F110=2,(IV.1!$E110-IV.1!$N110),0)</f>
        <v>0</v>
      </c>
      <c r="E109" s="2">
        <f>IF(AND(IV.1!$F110=3,IV.1!O110=1),(IV.1!$E110-IV.1!$N110),0)</f>
        <v>0</v>
      </c>
      <c r="F109" s="2">
        <f>IF(AND(IV.1!$F110=3,IV.1!O110=2),(IV.1!$E110-IV.1!$N110),0)</f>
        <v>0</v>
      </c>
      <c r="G109" s="2">
        <f>IF(IV.1!$F110=4,IV.1!$E110,0)</f>
        <v>0</v>
      </c>
      <c r="H109" s="2">
        <f>IF(IV.1!$J110=5,IV.1!$I110,0)</f>
        <v>0</v>
      </c>
      <c r="I109" s="2">
        <f>IF(IV.1!$J110=6,IV.1!$I110,0)</f>
        <v>0</v>
      </c>
      <c r="J109" s="2"/>
      <c r="P109" s="2"/>
      <c r="R109" s="2">
        <f>IV.1!N110</f>
        <v>0</v>
      </c>
      <c r="S109" s="2">
        <f>IV.1_ART1!N97</f>
        <v>0</v>
      </c>
      <c r="T109" s="2">
        <f>IV.1_ART2!N97</f>
        <v>0</v>
      </c>
      <c r="U109" s="2">
        <f>IV.1_ART3!N98</f>
        <v>0</v>
      </c>
      <c r="V109" s="2">
        <f>IV.1_ART4!N97</f>
        <v>0</v>
      </c>
      <c r="W109" s="2">
        <f>IV.1_ART5!N97</f>
        <v>0</v>
      </c>
      <c r="X109" s="2">
        <f>IV.1_ART6!N97</f>
        <v>0</v>
      </c>
      <c r="Y109" s="2">
        <f>IV.1_ART7!N97</f>
        <v>0</v>
      </c>
      <c r="Z109" s="2">
        <f>IV.1_ART8!N97</f>
        <v>0</v>
      </c>
      <c r="AA109" s="2">
        <f>IV.1_ART9!N97</f>
        <v>0</v>
      </c>
      <c r="AB109" s="2">
        <f>IV.1_ART10!N97</f>
        <v>0</v>
      </c>
      <c r="AC109" s="2">
        <f>IV.1_ART11!N97</f>
        <v>0</v>
      </c>
      <c r="AD109" s="2">
        <f>IV.1_ART12!N97</f>
        <v>0</v>
      </c>
    </row>
    <row r="110" spans="1:30">
      <c r="A110" s="3">
        <v>107</v>
      </c>
      <c r="B110" s="515" t="s">
        <v>652</v>
      </c>
      <c r="C110" s="2">
        <f>IF(IV.1!$F111=1,IV.1!$E111,0)</f>
        <v>0</v>
      </c>
      <c r="D110" s="2">
        <f>IF(IV.1!$F111=2,(IV.1!$E111-IV.1!$N111),0)</f>
        <v>0</v>
      </c>
      <c r="E110" s="2">
        <f>IF(AND(IV.1!$F111=3,IV.1!O111=1),(IV.1!$E111-IV.1!$N111),0)</f>
        <v>0</v>
      </c>
      <c r="F110" s="2">
        <f>IF(AND(IV.1!$F111=3,IV.1!O111=2),(IV.1!$E111-IV.1!$N111),0)</f>
        <v>0</v>
      </c>
      <c r="G110" s="2">
        <f>IF(IV.1!$F111=4,IV.1!$E111,0)</f>
        <v>0</v>
      </c>
      <c r="H110" s="2">
        <f>IF(IV.1!$J111=5,IV.1!$I111,0)</f>
        <v>0</v>
      </c>
      <c r="I110" s="2">
        <f>IF(IV.1!$J111=6,IV.1!$I111,0)</f>
        <v>0</v>
      </c>
      <c r="J110" s="2"/>
      <c r="P110" s="2"/>
      <c r="R110" s="2">
        <f>IV.1!N111</f>
        <v>0</v>
      </c>
      <c r="V110" s="2"/>
    </row>
    <row r="111" spans="1:30">
      <c r="A111" s="3">
        <v>108</v>
      </c>
      <c r="B111" s="514" t="s">
        <v>150</v>
      </c>
      <c r="C111" s="2">
        <f>IF(IV.1!$F112=1,IV.1!$E112,0)</f>
        <v>0</v>
      </c>
      <c r="D111" s="2">
        <f>IF(IV.1!$F112=2,(IV.1!$E112-IV.1!$N112),0)</f>
        <v>0</v>
      </c>
      <c r="E111" s="2">
        <f>IF(AND(IV.1!$F112=3,IV.1!O112=1),(IV.1!$E112-IV.1!$N112),0)</f>
        <v>0</v>
      </c>
      <c r="F111" s="2">
        <f>IF(AND(IV.1!$F112=3,IV.1!O112=2),(IV.1!$E112-IV.1!$N112),0)</f>
        <v>0</v>
      </c>
      <c r="G111" s="2">
        <f>IF(IV.1!$F112=4,IV.1!$E112,0)</f>
        <v>0</v>
      </c>
      <c r="H111" s="2">
        <f>IF(IV.1!$J112=5,IV.1!$I112,0)</f>
        <v>0</v>
      </c>
      <c r="I111" s="2">
        <f>IF(IV.1!$J112=6,IV.1!$I112,0)</f>
        <v>0</v>
      </c>
      <c r="J111" s="2"/>
      <c r="P111" s="2"/>
      <c r="R111" s="2">
        <f>IV.1!N112</f>
        <v>0</v>
      </c>
      <c r="S111" s="2">
        <f>IV.1_ART1!N98</f>
        <v>0</v>
      </c>
      <c r="T111" s="2">
        <f>IV.1_ART2!N98</f>
        <v>0</v>
      </c>
      <c r="U111" s="2">
        <f>IV.1_ART3!N99</f>
        <v>0</v>
      </c>
      <c r="V111" s="2">
        <f>IV.1_ART4!N98</f>
        <v>0</v>
      </c>
      <c r="W111" s="2">
        <f>IV.1_ART5!N98</f>
        <v>0</v>
      </c>
      <c r="X111" s="2">
        <f>IV.1_ART6!N98</f>
        <v>0</v>
      </c>
      <c r="Y111" s="2">
        <f>IV.1_ART7!N98</f>
        <v>0</v>
      </c>
      <c r="Z111" s="2">
        <f>IV.1_ART8!N98</f>
        <v>0</v>
      </c>
      <c r="AA111" s="2">
        <f>IV.1_ART9!N98</f>
        <v>0</v>
      </c>
      <c r="AB111" s="2">
        <f>IV.1_ART10!N98</f>
        <v>0</v>
      </c>
      <c r="AC111" s="2">
        <f>IV.1_ART11!N98</f>
        <v>0</v>
      </c>
      <c r="AD111" s="2">
        <f>IV.1_ART12!N98</f>
        <v>0</v>
      </c>
    </row>
    <row r="112" spans="1:30">
      <c r="A112" s="3">
        <v>109</v>
      </c>
      <c r="B112" s="514" t="s">
        <v>151</v>
      </c>
      <c r="C112" s="2">
        <f>IF(IV.1!$F113=1,IV.1!$E113,0)</f>
        <v>0</v>
      </c>
      <c r="D112" s="2">
        <f>IF(IV.1!$F113=2,(IV.1!$E113-IV.1!$N113),0)</f>
        <v>0</v>
      </c>
      <c r="E112" s="2">
        <f>IF(AND(IV.1!$F113=3,IV.1!O113=1),(IV.1!$E113-IV.1!$N113),0)</f>
        <v>0</v>
      </c>
      <c r="F112" s="2">
        <f>IF(AND(IV.1!$F113=3,IV.1!O113=2),(IV.1!$E113-IV.1!$N113),0)</f>
        <v>0</v>
      </c>
      <c r="G112" s="2">
        <f>IF(IV.1!$F113=4,IV.1!$E113,0)</f>
        <v>0</v>
      </c>
      <c r="H112" s="2">
        <f>IF(IV.1!$J113=5,IV.1!$I113,0)</f>
        <v>0</v>
      </c>
      <c r="I112" s="2">
        <f>IF(IV.1!$J113=6,IV.1!$I113,0)</f>
        <v>0</v>
      </c>
      <c r="J112" s="2"/>
      <c r="P112" s="2"/>
      <c r="R112" s="2">
        <f>IV.1!N113</f>
        <v>0</v>
      </c>
      <c r="S112" s="2">
        <f>IV.1_ART1!N99</f>
        <v>0</v>
      </c>
      <c r="T112" s="2">
        <f>IV.1_ART2!N99</f>
        <v>0</v>
      </c>
      <c r="U112" s="2">
        <f>IV.1_ART3!N100</f>
        <v>0</v>
      </c>
      <c r="V112" s="2">
        <f>IV.1_ART4!N99</f>
        <v>0</v>
      </c>
      <c r="W112" s="2">
        <f>IV.1_ART5!N99</f>
        <v>0</v>
      </c>
      <c r="X112" s="2">
        <f>IV.1_ART6!N99</f>
        <v>0</v>
      </c>
      <c r="Y112" s="2">
        <f>IV.1_ART7!N99</f>
        <v>0</v>
      </c>
      <c r="Z112" s="2">
        <f>IV.1_ART8!N99</f>
        <v>0</v>
      </c>
      <c r="AA112" s="2">
        <f>IV.1_ART9!N99</f>
        <v>0</v>
      </c>
      <c r="AB112" s="2">
        <f>IV.1_ART10!N99</f>
        <v>0</v>
      </c>
      <c r="AC112" s="2">
        <f>IV.1_ART11!N99</f>
        <v>0</v>
      </c>
      <c r="AD112" s="2">
        <f>IV.1_ART12!N99</f>
        <v>0</v>
      </c>
    </row>
    <row r="113" spans="1:30">
      <c r="A113" s="3">
        <v>110</v>
      </c>
      <c r="B113" s="514" t="s">
        <v>152</v>
      </c>
      <c r="C113" s="2">
        <f>IF(IV.1!$F114=1,IV.1!$E114,0)</f>
        <v>0</v>
      </c>
      <c r="D113" s="2">
        <f>IF(IV.1!$F114=2,(IV.1!$E114-IV.1!$N114),0)</f>
        <v>0</v>
      </c>
      <c r="E113" s="2">
        <f>IF(AND(IV.1!$F114=3,IV.1!O114=1),(IV.1!$E114-IV.1!$N114),0)</f>
        <v>0</v>
      </c>
      <c r="F113" s="2">
        <f>IF(AND(IV.1!$F114=3,IV.1!O114=2),(IV.1!$E114-IV.1!$N114),0)</f>
        <v>0</v>
      </c>
      <c r="G113" s="2">
        <f>IF(IV.1!$F114=4,IV.1!$E114,0)</f>
        <v>0</v>
      </c>
      <c r="H113" s="2">
        <f>IF(IV.1!$J114=5,IV.1!$I114,0)</f>
        <v>0</v>
      </c>
      <c r="I113" s="2">
        <f>IF(IV.1!$J114=6,IV.1!$I114,0)</f>
        <v>0</v>
      </c>
      <c r="J113" s="2"/>
      <c r="P113" s="2"/>
      <c r="R113" s="2">
        <f>IV.1!N114</f>
        <v>0</v>
      </c>
      <c r="S113" s="2">
        <f>IV.1_ART1!N100</f>
        <v>0</v>
      </c>
      <c r="T113" s="2">
        <f>IV.1_ART2!N100</f>
        <v>0</v>
      </c>
      <c r="U113" s="2">
        <f>IV.1_ART3!N101</f>
        <v>0</v>
      </c>
      <c r="V113" s="2">
        <f>IV.1_ART4!N100</f>
        <v>0</v>
      </c>
      <c r="W113" s="2">
        <f>IV.1_ART5!N100</f>
        <v>0</v>
      </c>
      <c r="X113" s="2">
        <f>IV.1_ART6!N100</f>
        <v>0</v>
      </c>
      <c r="Y113" s="2">
        <f>IV.1_ART7!N100</f>
        <v>0</v>
      </c>
      <c r="Z113" s="2">
        <f>IV.1_ART8!N100</f>
        <v>0</v>
      </c>
      <c r="AA113" s="2">
        <f>IV.1_ART9!N100</f>
        <v>0</v>
      </c>
      <c r="AB113" s="2">
        <f>IV.1_ART10!N100</f>
        <v>0</v>
      </c>
      <c r="AC113" s="2">
        <f>IV.1_ART11!N100</f>
        <v>0</v>
      </c>
      <c r="AD113" s="2">
        <f>IV.1_ART12!N100</f>
        <v>0</v>
      </c>
    </row>
    <row r="114" spans="1:30">
      <c r="A114" s="3">
        <v>111</v>
      </c>
      <c r="B114" s="21" t="s">
        <v>1042</v>
      </c>
      <c r="C114" s="2">
        <f>IF(IV.1!$F115=1,IV.1!$E115,0)</f>
        <v>0</v>
      </c>
      <c r="D114" s="2">
        <f>IF(IV.1!$F115=2,(IV.1!$E115-IV.1!$N115),0)</f>
        <v>0</v>
      </c>
      <c r="E114" s="2">
        <f>IF(AND(IV.1!$F115=3,IV.1!O115=1),(IV.1!$E115-IV.1!$N115),0)</f>
        <v>0</v>
      </c>
      <c r="F114" s="2">
        <f>IF(AND(IV.1!$F115=3,IV.1!O115=2),(IV.1!$E115-IV.1!$N115),0)</f>
        <v>0</v>
      </c>
      <c r="G114" s="2">
        <f>IF(IV.1!$F115=4,IV.1!$E115,0)</f>
        <v>0</v>
      </c>
      <c r="H114" s="2">
        <f>IF(IV.1!$J115=5,IV.1!$I115,0)</f>
        <v>0</v>
      </c>
      <c r="I114" s="2">
        <f>IF(IV.1!$J115=6,IV.1!$I115,0)</f>
        <v>0</v>
      </c>
      <c r="J114" s="2"/>
      <c r="P114" s="2"/>
      <c r="R114" s="2">
        <f>IV.1!N115</f>
        <v>0</v>
      </c>
      <c r="V114" s="2"/>
    </row>
    <row r="115" spans="1:30">
      <c r="A115" s="3">
        <v>112</v>
      </c>
      <c r="B115" s="21" t="s">
        <v>1043</v>
      </c>
      <c r="C115" s="2">
        <f>IF(IV.1!$F116=1,IV.1!$E116,0)</f>
        <v>0</v>
      </c>
      <c r="D115" s="2">
        <f>IF(IV.1!$F116=2,(IV.1!$E116-IV.1!$N116),0)</f>
        <v>0</v>
      </c>
      <c r="E115" s="2">
        <f>IF(AND(IV.1!$F116=3,IV.1!O116=1),(IV.1!$E116-IV.1!$N116),0)</f>
        <v>0</v>
      </c>
      <c r="F115" s="2">
        <f>IF(AND(IV.1!$F116=3,IV.1!O116=2),(IV.1!$E116-IV.1!$N116),0)</f>
        <v>0</v>
      </c>
      <c r="G115" s="2">
        <f>IF(IV.1!$F116=4,IV.1!$E116,0)</f>
        <v>0</v>
      </c>
      <c r="H115" s="2">
        <f>IF(IV.1!$J116=5,IV.1!$I116,0)</f>
        <v>0</v>
      </c>
      <c r="I115" s="2">
        <f>IF(IV.1!$J116=6,IV.1!$I116,0)</f>
        <v>0</v>
      </c>
      <c r="J115" s="2"/>
      <c r="P115" s="2"/>
      <c r="R115" s="2">
        <f>IV.1!N116</f>
        <v>0</v>
      </c>
      <c r="V115" s="2"/>
    </row>
    <row r="116" spans="1:30">
      <c r="A116" s="3">
        <v>113</v>
      </c>
      <c r="B116" s="21" t="s">
        <v>1044</v>
      </c>
      <c r="C116" s="2">
        <f>IF(IV.1!$F117=1,IV.1!$E117,0)</f>
        <v>0</v>
      </c>
      <c r="D116" s="2">
        <f>IF(IV.1!$F117=2,(IV.1!$E117-IV.1!$N117),0)</f>
        <v>0</v>
      </c>
      <c r="E116" s="2">
        <f>IF(AND(IV.1!$F117=3,IV.1!O117=1),(IV.1!$E117-IV.1!$N117),0)</f>
        <v>0</v>
      </c>
      <c r="F116" s="2">
        <f>IF(AND(IV.1!$F117=3,IV.1!O117=2),(IV.1!$E117-IV.1!$N117),0)</f>
        <v>0</v>
      </c>
      <c r="G116" s="2">
        <f>IF(IV.1!$F117=4,IV.1!$E117,0)</f>
        <v>0</v>
      </c>
      <c r="H116" s="2">
        <f>IF(IV.1!$J117=5,IV.1!$I117,0)</f>
        <v>0</v>
      </c>
      <c r="I116" s="2">
        <f>IF(IV.1!$J117=6,IV.1!$I117,0)</f>
        <v>0</v>
      </c>
      <c r="J116" s="2"/>
      <c r="P116" s="2"/>
      <c r="R116" s="2">
        <f>IV.1!N117</f>
        <v>0</v>
      </c>
      <c r="V116" s="2"/>
    </row>
    <row r="117" spans="1:30">
      <c r="A117" s="3">
        <v>114</v>
      </c>
      <c r="B117" s="21" t="s">
        <v>1045</v>
      </c>
      <c r="C117" s="2">
        <f>IF(IV.1!$F118=1,IV.1!$E118,0)</f>
        <v>0</v>
      </c>
      <c r="D117" s="2">
        <f>IF(IV.1!$F118=2,(IV.1!$E118-IV.1!$N118),0)</f>
        <v>0</v>
      </c>
      <c r="E117" s="2">
        <f>IF(AND(IV.1!$F118=3,IV.1!O118=1),(IV.1!$E118-IV.1!$N118),0)</f>
        <v>0</v>
      </c>
      <c r="F117" s="2">
        <f>IF(AND(IV.1!$F118=3,IV.1!O118=2),(IV.1!$E118-IV.1!$N118),0)</f>
        <v>0</v>
      </c>
      <c r="G117" s="2">
        <f>IF(IV.1!$F118=4,IV.1!$E118,0)</f>
        <v>0</v>
      </c>
      <c r="H117" s="2">
        <f>IF(IV.1!$J118=5,IV.1!$I118,0)</f>
        <v>0</v>
      </c>
      <c r="I117" s="2">
        <f>IF(IV.1!$J118=6,IV.1!$I118,0)</f>
        <v>0</v>
      </c>
      <c r="J117" s="2"/>
      <c r="P117" s="2"/>
      <c r="R117" s="2">
        <f>IV.1!N118</f>
        <v>0</v>
      </c>
      <c r="V117" s="2"/>
    </row>
    <row r="118" spans="1:30">
      <c r="A118" s="3">
        <v>115</v>
      </c>
      <c r="B118" s="21" t="s">
        <v>1046</v>
      </c>
      <c r="C118" s="2">
        <f>IF(IV.1!$F119=1,IV.1!$E119,0)</f>
        <v>0</v>
      </c>
      <c r="D118" s="2">
        <f>IF(IV.1!$F119=2,(IV.1!$E119-IV.1!$N119),0)</f>
        <v>0</v>
      </c>
      <c r="E118" s="2">
        <f>IF(AND(IV.1!$F119=3,IV.1!O119=1),(IV.1!$E119-IV.1!$N119),0)</f>
        <v>0</v>
      </c>
      <c r="F118" s="2">
        <f>IF(AND(IV.1!$F119=3,IV.1!O119=2),(IV.1!$E119-IV.1!$N119),0)</f>
        <v>0</v>
      </c>
      <c r="G118" s="2">
        <f>IF(IV.1!$F119=4,IV.1!$E119,0)</f>
        <v>0</v>
      </c>
      <c r="H118" s="2">
        <f>IF(IV.1!$J119=5,IV.1!$I119,0)</f>
        <v>0</v>
      </c>
      <c r="I118" s="2">
        <f>IF(IV.1!$J119=6,IV.1!$I119,0)</f>
        <v>0</v>
      </c>
      <c r="J118" s="2"/>
      <c r="P118" s="2"/>
      <c r="R118" s="2">
        <f>IV.1!N119</f>
        <v>0</v>
      </c>
      <c r="V118" s="2"/>
    </row>
    <row r="119" spans="1:30">
      <c r="A119" s="3">
        <v>116</v>
      </c>
      <c r="B119" s="21" t="s">
        <v>1047</v>
      </c>
      <c r="C119" s="2">
        <f>IF(IV.1!$F120=1,IV.1!$E120,0)</f>
        <v>0</v>
      </c>
      <c r="D119" s="2">
        <f>IF(IV.1!$F120=2,(IV.1!$E120-IV.1!$N120),0)</f>
        <v>0</v>
      </c>
      <c r="E119" s="2">
        <f>IF(AND(IV.1!$F120=3,IV.1!O120=1),(IV.1!$E120-IV.1!$N120),0)</f>
        <v>0</v>
      </c>
      <c r="F119" s="2">
        <f>IF(AND(IV.1!$F120=3,IV.1!O120=2),(IV.1!$E120-IV.1!$N120),0)</f>
        <v>0</v>
      </c>
      <c r="G119" s="2">
        <f>IF(IV.1!$F120=4,IV.1!$E120,0)</f>
        <v>0</v>
      </c>
      <c r="H119" s="2">
        <f>IF(IV.1!$J120=5,IV.1!$I120,0)</f>
        <v>0</v>
      </c>
      <c r="I119" s="2">
        <f>IF(IV.1!$J120=6,IV.1!$I120,0)</f>
        <v>0</v>
      </c>
      <c r="J119" s="2"/>
      <c r="P119" s="2"/>
      <c r="R119" s="2">
        <f>IV.1!N120</f>
        <v>0</v>
      </c>
      <c r="V119" s="2"/>
    </row>
    <row r="120" spans="1:30">
      <c r="A120" s="3">
        <v>117</v>
      </c>
      <c r="B120" s="21" t="s">
        <v>1048</v>
      </c>
      <c r="C120" s="2">
        <f>IF(IV.1!$F121=1,IV.1!$E121,0)</f>
        <v>0</v>
      </c>
      <c r="D120" s="2">
        <f>IF(IV.1!$F121=2,(IV.1!$E121-IV.1!$N121),0)</f>
        <v>0</v>
      </c>
      <c r="E120" s="2">
        <f>IF(AND(IV.1!$F121=3,IV.1!O121=1),(IV.1!$E121-IV.1!$N121),0)</f>
        <v>0</v>
      </c>
      <c r="F120" s="2">
        <f>IF(AND(IV.1!$F121=3,IV.1!O121=2),(IV.1!$E121-IV.1!$N121),0)</f>
        <v>0</v>
      </c>
      <c r="G120" s="2">
        <f>IF(IV.1!$F121=4,IV.1!$E121,0)</f>
        <v>0</v>
      </c>
      <c r="H120" s="2">
        <f>IF(IV.1!$J121=5,IV.1!$I121,0)</f>
        <v>0</v>
      </c>
      <c r="I120" s="2">
        <f>IF(IV.1!$J121=6,IV.1!$I121,0)</f>
        <v>0</v>
      </c>
      <c r="J120" s="2"/>
      <c r="P120" s="2"/>
      <c r="R120" s="2">
        <f>IV.1!N121</f>
        <v>0</v>
      </c>
      <c r="V120" s="2"/>
    </row>
    <row r="121" spans="1:30">
      <c r="A121" s="3">
        <v>118</v>
      </c>
      <c r="B121" s="21" t="s">
        <v>1049</v>
      </c>
      <c r="C121" s="2">
        <f>IF(IV.1!$F122=1,IV.1!$E122,0)</f>
        <v>0</v>
      </c>
      <c r="D121" s="2">
        <f>IF(IV.1!$F122=2,(IV.1!$E122-IV.1!$N122),0)</f>
        <v>0</v>
      </c>
      <c r="E121" s="2">
        <f>IF(AND(IV.1!$F122=3,IV.1!O122=1),(IV.1!$E122-IV.1!$N122),0)</f>
        <v>0</v>
      </c>
      <c r="F121" s="2">
        <f>IF(AND(IV.1!$F122=3,IV.1!O122=2),(IV.1!$E122-IV.1!$N122),0)</f>
        <v>0</v>
      </c>
      <c r="G121" s="2">
        <f>IF(IV.1!$F122=4,IV.1!$E122,0)</f>
        <v>0</v>
      </c>
      <c r="H121" s="2">
        <f>IF(IV.1!$J122=5,IV.1!$I122,0)</f>
        <v>0</v>
      </c>
      <c r="I121" s="2">
        <f>IF(IV.1!$J122=6,IV.1!$I122,0)</f>
        <v>0</v>
      </c>
      <c r="J121" s="2"/>
      <c r="P121" s="2"/>
      <c r="R121" s="2">
        <f>IV.1!N122</f>
        <v>0</v>
      </c>
      <c r="V121" s="2"/>
    </row>
    <row r="122" spans="1:30">
      <c r="A122" s="3">
        <v>119</v>
      </c>
      <c r="B122" s="21" t="s">
        <v>1050</v>
      </c>
      <c r="C122" s="2">
        <f>IF(IV.1!$F123=1,IV.1!$E123,0)</f>
        <v>0</v>
      </c>
      <c r="D122" s="2">
        <f>IF(IV.1!$F123=2,(IV.1!$E123-IV.1!$N123),0)</f>
        <v>0</v>
      </c>
      <c r="E122" s="2">
        <f>IF(AND(IV.1!$F123=3,IV.1!O123=1),(IV.1!$E123-IV.1!$N123),0)</f>
        <v>0</v>
      </c>
      <c r="F122" s="2">
        <f>IF(AND(IV.1!$F123=3,IV.1!O123=2),(IV.1!$E123-IV.1!$N123),0)</f>
        <v>0</v>
      </c>
      <c r="G122" s="2">
        <f>IF(IV.1!$F123=4,IV.1!$E123,0)</f>
        <v>0</v>
      </c>
      <c r="H122" s="2">
        <f>IF(IV.1!$J123=5,IV.1!$I123,0)</f>
        <v>0</v>
      </c>
      <c r="I122" s="2">
        <f>IF(IV.1!$J123=6,IV.1!$I123,0)</f>
        <v>0</v>
      </c>
      <c r="J122" s="2"/>
      <c r="P122" s="2"/>
      <c r="R122" s="2">
        <f>IV.1!N123</f>
        <v>0</v>
      </c>
      <c r="V122" s="2"/>
    </row>
    <row r="123" spans="1:30">
      <c r="A123" s="3">
        <v>120</v>
      </c>
      <c r="B123" s="514" t="s">
        <v>153</v>
      </c>
      <c r="C123" s="2">
        <f>IF(IV.1!$F124=1,IV.1!$E124,0)</f>
        <v>0</v>
      </c>
      <c r="D123" s="2">
        <f>IF(IV.1!$F124=2,(IV.1!$E124-IV.1!$N124),0)</f>
        <v>0</v>
      </c>
      <c r="E123" s="2">
        <f>IF(AND(IV.1!$F124=3,IV.1!O124=1),(IV.1!$E124-IV.1!$N124),0)</f>
        <v>0</v>
      </c>
      <c r="F123" s="2">
        <f>IF(AND(IV.1!$F124=3,IV.1!O124=2),(IV.1!$E124-IV.1!$N124),0)</f>
        <v>0</v>
      </c>
      <c r="G123" s="2">
        <f>IF(IV.1!$F124=4,IV.1!$E124,0)</f>
        <v>0</v>
      </c>
      <c r="H123" s="2">
        <f>IF(IV.1!$J124=5,IV.1!$I124,0)</f>
        <v>0</v>
      </c>
      <c r="I123" s="2">
        <f>IF(IV.1!$J124=6,IV.1!$I124,0)</f>
        <v>0</v>
      </c>
      <c r="J123" s="2"/>
      <c r="P123" s="2"/>
      <c r="R123" s="2">
        <f>IV.1!N124</f>
        <v>0</v>
      </c>
      <c r="S123" s="2">
        <f>IV.1_ART1!N101</f>
        <v>0</v>
      </c>
      <c r="T123" s="2">
        <f>IV.1_ART2!N101</f>
        <v>0</v>
      </c>
      <c r="U123" s="2">
        <f>IV.1_ART3!N102</f>
        <v>0</v>
      </c>
      <c r="V123" s="2">
        <f>IV.1_ART4!N101</f>
        <v>0</v>
      </c>
      <c r="W123" s="2">
        <f>IV.1_ART5!N101</f>
        <v>0</v>
      </c>
      <c r="X123" s="2">
        <f>IV.1_ART6!N101</f>
        <v>0</v>
      </c>
      <c r="Y123" s="2">
        <f>IV.1_ART7!N101</f>
        <v>0</v>
      </c>
      <c r="Z123" s="2">
        <f>IV.1_ART8!N101</f>
        <v>0</v>
      </c>
      <c r="AA123" s="2">
        <f>IV.1_ART9!N101</f>
        <v>0</v>
      </c>
      <c r="AB123" s="2">
        <f>IV.1_ART10!N101</f>
        <v>0</v>
      </c>
      <c r="AC123" s="2">
        <f>IV.1_ART11!N101</f>
        <v>0</v>
      </c>
      <c r="AD123" s="2">
        <f>IV.1_ART12!N101</f>
        <v>0</v>
      </c>
    </row>
    <row r="124" spans="1:30">
      <c r="A124" s="3">
        <v>121</v>
      </c>
      <c r="B124" s="513" t="s">
        <v>155</v>
      </c>
      <c r="C124" s="2">
        <f>IF(IV.1!$F125=1,IV.1!$E125,0)</f>
        <v>0</v>
      </c>
      <c r="D124" s="2">
        <f>IF(IV.1!$F125=2,(IV.1!$E125-IV.1!$N125),0)</f>
        <v>0</v>
      </c>
      <c r="E124" s="2">
        <f>IF(AND(IV.1!$F125=3,IV.1!O125=1),(IV.1!$E125-IV.1!$N125),0)</f>
        <v>0</v>
      </c>
      <c r="F124" s="2">
        <f>IF(AND(IV.1!$F125=3,IV.1!O125=2),(IV.1!$E125-IV.1!$N125),0)</f>
        <v>0</v>
      </c>
      <c r="G124" s="2">
        <f>IF(IV.1!$F125=4,IV.1!$E125,0)</f>
        <v>0</v>
      </c>
      <c r="H124" s="2">
        <f>IF(IV.1!$J125=5,IV.1!$I125,0)</f>
        <v>0</v>
      </c>
      <c r="I124" s="2">
        <f>IF(IV.1!$J125=6,IV.1!$I125,0)</f>
        <v>0</v>
      </c>
      <c r="J124" s="2"/>
      <c r="P124" s="2"/>
      <c r="R124" s="2">
        <f>IV.1!N125</f>
        <v>0</v>
      </c>
      <c r="S124" s="2">
        <f>IV.1_ART1!N102</f>
        <v>0</v>
      </c>
      <c r="T124" s="2">
        <f>IV.1_ART2!N102</f>
        <v>0</v>
      </c>
      <c r="U124" s="2">
        <f>IV.1_ART3!N103</f>
        <v>0</v>
      </c>
      <c r="V124" s="2">
        <f>IV.1_ART4!N102</f>
        <v>0</v>
      </c>
      <c r="W124" s="2">
        <f>IV.1_ART5!N102</f>
        <v>0</v>
      </c>
      <c r="X124" s="2">
        <f>IV.1_ART6!N102</f>
        <v>0</v>
      </c>
      <c r="Y124" s="2">
        <f>IV.1_ART7!N102</f>
        <v>0</v>
      </c>
      <c r="Z124" s="2">
        <f>IV.1_ART8!N102</f>
        <v>0</v>
      </c>
      <c r="AA124" s="2">
        <f>IV.1_ART9!N102</f>
        <v>0</v>
      </c>
      <c r="AB124" s="2">
        <f>IV.1_ART10!N102</f>
        <v>0</v>
      </c>
      <c r="AC124" s="2">
        <f>IV.1_ART11!N102</f>
        <v>0</v>
      </c>
      <c r="AD124" s="2">
        <f>IV.1_ART12!N102</f>
        <v>0</v>
      </c>
    </row>
    <row r="125" spans="1:30">
      <c r="A125" s="3">
        <v>122</v>
      </c>
      <c r="B125" s="514" t="s">
        <v>157</v>
      </c>
      <c r="C125" s="2">
        <f>IF(IV.1!$F126=1,IV.1!$E126,0)</f>
        <v>0</v>
      </c>
      <c r="D125" s="2">
        <f>IF(IV.1!$F126=2,(IV.1!$E126-IV.1!$N126),0)</f>
        <v>0</v>
      </c>
      <c r="E125" s="2">
        <f>IF(AND(IV.1!$F126=3,IV.1!O126=1),(IV.1!$E126-IV.1!$N126),0)</f>
        <v>0</v>
      </c>
      <c r="F125" s="2">
        <f>IF(AND(IV.1!$F126=3,IV.1!O126=2),(IV.1!$E126-IV.1!$N126),0)</f>
        <v>0</v>
      </c>
      <c r="G125" s="2">
        <f>IF(IV.1!$F126=4,IV.1!$E126,0)</f>
        <v>0</v>
      </c>
      <c r="H125" s="2">
        <f>IF(IV.1!$J126=5,IV.1!$I126,0)</f>
        <v>0</v>
      </c>
      <c r="I125" s="2">
        <f>IF(IV.1!$J126=6,IV.1!$I126,0)</f>
        <v>0</v>
      </c>
      <c r="J125" s="2"/>
      <c r="P125" s="2"/>
      <c r="R125" s="2">
        <f>IV.1!N126</f>
        <v>0</v>
      </c>
      <c r="S125" s="2">
        <f>IV.1_ART1!N103</f>
        <v>0</v>
      </c>
      <c r="T125" s="2">
        <f>IV.1_ART2!N103</f>
        <v>0</v>
      </c>
      <c r="U125" s="2">
        <f>IV.1_ART3!N104</f>
        <v>0</v>
      </c>
      <c r="V125" s="2">
        <f>IV.1_ART4!N103</f>
        <v>0</v>
      </c>
      <c r="W125" s="2">
        <f>IV.1_ART5!N103</f>
        <v>0</v>
      </c>
      <c r="X125" s="2">
        <f>IV.1_ART6!N103</f>
        <v>0</v>
      </c>
      <c r="Y125" s="2">
        <f>IV.1_ART7!N103</f>
        <v>0</v>
      </c>
      <c r="Z125" s="2">
        <f>IV.1_ART8!N103</f>
        <v>0</v>
      </c>
      <c r="AA125" s="2">
        <f>IV.1_ART9!N103</f>
        <v>0</v>
      </c>
      <c r="AB125" s="2">
        <f>IV.1_ART10!N103</f>
        <v>0</v>
      </c>
      <c r="AC125" s="2">
        <f>IV.1_ART11!N103</f>
        <v>0</v>
      </c>
      <c r="AD125" s="2">
        <f>IV.1_ART12!N103</f>
        <v>0</v>
      </c>
    </row>
    <row r="126" spans="1:30">
      <c r="A126" s="3">
        <v>123</v>
      </c>
      <c r="B126" s="514" t="s">
        <v>158</v>
      </c>
      <c r="C126" s="2">
        <f>IF(IV.1!$F127=1,IV.1!$E127,0)</f>
        <v>0</v>
      </c>
      <c r="D126" s="2">
        <f>IF(IV.1!$F127=2,(IV.1!$E127-IV.1!$N127),0)</f>
        <v>0</v>
      </c>
      <c r="E126" s="2">
        <f>IF(AND(IV.1!$F127=3,IV.1!O127=1),(IV.1!$E127-IV.1!$N127),0)</f>
        <v>0</v>
      </c>
      <c r="F126" s="2">
        <f>IF(AND(IV.1!$F127=3,IV.1!O127=2),(IV.1!$E127-IV.1!$N127),0)</f>
        <v>0</v>
      </c>
      <c r="G126" s="2">
        <f>IF(IV.1!$F127=4,IV.1!$E127,0)</f>
        <v>0</v>
      </c>
      <c r="H126" s="2">
        <f>IF(IV.1!$J127=5,IV.1!$I127,0)</f>
        <v>0</v>
      </c>
      <c r="I126" s="2">
        <f>IF(IV.1!$J127=6,IV.1!$I127,0)</f>
        <v>0</v>
      </c>
      <c r="J126" s="2"/>
      <c r="P126" s="2"/>
      <c r="R126" s="2">
        <f>IV.1!N127</f>
        <v>0</v>
      </c>
      <c r="S126" s="2">
        <f>IV.1_ART1!N104</f>
        <v>0</v>
      </c>
      <c r="T126" s="2">
        <f>IV.1_ART2!N104</f>
        <v>0</v>
      </c>
      <c r="U126" s="2">
        <f>IV.1_ART3!N105</f>
        <v>0</v>
      </c>
      <c r="V126" s="2">
        <f>IV.1_ART4!N104</f>
        <v>0</v>
      </c>
      <c r="W126" s="2">
        <f>IV.1_ART5!N104</f>
        <v>0</v>
      </c>
      <c r="X126" s="2">
        <f>IV.1_ART6!N104</f>
        <v>0</v>
      </c>
      <c r="Y126" s="2">
        <f>IV.1_ART7!N104</f>
        <v>0</v>
      </c>
      <c r="Z126" s="2">
        <f>IV.1_ART8!N104</f>
        <v>0</v>
      </c>
      <c r="AA126" s="2">
        <f>IV.1_ART9!N104</f>
        <v>0</v>
      </c>
      <c r="AB126" s="2">
        <f>IV.1_ART10!N104</f>
        <v>0</v>
      </c>
      <c r="AC126" s="2">
        <f>IV.1_ART11!N104</f>
        <v>0</v>
      </c>
      <c r="AD126" s="2">
        <f>IV.1_ART12!N104</f>
        <v>0</v>
      </c>
    </row>
    <row r="127" spans="1:30">
      <c r="A127" s="3">
        <v>124</v>
      </c>
      <c r="B127" s="514" t="s">
        <v>159</v>
      </c>
      <c r="C127" s="2">
        <f>IF(IV.1!$F128=1,IV.1!$E128,0)</f>
        <v>0</v>
      </c>
      <c r="D127" s="2">
        <f>IF(IV.1!$F128=2,(IV.1!$E128-IV.1!$N128),0)</f>
        <v>0</v>
      </c>
      <c r="E127" s="2">
        <f>IF(AND(IV.1!$F128=3,IV.1!O128=1),(IV.1!$E128-IV.1!$N128),0)</f>
        <v>0</v>
      </c>
      <c r="F127" s="2">
        <f>IF(AND(IV.1!$F128=3,IV.1!O128=2),(IV.1!$E128-IV.1!$N128),0)</f>
        <v>0</v>
      </c>
      <c r="G127" s="2">
        <f>IF(IV.1!$F128=4,IV.1!$E128,0)</f>
        <v>0</v>
      </c>
      <c r="H127" s="2">
        <f>IF(IV.1!$J128=5,IV.1!$I128,0)</f>
        <v>0</v>
      </c>
      <c r="I127" s="2">
        <f>IF(IV.1!$J128=6,IV.1!$I128,0)</f>
        <v>0</v>
      </c>
      <c r="J127" s="2"/>
      <c r="P127" s="2"/>
      <c r="R127" s="2">
        <f>IV.1!N128</f>
        <v>0</v>
      </c>
      <c r="S127" s="2">
        <f>IV.1_ART1!N105</f>
        <v>0</v>
      </c>
      <c r="T127" s="2">
        <f>IV.1_ART2!N105</f>
        <v>0</v>
      </c>
      <c r="U127" s="2">
        <f>IV.1_ART3!N106</f>
        <v>0</v>
      </c>
      <c r="V127" s="2">
        <f>IV.1_ART4!N105</f>
        <v>0</v>
      </c>
      <c r="W127" s="2">
        <f>IV.1_ART5!N105</f>
        <v>0</v>
      </c>
      <c r="X127" s="2">
        <f>IV.1_ART6!N105</f>
        <v>0</v>
      </c>
      <c r="Y127" s="2">
        <f>IV.1_ART7!N105</f>
        <v>0</v>
      </c>
      <c r="Z127" s="2">
        <f>IV.1_ART8!N105</f>
        <v>0</v>
      </c>
      <c r="AA127" s="2">
        <f>IV.1_ART9!N105</f>
        <v>0</v>
      </c>
      <c r="AB127" s="2">
        <f>IV.1_ART10!N105</f>
        <v>0</v>
      </c>
      <c r="AC127" s="2">
        <f>IV.1_ART11!N105</f>
        <v>0</v>
      </c>
      <c r="AD127" s="2">
        <f>IV.1_ART12!N105</f>
        <v>0</v>
      </c>
    </row>
    <row r="128" spans="1:30">
      <c r="A128" s="3">
        <v>125</v>
      </c>
      <c r="B128" s="514" t="s">
        <v>160</v>
      </c>
      <c r="C128" s="2">
        <f>IF(IV.1!$F129=1,IV.1!$E129,0)</f>
        <v>0</v>
      </c>
      <c r="D128" s="2">
        <f>IF(IV.1!$F129=2,(IV.1!$E129-IV.1!$N129),0)</f>
        <v>0</v>
      </c>
      <c r="E128" s="2">
        <f>IF(AND(IV.1!$F129=3,IV.1!O129=1),(IV.1!$E129-IV.1!$N129),0)</f>
        <v>0</v>
      </c>
      <c r="F128" s="2">
        <f>IF(AND(IV.1!$F129=3,IV.1!O129=2),(IV.1!$E129-IV.1!$N129),0)</f>
        <v>0</v>
      </c>
      <c r="G128" s="2">
        <f>IF(IV.1!$F129=4,IV.1!$E129,0)</f>
        <v>0</v>
      </c>
      <c r="H128" s="2">
        <f>IF(IV.1!$J129=5,IV.1!$I129,0)</f>
        <v>0</v>
      </c>
      <c r="I128" s="2">
        <f>IF(IV.1!$J129=6,IV.1!$I129,0)</f>
        <v>0</v>
      </c>
      <c r="J128" s="2"/>
      <c r="P128" s="2"/>
      <c r="R128" s="2">
        <f>IV.1!N129</f>
        <v>0</v>
      </c>
      <c r="S128" s="2">
        <f>IV.1_ART1!N106</f>
        <v>0</v>
      </c>
      <c r="T128" s="2">
        <f>IV.1_ART2!N106</f>
        <v>0</v>
      </c>
      <c r="U128" s="2">
        <f>IV.1_ART3!N107</f>
        <v>0</v>
      </c>
      <c r="V128" s="2">
        <f>IV.1_ART4!N106</f>
        <v>0</v>
      </c>
      <c r="W128" s="2">
        <f>IV.1_ART5!N106</f>
        <v>0</v>
      </c>
      <c r="X128" s="2">
        <f>IV.1_ART6!N106</f>
        <v>0</v>
      </c>
      <c r="Y128" s="2">
        <f>IV.1_ART7!N106</f>
        <v>0</v>
      </c>
      <c r="Z128" s="2">
        <f>IV.1_ART8!N106</f>
        <v>0</v>
      </c>
      <c r="AA128" s="2">
        <f>IV.1_ART9!N106</f>
        <v>0</v>
      </c>
      <c r="AB128" s="2">
        <f>IV.1_ART10!N106</f>
        <v>0</v>
      </c>
      <c r="AC128" s="2">
        <f>IV.1_ART11!N106</f>
        <v>0</v>
      </c>
      <c r="AD128" s="2">
        <f>IV.1_ART12!N106</f>
        <v>0</v>
      </c>
    </row>
    <row r="129" spans="1:30">
      <c r="A129" s="3">
        <v>126</v>
      </c>
      <c r="B129" s="514" t="s">
        <v>161</v>
      </c>
      <c r="C129" s="2">
        <f>IF(IV.1!$F130=1,IV.1!$E130,0)</f>
        <v>0</v>
      </c>
      <c r="D129" s="2">
        <f>IF(IV.1!$F130=2,(IV.1!$E130-IV.1!$N130),0)</f>
        <v>0</v>
      </c>
      <c r="E129" s="2">
        <f>IF(AND(IV.1!$F130=3,IV.1!O130=1),(IV.1!$E130-IV.1!$N130),0)</f>
        <v>0</v>
      </c>
      <c r="F129" s="2">
        <f>IF(AND(IV.1!$F130=3,IV.1!O130=2),(IV.1!$E130-IV.1!$N130),0)</f>
        <v>0</v>
      </c>
      <c r="G129" s="2">
        <f>IF(IV.1!$F130=4,IV.1!$E130,0)</f>
        <v>0</v>
      </c>
      <c r="H129" s="2">
        <f>IF(IV.1!$J130=5,IV.1!$I130,0)</f>
        <v>0</v>
      </c>
      <c r="I129" s="2">
        <f>IF(IV.1!$J130=6,IV.1!$I130,0)</f>
        <v>0</v>
      </c>
      <c r="J129" s="2"/>
      <c r="P129" s="2"/>
      <c r="R129" s="2">
        <f>IV.1!N130</f>
        <v>0</v>
      </c>
      <c r="S129" s="2">
        <f>IV.1_ART1!N107</f>
        <v>0</v>
      </c>
      <c r="T129" s="2">
        <f>IV.1_ART2!N107</f>
        <v>0</v>
      </c>
      <c r="U129" s="2">
        <f>IV.1_ART3!N108</f>
        <v>0</v>
      </c>
      <c r="V129" s="2">
        <f>IV.1_ART4!N107</f>
        <v>0</v>
      </c>
      <c r="W129" s="2">
        <f>IV.1_ART5!N107</f>
        <v>0</v>
      </c>
      <c r="X129" s="2">
        <f>IV.1_ART6!N107</f>
        <v>0</v>
      </c>
      <c r="Y129" s="2">
        <f>IV.1_ART7!N107</f>
        <v>0</v>
      </c>
      <c r="Z129" s="2">
        <f>IV.1_ART8!N107</f>
        <v>0</v>
      </c>
      <c r="AA129" s="2">
        <f>IV.1_ART9!N107</f>
        <v>0</v>
      </c>
      <c r="AB129" s="2">
        <f>IV.1_ART10!N107</f>
        <v>0</v>
      </c>
      <c r="AC129" s="2">
        <f>IV.1_ART11!N107</f>
        <v>0</v>
      </c>
      <c r="AD129" s="2">
        <f>IV.1_ART12!N107</f>
        <v>0</v>
      </c>
    </row>
    <row r="130" spans="1:30">
      <c r="A130" s="3">
        <v>127</v>
      </c>
      <c r="B130" s="514" t="s">
        <v>162</v>
      </c>
      <c r="C130" s="2">
        <f>IF(IV.1!$F131=1,IV.1!$E131,0)</f>
        <v>0</v>
      </c>
      <c r="D130" s="2">
        <f>IF(IV.1!$F131=2,(IV.1!$E131-IV.1!$N131),0)</f>
        <v>0</v>
      </c>
      <c r="E130" s="2">
        <f>IF(AND(IV.1!$F131=3,IV.1!O131=1),(IV.1!$E131-IV.1!$N131),0)</f>
        <v>0</v>
      </c>
      <c r="F130" s="2">
        <f>IF(AND(IV.1!$F131=3,IV.1!O131=2),(IV.1!$E131-IV.1!$N131),0)</f>
        <v>0</v>
      </c>
      <c r="G130" s="2">
        <f>IF(IV.1!$F131=4,IV.1!$E131,0)</f>
        <v>0</v>
      </c>
      <c r="H130" s="2">
        <f>IF(IV.1!$J131=5,IV.1!$I131,0)</f>
        <v>0</v>
      </c>
      <c r="I130" s="2">
        <f>IF(IV.1!$J131=6,IV.1!$I131,0)</f>
        <v>0</v>
      </c>
      <c r="J130" s="2"/>
      <c r="P130" s="2"/>
      <c r="R130" s="2">
        <f>IV.1!N131</f>
        <v>0</v>
      </c>
      <c r="S130" s="2">
        <f>IV.1_ART1!N108</f>
        <v>0</v>
      </c>
      <c r="T130" s="2">
        <f>IV.1_ART2!N108</f>
        <v>0</v>
      </c>
      <c r="U130" s="2">
        <f>IV.1_ART3!N109</f>
        <v>0</v>
      </c>
      <c r="V130" s="2">
        <f>IV.1_ART4!N108</f>
        <v>0</v>
      </c>
      <c r="W130" s="2">
        <f>IV.1_ART5!N108</f>
        <v>0</v>
      </c>
      <c r="X130" s="2">
        <f>IV.1_ART6!N108</f>
        <v>0</v>
      </c>
      <c r="Y130" s="2">
        <f>IV.1_ART7!N108</f>
        <v>0</v>
      </c>
      <c r="Z130" s="2">
        <f>IV.1_ART8!N108</f>
        <v>0</v>
      </c>
      <c r="AA130" s="2">
        <f>IV.1_ART9!N108</f>
        <v>0</v>
      </c>
      <c r="AB130" s="2">
        <f>IV.1_ART10!N108</f>
        <v>0</v>
      </c>
      <c r="AC130" s="2">
        <f>IV.1_ART11!N108</f>
        <v>0</v>
      </c>
      <c r="AD130" s="2">
        <f>IV.1_ART12!N108</f>
        <v>0</v>
      </c>
    </row>
    <row r="131" spans="1:30">
      <c r="A131" s="3">
        <v>128</v>
      </c>
      <c r="B131" s="514" t="s">
        <v>163</v>
      </c>
      <c r="C131" s="2">
        <f>IF(IV.1!$F132=1,IV.1!$E132,0)</f>
        <v>0</v>
      </c>
      <c r="D131" s="2">
        <f>IF(IV.1!$F132=2,(IV.1!$E132-IV.1!$N132),0)</f>
        <v>0</v>
      </c>
      <c r="E131" s="2">
        <f>IF(AND(IV.1!$F132=3,IV.1!O132=1),(IV.1!$E132-IV.1!$N132),0)</f>
        <v>0</v>
      </c>
      <c r="F131" s="2">
        <f>IF(AND(IV.1!$F132=3,IV.1!O132=2),(IV.1!$E132-IV.1!$N132),0)</f>
        <v>0</v>
      </c>
      <c r="G131" s="2">
        <f>IF(IV.1!$F132=4,IV.1!$E132,0)</f>
        <v>0</v>
      </c>
      <c r="H131" s="2">
        <f>IF(IV.1!$J132=5,IV.1!$I132,0)</f>
        <v>0</v>
      </c>
      <c r="I131" s="2">
        <f>IF(IV.1!$J132=6,IV.1!$I132,0)</f>
        <v>0</v>
      </c>
      <c r="J131" s="2"/>
      <c r="P131" s="2"/>
      <c r="R131" s="2">
        <f>IV.1!N132</f>
        <v>0</v>
      </c>
      <c r="S131" s="2">
        <f>IV.1_ART1!N109</f>
        <v>0</v>
      </c>
      <c r="T131" s="2">
        <f>IV.1_ART2!N109</f>
        <v>0</v>
      </c>
      <c r="U131" s="2">
        <f>IV.1_ART3!N110</f>
        <v>0</v>
      </c>
      <c r="V131" s="2">
        <f>IV.1_ART4!N109</f>
        <v>0</v>
      </c>
      <c r="W131" s="2">
        <f>IV.1_ART5!N109</f>
        <v>0</v>
      </c>
      <c r="X131" s="2">
        <f>IV.1_ART6!N109</f>
        <v>0</v>
      </c>
      <c r="Y131" s="2">
        <f>IV.1_ART7!N109</f>
        <v>0</v>
      </c>
      <c r="Z131" s="2">
        <f>IV.1_ART8!N109</f>
        <v>0</v>
      </c>
      <c r="AA131" s="2">
        <f>IV.1_ART9!N109</f>
        <v>0</v>
      </c>
      <c r="AB131" s="2">
        <f>IV.1_ART10!N109</f>
        <v>0</v>
      </c>
      <c r="AC131" s="2">
        <f>IV.1_ART11!N109</f>
        <v>0</v>
      </c>
      <c r="AD131" s="2">
        <f>IV.1_ART12!N109</f>
        <v>0</v>
      </c>
    </row>
    <row r="132" spans="1:30">
      <c r="A132" s="3">
        <v>129</v>
      </c>
      <c r="B132" s="513" t="s">
        <v>165</v>
      </c>
      <c r="C132" s="2">
        <f>IF(IV.1!$F133=1,IV.1!$E133,0)</f>
        <v>0</v>
      </c>
      <c r="D132" s="2">
        <f>IF(IV.1!$F133=2,(IV.1!$E133-IV.1!$N133),0)</f>
        <v>0</v>
      </c>
      <c r="E132" s="2">
        <f>IF(AND(IV.1!$F133=3,IV.1!O133=1),(IV.1!$E133-IV.1!$N133),0)</f>
        <v>0</v>
      </c>
      <c r="F132" s="2">
        <f>IF(AND(IV.1!$F133=3,IV.1!O133=2),(IV.1!$E133-IV.1!$N133),0)</f>
        <v>0</v>
      </c>
      <c r="G132" s="2">
        <f>IF(IV.1!$F133=4,IV.1!$E133,0)</f>
        <v>0</v>
      </c>
      <c r="H132" s="2">
        <f>IF(IV.1!$J133=5,IV.1!$I133,0)</f>
        <v>0</v>
      </c>
      <c r="I132" s="2">
        <f>IF(IV.1!$J133=6,IV.1!$I133,0)</f>
        <v>0</v>
      </c>
      <c r="J132" s="2"/>
      <c r="P132" s="2"/>
      <c r="R132" s="2">
        <f>IV.1!N133</f>
        <v>0</v>
      </c>
      <c r="S132" s="2">
        <f>IV.1_ART1!N110</f>
        <v>0</v>
      </c>
      <c r="T132" s="2">
        <f>IV.1_ART2!N110</f>
        <v>0</v>
      </c>
      <c r="U132" s="2">
        <f>IV.1_ART3!N111</f>
        <v>0</v>
      </c>
      <c r="V132" s="2">
        <f>IV.1_ART4!N110</f>
        <v>0</v>
      </c>
      <c r="W132" s="2">
        <f>IV.1_ART5!N110</f>
        <v>0</v>
      </c>
      <c r="X132" s="2">
        <f>IV.1_ART6!N110</f>
        <v>0</v>
      </c>
      <c r="Y132" s="2">
        <f>IV.1_ART7!N110</f>
        <v>0</v>
      </c>
      <c r="Z132" s="2">
        <f>IV.1_ART8!N110</f>
        <v>0</v>
      </c>
      <c r="AA132" s="2">
        <f>IV.1_ART9!N110</f>
        <v>0</v>
      </c>
      <c r="AB132" s="2">
        <f>IV.1_ART10!N110</f>
        <v>0</v>
      </c>
      <c r="AC132" s="2">
        <f>IV.1_ART11!N110</f>
        <v>0</v>
      </c>
      <c r="AD132" s="2">
        <f>IV.1_ART12!N110</f>
        <v>0</v>
      </c>
    </row>
    <row r="133" spans="1:30">
      <c r="A133" s="3">
        <v>130</v>
      </c>
      <c r="B133" s="514" t="s">
        <v>167</v>
      </c>
      <c r="C133" s="2">
        <f>IF(IV.1!$F134=1,IV.1!$E134,0)</f>
        <v>0</v>
      </c>
      <c r="D133" s="2">
        <f>IF(IV.1!$F134=2,(IV.1!$E134-IV.1!$N134),0)</f>
        <v>0</v>
      </c>
      <c r="E133" s="2">
        <f>IF(AND(IV.1!$F134=3,IV.1!O134=1),(IV.1!$E134-IV.1!$N134),0)</f>
        <v>0</v>
      </c>
      <c r="F133" s="2">
        <f>IF(AND(IV.1!$F134=3,IV.1!O134=2),(IV.1!$E134-IV.1!$N134),0)</f>
        <v>0</v>
      </c>
      <c r="G133" s="2">
        <f>IF(IV.1!$F134=4,IV.1!$E134,0)</f>
        <v>0</v>
      </c>
      <c r="H133" s="2">
        <f>IF(IV.1!$J134=5,IV.1!$I134,0)</f>
        <v>0</v>
      </c>
      <c r="I133" s="2">
        <f>IF(IV.1!$J134=6,IV.1!$I134,0)</f>
        <v>0</v>
      </c>
      <c r="J133" s="2"/>
      <c r="P133" s="2"/>
      <c r="R133" s="2">
        <f>IV.1!N134</f>
        <v>0</v>
      </c>
      <c r="S133" s="2">
        <f>IV.1_ART1!N111</f>
        <v>0</v>
      </c>
      <c r="T133" s="2">
        <f>IV.1_ART2!N111</f>
        <v>0</v>
      </c>
      <c r="U133" s="2">
        <f>IV.1_ART3!N112</f>
        <v>0</v>
      </c>
      <c r="V133" s="2">
        <f>IV.1_ART4!N111</f>
        <v>0</v>
      </c>
      <c r="W133" s="2">
        <f>IV.1_ART5!N111</f>
        <v>0</v>
      </c>
      <c r="X133" s="2">
        <f>IV.1_ART6!N111</f>
        <v>0</v>
      </c>
      <c r="Y133" s="2">
        <f>IV.1_ART7!N111</f>
        <v>0</v>
      </c>
      <c r="Z133" s="2">
        <f>IV.1_ART8!N111</f>
        <v>0</v>
      </c>
      <c r="AA133" s="2">
        <f>IV.1_ART9!N111</f>
        <v>0</v>
      </c>
      <c r="AB133" s="2">
        <f>IV.1_ART10!N111</f>
        <v>0</v>
      </c>
      <c r="AC133" s="2">
        <f>IV.1_ART11!N111</f>
        <v>0</v>
      </c>
      <c r="AD133" s="2">
        <f>IV.1_ART12!N111</f>
        <v>0</v>
      </c>
    </row>
    <row r="134" spans="1:30">
      <c r="A134" s="3">
        <v>131</v>
      </c>
      <c r="B134" s="514" t="s">
        <v>169</v>
      </c>
      <c r="C134" s="2">
        <f>IF(IV.1!$F135=1,IV.1!$E135,0)</f>
        <v>0</v>
      </c>
      <c r="D134" s="2">
        <f>IF(IV.1!$F135=2,(IV.1!$E135-IV.1!$N135),0)</f>
        <v>0</v>
      </c>
      <c r="E134" s="2">
        <f>IF(AND(IV.1!$F135=3,IV.1!O135=1),(IV.1!$E135-IV.1!$N135),0)</f>
        <v>0</v>
      </c>
      <c r="F134" s="2">
        <f>IF(AND(IV.1!$F135=3,IV.1!O135=2),(IV.1!$E135-IV.1!$N135),0)</f>
        <v>0</v>
      </c>
      <c r="G134" s="2">
        <f>IF(IV.1!$F135=4,IV.1!$E135,0)</f>
        <v>0</v>
      </c>
      <c r="H134" s="2">
        <f>IF(IV.1!$J135=5,IV.1!$I135,0)</f>
        <v>0</v>
      </c>
      <c r="I134" s="2">
        <f>IF(IV.1!$J135=6,IV.1!$I135,0)</f>
        <v>0</v>
      </c>
      <c r="J134" s="2"/>
      <c r="P134" s="2"/>
      <c r="R134" s="2">
        <f>IV.1!N135</f>
        <v>0</v>
      </c>
      <c r="S134" s="2">
        <f>IV.1_ART1!N112</f>
        <v>0</v>
      </c>
      <c r="T134" s="2">
        <f>IV.1_ART2!N112</f>
        <v>0</v>
      </c>
      <c r="U134" s="2">
        <f>IV.1_ART3!N113</f>
        <v>0</v>
      </c>
      <c r="V134" s="2">
        <f>IV.1_ART4!N112</f>
        <v>0</v>
      </c>
      <c r="W134" s="2">
        <f>IV.1_ART5!N112</f>
        <v>0</v>
      </c>
      <c r="X134" s="2">
        <f>IV.1_ART6!N112</f>
        <v>0</v>
      </c>
      <c r="Y134" s="2">
        <f>IV.1_ART7!N112</f>
        <v>0</v>
      </c>
      <c r="Z134" s="2">
        <f>IV.1_ART8!N112</f>
        <v>0</v>
      </c>
      <c r="AA134" s="2">
        <f>IV.1_ART9!N112</f>
        <v>0</v>
      </c>
      <c r="AB134" s="2">
        <f>IV.1_ART10!N112</f>
        <v>0</v>
      </c>
      <c r="AC134" s="2">
        <f>IV.1_ART11!N112</f>
        <v>0</v>
      </c>
      <c r="AD134" s="2">
        <f>IV.1_ART12!N112</f>
        <v>0</v>
      </c>
    </row>
    <row r="135" spans="1:30">
      <c r="A135" s="3">
        <v>132</v>
      </c>
      <c r="B135" s="514" t="s">
        <v>170</v>
      </c>
      <c r="C135" s="2">
        <f>IF(IV.1!$F136=1,IV.1!$E136,0)</f>
        <v>0</v>
      </c>
      <c r="D135" s="2">
        <f>IF(IV.1!$F136=2,(IV.1!$E136-IV.1!$N136),0)</f>
        <v>0</v>
      </c>
      <c r="E135" s="2">
        <f>IF(AND(IV.1!$F136=3,IV.1!O136=1),(IV.1!$E136-IV.1!$N136),0)</f>
        <v>0</v>
      </c>
      <c r="F135" s="2">
        <f>IF(AND(IV.1!$F136=3,IV.1!O136=2),(IV.1!$E136-IV.1!$N136),0)</f>
        <v>0</v>
      </c>
      <c r="G135" s="2">
        <f>IF(IV.1!$F136=4,IV.1!$E136,0)</f>
        <v>0</v>
      </c>
      <c r="H135" s="2">
        <f>IF(IV.1!$J136=5,IV.1!$I136,0)</f>
        <v>0</v>
      </c>
      <c r="I135" s="2">
        <f>IF(IV.1!$J136=6,IV.1!$I136,0)</f>
        <v>0</v>
      </c>
      <c r="J135" s="2"/>
      <c r="P135" s="2"/>
      <c r="R135" s="2">
        <f>IV.1!N136</f>
        <v>0</v>
      </c>
      <c r="S135" s="2">
        <f>IV.1_ART1!N113</f>
        <v>0</v>
      </c>
      <c r="T135" s="2">
        <f>IV.1_ART2!N113</f>
        <v>0</v>
      </c>
      <c r="U135" s="2">
        <f>IV.1_ART3!N114</f>
        <v>0</v>
      </c>
      <c r="V135" s="2">
        <f>IV.1_ART4!N113</f>
        <v>0</v>
      </c>
      <c r="W135" s="2">
        <f>IV.1_ART5!N113</f>
        <v>0</v>
      </c>
      <c r="X135" s="2">
        <f>IV.1_ART6!N113</f>
        <v>0</v>
      </c>
      <c r="Y135" s="2">
        <f>IV.1_ART7!N113</f>
        <v>0</v>
      </c>
      <c r="Z135" s="2">
        <f>IV.1_ART8!N113</f>
        <v>0</v>
      </c>
      <c r="AA135" s="2">
        <f>IV.1_ART9!N113</f>
        <v>0</v>
      </c>
      <c r="AB135" s="2">
        <f>IV.1_ART10!N113</f>
        <v>0</v>
      </c>
      <c r="AC135" s="2">
        <f>IV.1_ART11!N113</f>
        <v>0</v>
      </c>
      <c r="AD135" s="2">
        <f>IV.1_ART12!N113</f>
        <v>0</v>
      </c>
    </row>
    <row r="136" spans="1:30">
      <c r="A136" s="3">
        <v>133</v>
      </c>
      <c r="B136" s="514" t="s">
        <v>171</v>
      </c>
      <c r="C136" s="2">
        <f>IF(IV.1!$F137=1,IV.1!$E137,0)</f>
        <v>0</v>
      </c>
      <c r="D136" s="2">
        <f>IF(IV.1!$F137=2,(IV.1!$E137-IV.1!$N137),0)</f>
        <v>0</v>
      </c>
      <c r="E136" s="2">
        <f>IF(AND(IV.1!$F137=3,IV.1!O137=1),(IV.1!$E137-IV.1!$N137),0)</f>
        <v>0</v>
      </c>
      <c r="F136" s="2">
        <f>IF(AND(IV.1!$F137=3,IV.1!O137=2),(IV.1!$E137-IV.1!$N137),0)</f>
        <v>0</v>
      </c>
      <c r="G136" s="2">
        <f>IF(IV.1!$F137=4,IV.1!$E137,0)</f>
        <v>0</v>
      </c>
      <c r="H136" s="2">
        <f>IF(IV.1!$J137=5,IV.1!$I137,0)</f>
        <v>0</v>
      </c>
      <c r="I136" s="2">
        <f>IF(IV.1!$J137=6,IV.1!$I137,0)</f>
        <v>0</v>
      </c>
      <c r="J136" s="2"/>
      <c r="P136" s="2"/>
      <c r="R136" s="2">
        <f>IV.1!N137</f>
        <v>0</v>
      </c>
      <c r="S136" s="2">
        <f>IV.1_ART1!N114</f>
        <v>0</v>
      </c>
      <c r="T136" s="2">
        <f>IV.1_ART2!N114</f>
        <v>0</v>
      </c>
      <c r="U136" s="2">
        <f>IV.1_ART3!N115</f>
        <v>0</v>
      </c>
      <c r="V136" s="2">
        <f>IV.1_ART4!N114</f>
        <v>0</v>
      </c>
      <c r="W136" s="2">
        <f>IV.1_ART5!N114</f>
        <v>0</v>
      </c>
      <c r="X136" s="2">
        <f>IV.1_ART6!N114</f>
        <v>0</v>
      </c>
      <c r="Y136" s="2">
        <f>IV.1_ART7!N114</f>
        <v>0</v>
      </c>
      <c r="Z136" s="2">
        <f>IV.1_ART8!N114</f>
        <v>0</v>
      </c>
      <c r="AA136" s="2">
        <f>IV.1_ART9!N114</f>
        <v>0</v>
      </c>
      <c r="AB136" s="2">
        <f>IV.1_ART10!N114</f>
        <v>0</v>
      </c>
      <c r="AC136" s="2">
        <f>IV.1_ART11!N114</f>
        <v>0</v>
      </c>
      <c r="AD136" s="2">
        <f>IV.1_ART12!N114</f>
        <v>0</v>
      </c>
    </row>
    <row r="137" spans="1:30">
      <c r="A137" s="3">
        <v>134</v>
      </c>
      <c r="B137" s="514" t="s">
        <v>172</v>
      </c>
      <c r="C137" s="2">
        <f>IF(IV.1!$F138=1,IV.1!$E138,0)</f>
        <v>0</v>
      </c>
      <c r="D137" s="2">
        <f>IF(IV.1!$F138=2,(IV.1!$E138-IV.1!$N138),0)</f>
        <v>0</v>
      </c>
      <c r="E137" s="2">
        <f>IF(AND(IV.1!$F138=3,IV.1!O138=1),(IV.1!$E138-IV.1!$N138),0)</f>
        <v>0</v>
      </c>
      <c r="F137" s="2">
        <f>IF(AND(IV.1!$F138=3,IV.1!O138=2),(IV.1!$E138-IV.1!$N138),0)</f>
        <v>0</v>
      </c>
      <c r="G137" s="2">
        <f>IF(IV.1!$F138=4,IV.1!$E138,0)</f>
        <v>0</v>
      </c>
      <c r="H137" s="2">
        <f>IF(IV.1!$J138=5,IV.1!$I138,0)</f>
        <v>0</v>
      </c>
      <c r="I137" s="2">
        <f>IF(IV.1!$J138=6,IV.1!$I138,0)</f>
        <v>0</v>
      </c>
      <c r="J137" s="2"/>
      <c r="P137" s="2"/>
      <c r="R137" s="2">
        <f>IV.1!N138</f>
        <v>0</v>
      </c>
      <c r="S137" s="2">
        <f>IV.1_ART1!N115</f>
        <v>0</v>
      </c>
      <c r="T137" s="2">
        <f>IV.1_ART2!N115</f>
        <v>0</v>
      </c>
      <c r="U137" s="2">
        <f>IV.1_ART3!N116</f>
        <v>0</v>
      </c>
      <c r="V137" s="2">
        <f>IV.1_ART4!N115</f>
        <v>0</v>
      </c>
      <c r="W137" s="2">
        <f>IV.1_ART5!N115</f>
        <v>0</v>
      </c>
      <c r="X137" s="2">
        <f>IV.1_ART6!N115</f>
        <v>0</v>
      </c>
      <c r="Y137" s="2">
        <f>IV.1_ART7!N115</f>
        <v>0</v>
      </c>
      <c r="Z137" s="2">
        <f>IV.1_ART8!N115</f>
        <v>0</v>
      </c>
      <c r="AA137" s="2">
        <f>IV.1_ART9!N115</f>
        <v>0</v>
      </c>
      <c r="AB137" s="2">
        <f>IV.1_ART10!N115</f>
        <v>0</v>
      </c>
      <c r="AC137" s="2">
        <f>IV.1_ART11!N115</f>
        <v>0</v>
      </c>
      <c r="AD137" s="2">
        <f>IV.1_ART12!N115</f>
        <v>0</v>
      </c>
    </row>
    <row r="138" spans="1:30">
      <c r="A138" s="3">
        <v>135</v>
      </c>
      <c r="B138" s="514" t="s">
        <v>174</v>
      </c>
      <c r="C138" s="2">
        <f>IF(IV.1!$F139=1,IV.1!$E139,0)</f>
        <v>0</v>
      </c>
      <c r="D138" s="2">
        <f>IF(IV.1!$F139=2,(IV.1!$E139-IV.1!$N139),0)</f>
        <v>0</v>
      </c>
      <c r="E138" s="2">
        <f>IF(AND(IV.1!$F139=3,IV.1!O139=1),(IV.1!$E139-IV.1!$N139),0)</f>
        <v>0</v>
      </c>
      <c r="F138" s="2">
        <f>IF(AND(IV.1!$F139=3,IV.1!O139=2),(IV.1!$E139-IV.1!$N139),0)</f>
        <v>0</v>
      </c>
      <c r="G138" s="2">
        <f>IF(IV.1!$F139=4,IV.1!$E139,0)</f>
        <v>0</v>
      </c>
      <c r="H138" s="2">
        <f>IF(IV.1!$J139=5,IV.1!$I139,0)</f>
        <v>0</v>
      </c>
      <c r="I138" s="2">
        <f>IF(IV.1!$J139=6,IV.1!$I139,0)</f>
        <v>0</v>
      </c>
      <c r="J138" s="2"/>
      <c r="P138" s="2"/>
      <c r="R138" s="2">
        <f>IV.1!N139</f>
        <v>0</v>
      </c>
      <c r="S138" s="2">
        <f>IV.1_ART1!N116</f>
        <v>0</v>
      </c>
      <c r="T138" s="2">
        <f>IV.1_ART2!N116</f>
        <v>0</v>
      </c>
      <c r="U138" s="2">
        <f>IV.1_ART3!N117</f>
        <v>0</v>
      </c>
      <c r="V138" s="2">
        <f>IV.1_ART4!N116</f>
        <v>0</v>
      </c>
      <c r="W138" s="2">
        <f>IV.1_ART5!N116</f>
        <v>0</v>
      </c>
      <c r="X138" s="2">
        <f>IV.1_ART6!N116</f>
        <v>0</v>
      </c>
      <c r="Y138" s="2">
        <f>IV.1_ART7!N116</f>
        <v>0</v>
      </c>
      <c r="Z138" s="2">
        <f>IV.1_ART8!N116</f>
        <v>0</v>
      </c>
      <c r="AA138" s="2">
        <f>IV.1_ART9!N116</f>
        <v>0</v>
      </c>
      <c r="AB138" s="2">
        <f>IV.1_ART10!N116</f>
        <v>0</v>
      </c>
      <c r="AC138" s="2">
        <f>IV.1_ART11!N116</f>
        <v>0</v>
      </c>
      <c r="AD138" s="2">
        <f>IV.1_ART12!N116</f>
        <v>0</v>
      </c>
    </row>
    <row r="139" spans="1:30">
      <c r="A139" s="3">
        <v>136</v>
      </c>
      <c r="B139" s="514" t="s">
        <v>175</v>
      </c>
      <c r="C139" s="2">
        <f>IF(IV.1!$F140=1,IV.1!$E140,0)</f>
        <v>0</v>
      </c>
      <c r="D139" s="2">
        <f>IF(IV.1!$F140=2,(IV.1!$E140-IV.1!$N140),0)</f>
        <v>0</v>
      </c>
      <c r="E139" s="2">
        <f>IF(AND(IV.1!$F140=3,IV.1!O140=1),(IV.1!$E140-IV.1!$N140),0)</f>
        <v>0</v>
      </c>
      <c r="F139" s="2">
        <f>IF(AND(IV.1!$F140=3,IV.1!O140=2),(IV.1!$E140-IV.1!$N140),0)</f>
        <v>0</v>
      </c>
      <c r="G139" s="2">
        <f>IF(IV.1!$F140=4,IV.1!$E140,0)</f>
        <v>0</v>
      </c>
      <c r="H139" s="2">
        <f>IF(IV.1!$J140=5,IV.1!$I140,0)</f>
        <v>0</v>
      </c>
      <c r="I139" s="2">
        <f>IF(IV.1!$J140=6,IV.1!$I140,0)</f>
        <v>0</v>
      </c>
      <c r="J139" s="2"/>
      <c r="P139" s="2"/>
      <c r="R139" s="2">
        <f>IV.1!N140</f>
        <v>0</v>
      </c>
      <c r="S139" s="2">
        <f>IV.1_ART1!N117</f>
        <v>0</v>
      </c>
      <c r="T139" s="2">
        <f>IV.1_ART2!N117</f>
        <v>0</v>
      </c>
      <c r="U139" s="2">
        <f>IV.1_ART3!N118</f>
        <v>0</v>
      </c>
      <c r="V139" s="2">
        <f>IV.1_ART4!N117</f>
        <v>0</v>
      </c>
      <c r="W139" s="2">
        <f>IV.1_ART5!N117</f>
        <v>0</v>
      </c>
      <c r="X139" s="2">
        <f>IV.1_ART6!N117</f>
        <v>0</v>
      </c>
      <c r="Y139" s="2">
        <f>IV.1_ART7!N117</f>
        <v>0</v>
      </c>
      <c r="Z139" s="2">
        <f>IV.1_ART8!N117</f>
        <v>0</v>
      </c>
      <c r="AA139" s="2">
        <f>IV.1_ART9!N117</f>
        <v>0</v>
      </c>
      <c r="AB139" s="2">
        <f>IV.1_ART10!N117</f>
        <v>0</v>
      </c>
      <c r="AC139" s="2">
        <f>IV.1_ART11!N117</f>
        <v>0</v>
      </c>
      <c r="AD139" s="2">
        <f>IV.1_ART12!N117</f>
        <v>0</v>
      </c>
    </row>
    <row r="140" spans="1:30">
      <c r="A140" s="3">
        <v>137</v>
      </c>
      <c r="B140" s="514" t="s">
        <v>176</v>
      </c>
      <c r="C140" s="2">
        <f>IF(IV.1!$F141=1,IV.1!$E141,0)</f>
        <v>0</v>
      </c>
      <c r="D140" s="2">
        <f>IF(IV.1!$F141=2,(IV.1!$E141-IV.1!$N141),0)</f>
        <v>0</v>
      </c>
      <c r="E140" s="2">
        <f>IF(AND(IV.1!$F141=3,IV.1!O141=1),(IV.1!$E141-IV.1!$N141),0)</f>
        <v>0</v>
      </c>
      <c r="F140" s="2">
        <f>IF(AND(IV.1!$F141=3,IV.1!O141=2),(IV.1!$E141-IV.1!$N141),0)</f>
        <v>0</v>
      </c>
      <c r="G140" s="2">
        <f>IF(IV.1!$F141=4,IV.1!$E141,0)</f>
        <v>0</v>
      </c>
      <c r="H140" s="2">
        <f>IF(IV.1!$J141=5,IV.1!$I141,0)</f>
        <v>0</v>
      </c>
      <c r="I140" s="2">
        <f>IF(IV.1!$J141=6,IV.1!$I141,0)</f>
        <v>0</v>
      </c>
      <c r="J140" s="2"/>
      <c r="P140" s="2"/>
      <c r="R140" s="2">
        <f>IV.1!N141</f>
        <v>0</v>
      </c>
      <c r="S140" s="2">
        <f>IV.1_ART1!N118</f>
        <v>0</v>
      </c>
      <c r="T140" s="2">
        <f>IV.1_ART2!N118</f>
        <v>0</v>
      </c>
      <c r="U140" s="2">
        <f>IV.1_ART3!N119</f>
        <v>0</v>
      </c>
      <c r="V140" s="2">
        <f>IV.1_ART4!N118</f>
        <v>0</v>
      </c>
      <c r="W140" s="2">
        <f>IV.1_ART5!N118</f>
        <v>0</v>
      </c>
      <c r="X140" s="2">
        <f>IV.1_ART6!N118</f>
        <v>0</v>
      </c>
      <c r="Y140" s="2">
        <f>IV.1_ART7!N118</f>
        <v>0</v>
      </c>
      <c r="Z140" s="2">
        <f>IV.1_ART8!N118</f>
        <v>0</v>
      </c>
      <c r="AA140" s="2">
        <f>IV.1_ART9!N118</f>
        <v>0</v>
      </c>
      <c r="AB140" s="2">
        <f>IV.1_ART10!N118</f>
        <v>0</v>
      </c>
      <c r="AC140" s="2">
        <f>IV.1_ART11!N118</f>
        <v>0</v>
      </c>
      <c r="AD140" s="2">
        <f>IV.1_ART12!N118</f>
        <v>0</v>
      </c>
    </row>
    <row r="141" spans="1:30">
      <c r="A141" s="3">
        <v>138</v>
      </c>
      <c r="B141" s="514" t="s">
        <v>177</v>
      </c>
      <c r="C141" s="2">
        <f>IF(IV.1!$F142=1,IV.1!$E142,0)</f>
        <v>0</v>
      </c>
      <c r="D141" s="2">
        <f>IF(IV.1!$F142=2,(IV.1!$E142-IV.1!$N142),0)</f>
        <v>0</v>
      </c>
      <c r="E141" s="2">
        <f>IF(AND(IV.1!$F142=3,IV.1!O142=1),(IV.1!$E142-IV.1!$N142),0)</f>
        <v>0</v>
      </c>
      <c r="F141" s="2">
        <f>IF(AND(IV.1!$F142=3,IV.1!O142=2),(IV.1!$E142-IV.1!$N142),0)</f>
        <v>0</v>
      </c>
      <c r="G141" s="2">
        <f>IF(IV.1!$F142=4,IV.1!$E142,0)</f>
        <v>0</v>
      </c>
      <c r="H141" s="2">
        <f>IF(IV.1!$J142=5,IV.1!$I142,0)</f>
        <v>0</v>
      </c>
      <c r="I141" s="2">
        <f>IF(IV.1!$J142=6,IV.1!$I142,0)</f>
        <v>0</v>
      </c>
      <c r="J141" s="2"/>
      <c r="P141" s="2"/>
      <c r="R141" s="2">
        <f>IV.1!N142</f>
        <v>0</v>
      </c>
      <c r="S141" s="2">
        <f>IV.1_ART1!N119</f>
        <v>0</v>
      </c>
      <c r="T141" s="2">
        <f>IV.1_ART2!N119</f>
        <v>0</v>
      </c>
      <c r="U141" s="2">
        <f>IV.1_ART3!N120</f>
        <v>0</v>
      </c>
      <c r="V141" s="2">
        <f>IV.1_ART4!N119</f>
        <v>0</v>
      </c>
      <c r="W141" s="2">
        <f>IV.1_ART5!N119</f>
        <v>0</v>
      </c>
      <c r="X141" s="2">
        <f>IV.1_ART6!N119</f>
        <v>0</v>
      </c>
      <c r="Y141" s="2">
        <f>IV.1_ART7!N119</f>
        <v>0</v>
      </c>
      <c r="Z141" s="2">
        <f>IV.1_ART8!N119</f>
        <v>0</v>
      </c>
      <c r="AA141" s="2">
        <f>IV.1_ART9!N119</f>
        <v>0</v>
      </c>
      <c r="AB141" s="2">
        <f>IV.1_ART10!N119</f>
        <v>0</v>
      </c>
      <c r="AC141" s="2">
        <f>IV.1_ART11!N119</f>
        <v>0</v>
      </c>
      <c r="AD141" s="2">
        <f>IV.1_ART12!N119</f>
        <v>0</v>
      </c>
    </row>
    <row r="142" spans="1:30">
      <c r="A142" s="3">
        <v>139</v>
      </c>
      <c r="B142" s="514" t="s">
        <v>178</v>
      </c>
      <c r="C142" s="2">
        <f>IF(IV.1!$F143=1,IV.1!$E143,0)</f>
        <v>0</v>
      </c>
      <c r="D142" s="2">
        <f>IF(IV.1!$F143=2,(IV.1!$E143-IV.1!$N143),0)</f>
        <v>0</v>
      </c>
      <c r="E142" s="2">
        <f>IF(AND(IV.1!$F143=3,IV.1!O143=1),(IV.1!$E143-IV.1!$N143),0)</f>
        <v>0</v>
      </c>
      <c r="F142" s="2">
        <f>IF(AND(IV.1!$F143=3,IV.1!O143=2),(IV.1!$E143-IV.1!$N143),0)</f>
        <v>0</v>
      </c>
      <c r="G142" s="2">
        <f>IF(IV.1!$F143=4,IV.1!$E143,0)</f>
        <v>0</v>
      </c>
      <c r="H142" s="2">
        <f>IF(IV.1!$J143=5,IV.1!$I143,0)</f>
        <v>0</v>
      </c>
      <c r="I142" s="2">
        <f>IF(IV.1!$J143=6,IV.1!$I143,0)</f>
        <v>0</v>
      </c>
      <c r="J142" s="2"/>
      <c r="P142" s="2"/>
      <c r="R142" s="2">
        <f>IV.1!N143</f>
        <v>0</v>
      </c>
      <c r="S142" s="2">
        <f>IV.1_ART1!N120</f>
        <v>0</v>
      </c>
      <c r="T142" s="2">
        <f>IV.1_ART2!N120</f>
        <v>0</v>
      </c>
      <c r="U142" s="2">
        <f>IV.1_ART3!N121</f>
        <v>0</v>
      </c>
      <c r="V142" s="2">
        <f>IV.1_ART4!N120</f>
        <v>0</v>
      </c>
      <c r="W142" s="2">
        <f>IV.1_ART5!N120</f>
        <v>0</v>
      </c>
      <c r="X142" s="2">
        <f>IV.1_ART6!N120</f>
        <v>0</v>
      </c>
      <c r="Y142" s="2">
        <f>IV.1_ART7!N120</f>
        <v>0</v>
      </c>
      <c r="Z142" s="2">
        <f>IV.1_ART8!N120</f>
        <v>0</v>
      </c>
      <c r="AA142" s="2">
        <f>IV.1_ART9!N120</f>
        <v>0</v>
      </c>
      <c r="AB142" s="2">
        <f>IV.1_ART10!N120</f>
        <v>0</v>
      </c>
      <c r="AC142" s="2">
        <f>IV.1_ART11!N120</f>
        <v>0</v>
      </c>
      <c r="AD142" s="2">
        <f>IV.1_ART12!N120</f>
        <v>0</v>
      </c>
    </row>
    <row r="143" spans="1:30">
      <c r="A143" s="3">
        <v>140</v>
      </c>
      <c r="B143" s="514" t="s">
        <v>179</v>
      </c>
      <c r="C143" s="2">
        <f>IF(IV.1!$F144=1,IV.1!$E144,0)</f>
        <v>0</v>
      </c>
      <c r="D143" s="2">
        <f>IF(IV.1!$F144=2,(IV.1!$E144-IV.1!$N144),0)</f>
        <v>0</v>
      </c>
      <c r="E143" s="2">
        <f>IF(AND(IV.1!$F144=3,IV.1!O144=1),(IV.1!$E144-IV.1!$N144),0)</f>
        <v>0</v>
      </c>
      <c r="F143" s="2">
        <f>IF(AND(IV.1!$F144=3,IV.1!O144=2),(IV.1!$E144-IV.1!$N144),0)</f>
        <v>0</v>
      </c>
      <c r="G143" s="2">
        <f>IF(IV.1!$F144=4,IV.1!$E144,0)</f>
        <v>0</v>
      </c>
      <c r="H143" s="2">
        <f>IF(IV.1!$J144=5,IV.1!$I144,0)</f>
        <v>0</v>
      </c>
      <c r="I143" s="2">
        <f>IF(IV.1!$J144=6,IV.1!$I144,0)</f>
        <v>0</v>
      </c>
      <c r="J143" s="2"/>
      <c r="P143" s="2"/>
      <c r="R143" s="2">
        <f>IV.1!N144</f>
        <v>0</v>
      </c>
      <c r="S143" s="2">
        <f>IV.1_ART1!N121</f>
        <v>0</v>
      </c>
      <c r="T143" s="2">
        <f>IV.1_ART2!N121</f>
        <v>0</v>
      </c>
      <c r="U143" s="2">
        <f>IV.1_ART3!N122</f>
        <v>0</v>
      </c>
      <c r="V143" s="2">
        <f>IV.1_ART4!N121</f>
        <v>0</v>
      </c>
      <c r="W143" s="2">
        <f>IV.1_ART5!N121</f>
        <v>0</v>
      </c>
      <c r="X143" s="2">
        <f>IV.1_ART6!N121</f>
        <v>0</v>
      </c>
      <c r="Y143" s="2">
        <f>IV.1_ART7!N121</f>
        <v>0</v>
      </c>
      <c r="Z143" s="2">
        <f>IV.1_ART8!N121</f>
        <v>0</v>
      </c>
      <c r="AA143" s="2">
        <f>IV.1_ART9!N121</f>
        <v>0</v>
      </c>
      <c r="AB143" s="2">
        <f>IV.1_ART10!N121</f>
        <v>0</v>
      </c>
      <c r="AC143" s="2">
        <f>IV.1_ART11!N121</f>
        <v>0</v>
      </c>
      <c r="AD143" s="2">
        <f>IV.1_ART12!N121</f>
        <v>0</v>
      </c>
    </row>
    <row r="144" spans="1:30">
      <c r="A144" s="3">
        <v>141</v>
      </c>
      <c r="B144" s="514" t="s">
        <v>180</v>
      </c>
      <c r="C144" s="2">
        <f>IF(IV.1!$F145=1,IV.1!$E145,0)</f>
        <v>0</v>
      </c>
      <c r="D144" s="2">
        <f>IF(IV.1!$F145=2,(IV.1!$E145-IV.1!$N145),0)</f>
        <v>0</v>
      </c>
      <c r="E144" s="2">
        <f>IF(AND(IV.1!$F145=3,IV.1!O145=1),(IV.1!$E145-IV.1!$N145),0)</f>
        <v>0</v>
      </c>
      <c r="F144" s="2">
        <f>IF(AND(IV.1!$F145=3,IV.1!O145=2),(IV.1!$E145-IV.1!$N145),0)</f>
        <v>0</v>
      </c>
      <c r="G144" s="2">
        <f>IF(IV.1!$F145=4,IV.1!$E145,0)</f>
        <v>0</v>
      </c>
      <c r="H144" s="2">
        <f>IF(IV.1!$J145=5,IV.1!$I145,0)</f>
        <v>0</v>
      </c>
      <c r="I144" s="2">
        <f>IF(IV.1!$J145=6,IV.1!$I145,0)</f>
        <v>0</v>
      </c>
      <c r="J144" s="2"/>
      <c r="P144" s="2"/>
      <c r="R144" s="2">
        <f>IV.1!N145</f>
        <v>0</v>
      </c>
      <c r="S144" s="2">
        <f>IV.1_ART1!N122</f>
        <v>0</v>
      </c>
      <c r="T144" s="2">
        <f>IV.1_ART2!N122</f>
        <v>0</v>
      </c>
      <c r="U144" s="2">
        <f>IV.1_ART3!N123</f>
        <v>0</v>
      </c>
      <c r="V144" s="2">
        <f>IV.1_ART4!N122</f>
        <v>0</v>
      </c>
      <c r="W144" s="2">
        <f>IV.1_ART5!N122</f>
        <v>0</v>
      </c>
      <c r="X144" s="2">
        <f>IV.1_ART6!N122</f>
        <v>0</v>
      </c>
      <c r="Y144" s="2">
        <f>IV.1_ART7!N122</f>
        <v>0</v>
      </c>
      <c r="Z144" s="2">
        <f>IV.1_ART8!N122</f>
        <v>0</v>
      </c>
      <c r="AA144" s="2">
        <f>IV.1_ART9!N122</f>
        <v>0</v>
      </c>
      <c r="AB144" s="2">
        <f>IV.1_ART10!N122</f>
        <v>0</v>
      </c>
      <c r="AC144" s="2">
        <f>IV.1_ART11!N122</f>
        <v>0</v>
      </c>
      <c r="AD144" s="2">
        <f>IV.1_ART12!N122</f>
        <v>0</v>
      </c>
    </row>
    <row r="145" spans="1:30">
      <c r="A145" s="3">
        <v>142</v>
      </c>
      <c r="B145" s="515" t="s">
        <v>653</v>
      </c>
      <c r="C145" s="2">
        <f>IF(IV.1!$F146=1,IV.1!$E146,0)</f>
        <v>0</v>
      </c>
      <c r="D145" s="2">
        <f>IF(IV.1!$F146=2,(IV.1!$E146-IV.1!$N146),0)</f>
        <v>0</v>
      </c>
      <c r="E145" s="2">
        <f>IF(AND(IV.1!$F146=3,IV.1!O146=1),(IV.1!$E146-IV.1!$N146),0)</f>
        <v>0</v>
      </c>
      <c r="F145" s="2">
        <f>IF(AND(IV.1!$F146=3,IV.1!O146=2),(IV.1!$E146-IV.1!$N146),0)</f>
        <v>0</v>
      </c>
      <c r="G145" s="2">
        <f>IF(IV.1!$F146=4,IV.1!$E146,0)</f>
        <v>0</v>
      </c>
      <c r="H145" s="2">
        <f>IF(IV.1!$J146=5,IV.1!$I146,0)</f>
        <v>0</v>
      </c>
      <c r="I145" s="2">
        <f>IF(IV.1!$J146=6,IV.1!$I146,0)</f>
        <v>0</v>
      </c>
      <c r="J145" s="2"/>
      <c r="P145" s="2"/>
      <c r="R145" s="2">
        <f>IV.1!N146</f>
        <v>0</v>
      </c>
      <c r="V145" s="2"/>
    </row>
    <row r="146" spans="1:30">
      <c r="A146" s="3">
        <v>143</v>
      </c>
      <c r="B146" s="515" t="s">
        <v>727</v>
      </c>
      <c r="C146" s="2">
        <f>IF(IV.1!$F147=1,IV.1!$E147,0)</f>
        <v>0</v>
      </c>
      <c r="D146" s="2">
        <f>IF(IV.1!$F147=2,(IV.1!$E147-IV.1!$N147),0)</f>
        <v>0</v>
      </c>
      <c r="E146" s="2">
        <f>IF(AND(IV.1!$F147=3,IV.1!O147=1),(IV.1!$E147-IV.1!$N147),0)</f>
        <v>0</v>
      </c>
      <c r="F146" s="2">
        <f>IF(AND(IV.1!$F147=3,IV.1!O147=2),(IV.1!$E147-IV.1!$N147),0)</f>
        <v>0</v>
      </c>
      <c r="G146" s="2">
        <f>IF(IV.1!$F147=4,IV.1!$E147,0)</f>
        <v>0</v>
      </c>
      <c r="H146" s="2">
        <f>IF(IV.1!$J147=5,IV.1!$I147,0)</f>
        <v>0</v>
      </c>
      <c r="I146" s="2">
        <f>IF(IV.1!$J147=6,IV.1!$I147,0)</f>
        <v>0</v>
      </c>
      <c r="J146" s="2"/>
      <c r="P146" s="2"/>
      <c r="R146" s="2">
        <f>IV.1!N147</f>
        <v>0</v>
      </c>
      <c r="V146" s="2"/>
    </row>
    <row r="147" spans="1:30">
      <c r="A147" s="3">
        <v>144</v>
      </c>
      <c r="B147" s="21" t="s">
        <v>1051</v>
      </c>
      <c r="C147" s="2">
        <f>IF(IV.1!$F148=1,IV.1!$E148,0)</f>
        <v>0</v>
      </c>
      <c r="D147" s="2">
        <f>IF(IV.1!$F148=2,(IV.1!$E148-IV.1!$N148),0)</f>
        <v>0</v>
      </c>
      <c r="E147" s="2">
        <f>IF(AND(IV.1!$F148=3,IV.1!O148=1),(IV.1!$E148-IV.1!$N148),0)</f>
        <v>0</v>
      </c>
      <c r="F147" s="2">
        <f>IF(AND(IV.1!$F148=3,IV.1!O148=2),(IV.1!$E148-IV.1!$N148),0)</f>
        <v>0</v>
      </c>
      <c r="G147" s="2">
        <f>IF(IV.1!$F148=4,IV.1!$E148,0)</f>
        <v>0</v>
      </c>
      <c r="H147" s="2">
        <f>IF(IV.1!$J148=5,IV.1!$I148,0)</f>
        <v>0</v>
      </c>
      <c r="I147" s="2">
        <f>IF(IV.1!$J148=6,IV.1!$I148,0)</f>
        <v>0</v>
      </c>
      <c r="J147" s="2"/>
      <c r="P147" s="2"/>
      <c r="R147" s="2">
        <f>IV.1!N148</f>
        <v>0</v>
      </c>
      <c r="V147" s="2"/>
    </row>
    <row r="148" spans="1:30">
      <c r="A148" s="3">
        <v>145</v>
      </c>
      <c r="B148" s="21" t="s">
        <v>1052</v>
      </c>
      <c r="C148" s="2">
        <f>IF(IV.1!$F149=1,IV.1!$E149,0)</f>
        <v>0</v>
      </c>
      <c r="D148" s="2">
        <f>IF(IV.1!$F149=2,(IV.1!$E149-IV.1!$N149),0)</f>
        <v>0</v>
      </c>
      <c r="E148" s="2">
        <f>IF(AND(IV.1!$F149=3,IV.1!O149=1),(IV.1!$E149-IV.1!$N149),0)</f>
        <v>0</v>
      </c>
      <c r="F148" s="2">
        <f>IF(AND(IV.1!$F149=3,IV.1!O149=2),(IV.1!$E149-IV.1!$N149),0)</f>
        <v>0</v>
      </c>
      <c r="G148" s="2">
        <f>IF(IV.1!$F149=4,IV.1!$E149,0)</f>
        <v>0</v>
      </c>
      <c r="H148" s="2">
        <f>IF(IV.1!$J149=5,IV.1!$I149,0)</f>
        <v>0</v>
      </c>
      <c r="I148" s="2">
        <f>IF(IV.1!$J149=6,IV.1!$I149,0)</f>
        <v>0</v>
      </c>
      <c r="J148" s="2"/>
      <c r="P148" s="2"/>
      <c r="R148" s="2">
        <f>IV.1!N149</f>
        <v>0</v>
      </c>
      <c r="V148" s="2"/>
    </row>
    <row r="149" spans="1:30">
      <c r="A149" s="3">
        <v>146</v>
      </c>
      <c r="B149" s="21" t="s">
        <v>1053</v>
      </c>
      <c r="C149" s="2">
        <f>IF(IV.1!$F150=1,IV.1!$E150,0)</f>
        <v>0</v>
      </c>
      <c r="D149" s="2">
        <f>IF(IV.1!$F150=2,(IV.1!$E150-IV.1!$N150),0)</f>
        <v>0</v>
      </c>
      <c r="E149" s="2">
        <f>IF(AND(IV.1!$F150=3,IV.1!O150=1),(IV.1!$E150-IV.1!$N150),0)</f>
        <v>0</v>
      </c>
      <c r="F149" s="2">
        <f>IF(AND(IV.1!$F150=3,IV.1!O150=2),(IV.1!$E150-IV.1!$N150),0)</f>
        <v>0</v>
      </c>
      <c r="G149" s="2">
        <f>IF(IV.1!$F150=4,IV.1!$E150,0)</f>
        <v>0</v>
      </c>
      <c r="H149" s="2">
        <f>IF(IV.1!$J150=5,IV.1!$I150,0)</f>
        <v>0</v>
      </c>
      <c r="I149" s="2">
        <f>IF(IV.1!$J150=6,IV.1!$I150,0)</f>
        <v>0</v>
      </c>
      <c r="J149" s="2"/>
      <c r="P149" s="2"/>
      <c r="R149" s="2">
        <f>IV.1!N150</f>
        <v>0</v>
      </c>
      <c r="V149" s="2"/>
    </row>
    <row r="150" spans="1:30">
      <c r="A150" s="3">
        <v>147</v>
      </c>
      <c r="B150" s="21" t="s">
        <v>1054</v>
      </c>
      <c r="C150" s="2">
        <f>IF(IV.1!$F151=1,IV.1!$E151,0)</f>
        <v>0</v>
      </c>
      <c r="D150" s="2">
        <f>IF(IV.1!$F151=2,(IV.1!$E151-IV.1!$N151),0)</f>
        <v>0</v>
      </c>
      <c r="E150" s="2">
        <f>IF(AND(IV.1!$F151=3,IV.1!O151=1),(IV.1!$E151-IV.1!$N151),0)</f>
        <v>0</v>
      </c>
      <c r="F150" s="2">
        <f>IF(AND(IV.1!$F151=3,IV.1!O151=2),(IV.1!$E151-IV.1!$N151),0)</f>
        <v>0</v>
      </c>
      <c r="G150" s="2">
        <f>IF(IV.1!$F151=4,IV.1!$E151,0)</f>
        <v>0</v>
      </c>
      <c r="H150" s="2">
        <f>IF(IV.1!$J151=5,IV.1!$I151,0)</f>
        <v>0</v>
      </c>
      <c r="I150" s="2">
        <f>IF(IV.1!$J151=6,IV.1!$I151,0)</f>
        <v>0</v>
      </c>
      <c r="J150" s="2"/>
      <c r="P150" s="2"/>
      <c r="R150" s="2">
        <f>IV.1!N151</f>
        <v>0</v>
      </c>
      <c r="V150" s="2"/>
    </row>
    <row r="151" spans="1:30">
      <c r="A151" s="3">
        <v>148</v>
      </c>
      <c r="B151" s="21" t="s">
        <v>1055</v>
      </c>
      <c r="C151" s="2">
        <f>IF(IV.1!$F152=1,IV.1!$E152,0)</f>
        <v>0</v>
      </c>
      <c r="D151" s="2">
        <f>IF(IV.1!$F152=2,(IV.1!$E152-IV.1!$N152),0)</f>
        <v>0</v>
      </c>
      <c r="E151" s="2">
        <f>IF(AND(IV.1!$F152=3,IV.1!O152=1),(IV.1!$E152-IV.1!$N152),0)</f>
        <v>0</v>
      </c>
      <c r="F151" s="2">
        <f>IF(AND(IV.1!$F152=3,IV.1!O152=2),(IV.1!$E152-IV.1!$N152),0)</f>
        <v>0</v>
      </c>
      <c r="G151" s="2">
        <f>IF(IV.1!$F152=4,IV.1!$E152,0)</f>
        <v>0</v>
      </c>
      <c r="H151" s="2">
        <f>IF(IV.1!$J152=5,IV.1!$I152,0)</f>
        <v>0</v>
      </c>
      <c r="I151" s="2">
        <f>IF(IV.1!$J152=6,IV.1!$I152,0)</f>
        <v>0</v>
      </c>
      <c r="J151" s="2"/>
      <c r="P151" s="2"/>
      <c r="R151" s="2">
        <f>IV.1!N152</f>
        <v>0</v>
      </c>
      <c r="V151" s="2"/>
    </row>
    <row r="152" spans="1:30">
      <c r="A152" s="3">
        <v>149</v>
      </c>
      <c r="B152" s="21" t="s">
        <v>1056</v>
      </c>
      <c r="C152" s="2">
        <f>IF(IV.1!$F153=1,IV.1!$E153,0)</f>
        <v>0</v>
      </c>
      <c r="D152" s="2">
        <f>IF(IV.1!$F153=2,(IV.1!$E153-IV.1!$N153),0)</f>
        <v>0</v>
      </c>
      <c r="E152" s="2">
        <f>IF(AND(IV.1!$F153=3,IV.1!O153=1),(IV.1!$E153-IV.1!$N153),0)</f>
        <v>0</v>
      </c>
      <c r="F152" s="2">
        <f>IF(AND(IV.1!$F153=3,IV.1!O153=2),(IV.1!$E153-IV.1!$N153),0)</f>
        <v>0</v>
      </c>
      <c r="G152" s="2">
        <f>IF(IV.1!$F153=4,IV.1!$E153,0)</f>
        <v>0</v>
      </c>
      <c r="H152" s="2">
        <f>IF(IV.1!$J153=5,IV.1!$I153,0)</f>
        <v>0</v>
      </c>
      <c r="I152" s="2">
        <f>IF(IV.1!$J153=6,IV.1!$I153,0)</f>
        <v>0</v>
      </c>
      <c r="J152" s="2"/>
      <c r="P152" s="2"/>
      <c r="R152" s="2">
        <f>IV.1!N153</f>
        <v>0</v>
      </c>
      <c r="V152" s="2"/>
    </row>
    <row r="153" spans="1:30">
      <c r="A153" s="3">
        <v>150</v>
      </c>
      <c r="B153" s="21" t="s">
        <v>1057</v>
      </c>
      <c r="C153" s="2">
        <f>IF(IV.1!$F154=1,IV.1!$E154,0)</f>
        <v>0</v>
      </c>
      <c r="D153" s="2">
        <f>IF(IV.1!$F154=2,(IV.1!$E154-IV.1!$N154),0)</f>
        <v>0</v>
      </c>
      <c r="E153" s="2">
        <f>IF(AND(IV.1!$F154=3,IV.1!O154=1),(IV.1!$E154-IV.1!$N154),0)</f>
        <v>0</v>
      </c>
      <c r="F153" s="2">
        <f>IF(AND(IV.1!$F154=3,IV.1!O154=2),(IV.1!$E154-IV.1!$N154),0)</f>
        <v>0</v>
      </c>
      <c r="G153" s="2">
        <f>IF(IV.1!$F154=4,IV.1!$E154,0)</f>
        <v>0</v>
      </c>
      <c r="H153" s="2">
        <f>IF(IV.1!$J154=5,IV.1!$I154,0)</f>
        <v>0</v>
      </c>
      <c r="I153" s="2">
        <f>IF(IV.1!$J154=6,IV.1!$I154,0)</f>
        <v>0</v>
      </c>
      <c r="J153" s="2"/>
      <c r="P153" s="2"/>
      <c r="R153" s="2">
        <f>IV.1!N154</f>
        <v>0</v>
      </c>
      <c r="V153" s="2"/>
    </row>
    <row r="154" spans="1:30">
      <c r="A154" s="3">
        <v>151</v>
      </c>
      <c r="B154" s="21" t="s">
        <v>169</v>
      </c>
      <c r="C154" s="2">
        <f>IF(IV.1!$F155=1,IV.1!$E155,0)</f>
        <v>0</v>
      </c>
      <c r="D154" s="2">
        <f>IF(IV.1!$F155=2,(IV.1!$E155-IV.1!$N155),0)</f>
        <v>0</v>
      </c>
      <c r="E154" s="2">
        <f>IF(AND(IV.1!$F155=3,IV.1!O155=1),(IV.1!$E155-IV.1!$N155),0)</f>
        <v>0</v>
      </c>
      <c r="F154" s="2">
        <f>IF(AND(IV.1!$F155=3,IV.1!O155=2),(IV.1!$E155-IV.1!$N155),0)</f>
        <v>0</v>
      </c>
      <c r="G154" s="2">
        <f>IF(IV.1!$F155=4,IV.1!$E155,0)</f>
        <v>0</v>
      </c>
      <c r="H154" s="2">
        <f>IF(IV.1!$J155=5,IV.1!$I155,0)</f>
        <v>0</v>
      </c>
      <c r="I154" s="2">
        <f>IF(IV.1!$J155=6,IV.1!$I155,0)</f>
        <v>0</v>
      </c>
      <c r="J154" s="2"/>
      <c r="P154" s="2"/>
      <c r="R154" s="2">
        <f>IV.1!N155</f>
        <v>0</v>
      </c>
      <c r="V154" s="2"/>
    </row>
    <row r="155" spans="1:30">
      <c r="A155" s="3">
        <v>152</v>
      </c>
      <c r="B155" s="21" t="s">
        <v>1058</v>
      </c>
      <c r="C155" s="2">
        <f>IF(IV.1!$F156=1,IV.1!$E156,0)</f>
        <v>0</v>
      </c>
      <c r="D155" s="2">
        <f>IF(IV.1!$F156=2,(IV.1!$E156-IV.1!$N156),0)</f>
        <v>0</v>
      </c>
      <c r="E155" s="2">
        <f>IF(AND(IV.1!$F156=3,IV.1!O156=1),(IV.1!$E156-IV.1!$N156),0)</f>
        <v>0</v>
      </c>
      <c r="F155" s="2">
        <f>IF(AND(IV.1!$F156=3,IV.1!O156=2),(IV.1!$E156-IV.1!$N156),0)</f>
        <v>0</v>
      </c>
      <c r="G155" s="2">
        <f>IF(IV.1!$F156=4,IV.1!$E156,0)</f>
        <v>0</v>
      </c>
      <c r="H155" s="2">
        <f>IF(IV.1!$J156=5,IV.1!$I156,0)</f>
        <v>0</v>
      </c>
      <c r="I155" s="2">
        <f>IF(IV.1!$J156=6,IV.1!$I156,0)</f>
        <v>0</v>
      </c>
      <c r="J155" s="2"/>
      <c r="P155" s="2"/>
      <c r="R155" s="2">
        <f>IV.1!N156</f>
        <v>0</v>
      </c>
      <c r="V155" s="2"/>
    </row>
    <row r="156" spans="1:30">
      <c r="A156" s="3">
        <v>153</v>
      </c>
      <c r="B156" s="514" t="s">
        <v>181</v>
      </c>
      <c r="C156" s="2">
        <f>IF(IV.1!$F157=1,IV.1!$E157,0)</f>
        <v>0</v>
      </c>
      <c r="D156" s="2">
        <f>IF(IV.1!$F157=2,(IV.1!$E157-IV.1!$N157),0)</f>
        <v>0</v>
      </c>
      <c r="E156" s="2">
        <f>IF(AND(IV.1!$F157=3,IV.1!O157=1),(IV.1!$E157-IV.1!$N157),0)</f>
        <v>0</v>
      </c>
      <c r="F156" s="2">
        <f>IF(AND(IV.1!$F157=3,IV.1!O157=2),(IV.1!$E157-IV.1!$N157),0)</f>
        <v>0</v>
      </c>
      <c r="G156" s="2">
        <f>IF(IV.1!$F157=4,IV.1!$E157,0)</f>
        <v>0</v>
      </c>
      <c r="H156" s="2">
        <f>IF(IV.1!$J157=5,IV.1!$I157,0)</f>
        <v>0</v>
      </c>
      <c r="I156" s="2">
        <f>IF(IV.1!$J157=6,IV.1!$I157,0)</f>
        <v>0</v>
      </c>
      <c r="J156" s="2"/>
      <c r="P156" s="2"/>
      <c r="R156" s="2">
        <f>IV.1!N157</f>
        <v>0</v>
      </c>
      <c r="S156" s="2">
        <f>IV.1_ART1!N123</f>
        <v>0</v>
      </c>
      <c r="T156" s="2">
        <f>IV.1_ART2!N123</f>
        <v>0</v>
      </c>
      <c r="U156" s="2">
        <f>IV.1_ART3!N124</f>
        <v>0</v>
      </c>
      <c r="V156" s="2">
        <f>IV.1_ART4!N123</f>
        <v>0</v>
      </c>
      <c r="W156" s="2">
        <f>IV.1_ART5!N123</f>
        <v>0</v>
      </c>
      <c r="X156" s="2">
        <f>IV.1_ART6!N123</f>
        <v>0</v>
      </c>
      <c r="Y156" s="2">
        <f>IV.1_ART7!N123</f>
        <v>0</v>
      </c>
      <c r="Z156" s="2">
        <f>IV.1_ART8!N123</f>
        <v>0</v>
      </c>
      <c r="AA156" s="2">
        <f>IV.1_ART9!N123</f>
        <v>0</v>
      </c>
      <c r="AB156" s="2">
        <f>IV.1_ART10!N123</f>
        <v>0</v>
      </c>
      <c r="AC156" s="2">
        <f>IV.1_ART11!N123</f>
        <v>0</v>
      </c>
      <c r="AD156" s="2">
        <f>IV.1_ART12!N123</f>
        <v>0</v>
      </c>
    </row>
    <row r="157" spans="1:30">
      <c r="A157" s="3">
        <v>154</v>
      </c>
      <c r="B157" s="513" t="s">
        <v>183</v>
      </c>
      <c r="C157" s="2">
        <f>IF(IV.1!$F158=1,IV.1!$E158,0)</f>
        <v>0</v>
      </c>
      <c r="D157" s="2">
        <f>IF(IV.1!$F158=2,(IV.1!$E158-IV.1!$N158),0)</f>
        <v>0</v>
      </c>
      <c r="E157" s="2">
        <f>IF(AND(IV.1!$F158=3,IV.1!O158=1),(IV.1!$E158-IV.1!$N158),0)</f>
        <v>0</v>
      </c>
      <c r="F157" s="2">
        <f>IF(AND(IV.1!$F158=3,IV.1!O158=2),(IV.1!$E158-IV.1!$N158),0)</f>
        <v>0</v>
      </c>
      <c r="G157" s="2">
        <f>IF(IV.1!$F158=4,IV.1!$E158,0)</f>
        <v>0</v>
      </c>
      <c r="H157" s="2">
        <f>IF(IV.1!$J158=5,IV.1!$I158,0)</f>
        <v>0</v>
      </c>
      <c r="I157" s="2">
        <f>IF(IV.1!$J158=6,IV.1!$I158,0)</f>
        <v>0</v>
      </c>
      <c r="J157" s="2"/>
      <c r="P157" s="2"/>
      <c r="R157" s="2">
        <f>IV.1!N158</f>
        <v>0</v>
      </c>
      <c r="S157" s="2">
        <f>IV.1_ART1!N124</f>
        <v>0</v>
      </c>
      <c r="T157" s="2">
        <f>IV.1_ART2!N124</f>
        <v>0</v>
      </c>
      <c r="U157" s="2">
        <f>IV.1_ART3!N125</f>
        <v>0</v>
      </c>
      <c r="V157" s="2">
        <f>IV.1_ART4!N124</f>
        <v>0</v>
      </c>
      <c r="W157" s="2">
        <f>IV.1_ART5!N124</f>
        <v>0</v>
      </c>
      <c r="X157" s="2">
        <f>IV.1_ART6!N124</f>
        <v>0</v>
      </c>
      <c r="Y157" s="2">
        <f>IV.1_ART7!N124</f>
        <v>0</v>
      </c>
      <c r="Z157" s="2">
        <f>IV.1_ART8!N124</f>
        <v>0</v>
      </c>
      <c r="AA157" s="2">
        <f>IV.1_ART9!N124</f>
        <v>0</v>
      </c>
      <c r="AB157" s="2">
        <f>IV.1_ART10!N124</f>
        <v>0</v>
      </c>
      <c r="AC157" s="2">
        <f>IV.1_ART11!N124</f>
        <v>0</v>
      </c>
      <c r="AD157" s="2">
        <f>IV.1_ART12!N124</f>
        <v>0</v>
      </c>
    </row>
    <row r="158" spans="1:30">
      <c r="A158" s="3">
        <v>155</v>
      </c>
      <c r="B158" s="514" t="s">
        <v>185</v>
      </c>
      <c r="C158" s="2">
        <f>IF(IV.1!$F159=1,IV.1!$E159,0)</f>
        <v>0</v>
      </c>
      <c r="D158" s="2">
        <f>IF(IV.1!$F159=2,(IV.1!$E159-IV.1!$N159),0)</f>
        <v>0</v>
      </c>
      <c r="E158" s="2">
        <f>IF(AND(IV.1!$F159=3,IV.1!O159=1),(IV.1!$E159-IV.1!$N159),0)</f>
        <v>0</v>
      </c>
      <c r="F158" s="2">
        <f>IF(AND(IV.1!$F159=3,IV.1!O159=2),(IV.1!$E159-IV.1!$N159),0)</f>
        <v>0</v>
      </c>
      <c r="G158" s="2">
        <f>IF(IV.1!$F159=4,IV.1!$E159,0)</f>
        <v>0</v>
      </c>
      <c r="H158" s="2">
        <f>IF(IV.1!$J159=5,IV.1!$I159,0)</f>
        <v>0</v>
      </c>
      <c r="I158" s="2">
        <f>IF(IV.1!$J159=6,IV.1!$I159,0)</f>
        <v>0</v>
      </c>
      <c r="J158" s="2"/>
      <c r="P158" s="2"/>
      <c r="R158" s="2">
        <f>IV.1!N159</f>
        <v>0</v>
      </c>
      <c r="S158" s="2">
        <f>IV.1_ART1!N125</f>
        <v>0</v>
      </c>
      <c r="T158" s="2">
        <f>IV.1_ART2!N125</f>
        <v>0</v>
      </c>
      <c r="U158" s="2">
        <f>IV.1_ART3!N126</f>
        <v>0</v>
      </c>
      <c r="V158" s="2">
        <f>IV.1_ART4!N125</f>
        <v>0</v>
      </c>
      <c r="W158" s="2">
        <f>IV.1_ART5!N125</f>
        <v>0</v>
      </c>
      <c r="X158" s="2">
        <f>IV.1_ART6!N125</f>
        <v>0</v>
      </c>
      <c r="Y158" s="2">
        <f>IV.1_ART7!N125</f>
        <v>0</v>
      </c>
      <c r="Z158" s="2">
        <f>IV.1_ART8!N125</f>
        <v>0</v>
      </c>
      <c r="AA158" s="2">
        <f>IV.1_ART9!N125</f>
        <v>0</v>
      </c>
      <c r="AB158" s="2">
        <f>IV.1_ART10!N125</f>
        <v>0</v>
      </c>
      <c r="AC158" s="2">
        <f>IV.1_ART11!N125</f>
        <v>0</v>
      </c>
      <c r="AD158" s="2">
        <f>IV.1_ART12!N125</f>
        <v>0</v>
      </c>
    </row>
    <row r="159" spans="1:30">
      <c r="A159" s="3">
        <v>156</v>
      </c>
      <c r="B159" s="514" t="s">
        <v>187</v>
      </c>
      <c r="C159" s="2">
        <f>IF(IV.1!$F160=1,IV.1!$E160,0)</f>
        <v>0</v>
      </c>
      <c r="D159" s="2">
        <f>IF(IV.1!$F160=2,(IV.1!$E160-IV.1!$N160),0)</f>
        <v>0</v>
      </c>
      <c r="E159" s="2">
        <f>IF(AND(IV.1!$F160=3,IV.1!O160=1),(IV.1!$E160-IV.1!$N160),0)</f>
        <v>0</v>
      </c>
      <c r="F159" s="2">
        <f>IF(AND(IV.1!$F160=3,IV.1!O160=2),(IV.1!$E160-IV.1!$N160),0)</f>
        <v>0</v>
      </c>
      <c r="G159" s="2">
        <f>IF(IV.1!$F160=4,IV.1!$E160,0)</f>
        <v>0</v>
      </c>
      <c r="H159" s="2">
        <f>IF(IV.1!$J160=5,IV.1!$I160,0)</f>
        <v>0</v>
      </c>
      <c r="I159" s="2">
        <f>IF(IV.1!$J160=6,IV.1!$I160,0)</f>
        <v>0</v>
      </c>
      <c r="J159" s="2"/>
      <c r="P159" s="2"/>
      <c r="R159" s="2">
        <f>IV.1!N160</f>
        <v>0</v>
      </c>
      <c r="S159" s="2">
        <f>IV.1_ART1!N126</f>
        <v>0</v>
      </c>
      <c r="T159" s="2">
        <f>IV.1_ART2!N126</f>
        <v>0</v>
      </c>
      <c r="U159" s="2">
        <f>IV.1_ART3!N127</f>
        <v>0</v>
      </c>
      <c r="V159" s="2">
        <f>IV.1_ART4!N126</f>
        <v>0</v>
      </c>
      <c r="W159" s="2">
        <f>IV.1_ART5!N126</f>
        <v>0</v>
      </c>
      <c r="X159" s="2">
        <f>IV.1_ART6!N126</f>
        <v>0</v>
      </c>
      <c r="Y159" s="2">
        <f>IV.1_ART7!N126</f>
        <v>0</v>
      </c>
      <c r="Z159" s="2">
        <f>IV.1_ART8!N126</f>
        <v>0</v>
      </c>
      <c r="AA159" s="2">
        <f>IV.1_ART9!N126</f>
        <v>0</v>
      </c>
      <c r="AB159" s="2">
        <f>IV.1_ART10!N126</f>
        <v>0</v>
      </c>
      <c r="AC159" s="2">
        <f>IV.1_ART11!N126</f>
        <v>0</v>
      </c>
      <c r="AD159" s="2">
        <f>IV.1_ART12!N126</f>
        <v>0</v>
      </c>
    </row>
    <row r="160" spans="1:30">
      <c r="A160" s="3">
        <v>157</v>
      </c>
      <c r="B160" s="514" t="s">
        <v>189</v>
      </c>
      <c r="C160" s="2">
        <f>IF(IV.1!$F161=1,IV.1!$E161,0)</f>
        <v>0</v>
      </c>
      <c r="D160" s="2">
        <f>IF(IV.1!$F161=2,(IV.1!$E161-IV.1!$N161),0)</f>
        <v>0</v>
      </c>
      <c r="E160" s="2">
        <f>IF(AND(IV.1!$F161=3,IV.1!O161=1),(IV.1!$E161-IV.1!$N161),0)</f>
        <v>0</v>
      </c>
      <c r="F160" s="2">
        <f>IF(AND(IV.1!$F161=3,IV.1!O161=2),(IV.1!$E161-IV.1!$N161),0)</f>
        <v>0</v>
      </c>
      <c r="G160" s="2">
        <f>IF(IV.1!$F161=4,IV.1!$E161,0)</f>
        <v>0</v>
      </c>
      <c r="H160" s="2">
        <f>IF(IV.1!$J161=5,IV.1!$I161,0)</f>
        <v>0</v>
      </c>
      <c r="I160" s="2">
        <f>IF(IV.1!$J161=6,IV.1!$I161,0)</f>
        <v>0</v>
      </c>
      <c r="J160" s="2"/>
      <c r="P160" s="2"/>
      <c r="R160" s="2">
        <f>IV.1!N161</f>
        <v>0</v>
      </c>
      <c r="S160" s="2">
        <f>IV.1_ART1!N127</f>
        <v>0</v>
      </c>
      <c r="T160" s="2">
        <f>IV.1_ART2!N127</f>
        <v>0</v>
      </c>
      <c r="U160" s="2">
        <f>IV.1_ART3!N128</f>
        <v>0</v>
      </c>
      <c r="V160" s="2">
        <f>IV.1_ART4!N127</f>
        <v>0</v>
      </c>
      <c r="W160" s="2">
        <f>IV.1_ART5!N127</f>
        <v>0</v>
      </c>
      <c r="X160" s="2">
        <f>IV.1_ART6!N127</f>
        <v>0</v>
      </c>
      <c r="Y160" s="2">
        <f>IV.1_ART7!N127</f>
        <v>0</v>
      </c>
      <c r="Z160" s="2">
        <f>IV.1_ART8!N127</f>
        <v>0</v>
      </c>
      <c r="AA160" s="2">
        <f>IV.1_ART9!N127</f>
        <v>0</v>
      </c>
      <c r="AB160" s="2">
        <f>IV.1_ART10!N127</f>
        <v>0</v>
      </c>
      <c r="AC160" s="2">
        <f>IV.1_ART11!N127</f>
        <v>0</v>
      </c>
      <c r="AD160" s="2">
        <f>IV.1_ART12!N127</f>
        <v>0</v>
      </c>
    </row>
    <row r="161" spans="1:30">
      <c r="A161" s="3">
        <v>158</v>
      </c>
      <c r="B161" s="514" t="s">
        <v>191</v>
      </c>
      <c r="C161" s="2">
        <f>IF(IV.1!$F162=1,IV.1!$E162,0)</f>
        <v>0</v>
      </c>
      <c r="D161" s="2">
        <f>IF(IV.1!$F162=2,(IV.1!$E162-IV.1!$N162),0)</f>
        <v>0</v>
      </c>
      <c r="E161" s="2">
        <f>IF(AND(IV.1!$F162=3,IV.1!O162=1),(IV.1!$E162-IV.1!$N162),0)</f>
        <v>0</v>
      </c>
      <c r="F161" s="2">
        <f>IF(AND(IV.1!$F162=3,IV.1!O162=2),(IV.1!$E162-IV.1!$N162),0)</f>
        <v>0</v>
      </c>
      <c r="G161" s="2">
        <f>IF(IV.1!$F162=4,IV.1!$E162,0)</f>
        <v>0</v>
      </c>
      <c r="H161" s="2">
        <f>IF(IV.1!$J162=5,IV.1!$I162,0)</f>
        <v>0</v>
      </c>
      <c r="I161" s="2">
        <f>IF(IV.1!$J162=6,IV.1!$I162,0)</f>
        <v>0</v>
      </c>
      <c r="J161" s="2"/>
      <c r="P161" s="2"/>
      <c r="R161" s="2">
        <f>IV.1!N162</f>
        <v>0</v>
      </c>
      <c r="S161" s="2">
        <f>IV.1_ART1!N128</f>
        <v>0</v>
      </c>
      <c r="T161" s="2">
        <f>IV.1_ART2!N128</f>
        <v>0</v>
      </c>
      <c r="U161" s="2">
        <f>IV.1_ART3!N129</f>
        <v>0</v>
      </c>
      <c r="V161" s="2">
        <f>IV.1_ART4!N128</f>
        <v>0</v>
      </c>
      <c r="W161" s="2">
        <f>IV.1_ART5!N128</f>
        <v>0</v>
      </c>
      <c r="X161" s="2">
        <f>IV.1_ART6!N128</f>
        <v>0</v>
      </c>
      <c r="Y161" s="2">
        <f>IV.1_ART7!N128</f>
        <v>0</v>
      </c>
      <c r="Z161" s="2">
        <f>IV.1_ART8!N128</f>
        <v>0</v>
      </c>
      <c r="AA161" s="2">
        <f>IV.1_ART9!N128</f>
        <v>0</v>
      </c>
      <c r="AB161" s="2">
        <f>IV.1_ART10!N128</f>
        <v>0</v>
      </c>
      <c r="AC161" s="2">
        <f>IV.1_ART11!N128</f>
        <v>0</v>
      </c>
      <c r="AD161" s="2">
        <f>IV.1_ART12!N128</f>
        <v>0</v>
      </c>
    </row>
    <row r="162" spans="1:30">
      <c r="A162" s="3">
        <v>159</v>
      </c>
      <c r="B162" s="513" t="s">
        <v>192</v>
      </c>
      <c r="C162" s="2">
        <f>IF(IV.1!$F163=1,IV.1!$E163,0)</f>
        <v>0</v>
      </c>
      <c r="D162" s="2">
        <f>IF(IV.1!$F163=2,(IV.1!$E163-IV.1!$N163),0)</f>
        <v>0</v>
      </c>
      <c r="E162" s="2">
        <f>IF(AND(IV.1!$F163=3,IV.1!O163=1),(IV.1!$E163-IV.1!$N163),0)</f>
        <v>0</v>
      </c>
      <c r="F162" s="2">
        <f>IF(AND(IV.1!$F163=3,IV.1!O163=2),(IV.1!$E163-IV.1!$N163),0)</f>
        <v>0</v>
      </c>
      <c r="G162" s="2">
        <f>IF(IV.1!$F163=4,IV.1!$E163,0)</f>
        <v>0</v>
      </c>
      <c r="H162" s="2">
        <f>IF(IV.1!$J163=5,IV.1!$I163,0)</f>
        <v>0</v>
      </c>
      <c r="I162" s="2">
        <f>IF(IV.1!$J163=6,IV.1!$I163,0)</f>
        <v>0</v>
      </c>
      <c r="J162" s="2"/>
      <c r="P162" s="2"/>
      <c r="R162" s="2">
        <f>IV.1!N163</f>
        <v>0</v>
      </c>
      <c r="S162" s="2">
        <f>IV.1_ART1!N129</f>
        <v>0</v>
      </c>
      <c r="T162" s="2">
        <f>IV.1_ART2!N129</f>
        <v>0</v>
      </c>
      <c r="U162" s="2">
        <f>IV.1_ART3!N130</f>
        <v>0</v>
      </c>
      <c r="V162" s="2">
        <f>IV.1_ART4!N129</f>
        <v>0</v>
      </c>
      <c r="W162" s="2">
        <f>IV.1_ART5!N129</f>
        <v>0</v>
      </c>
      <c r="X162" s="2">
        <f>IV.1_ART6!N129</f>
        <v>0</v>
      </c>
      <c r="Y162" s="2">
        <f>IV.1_ART7!N129</f>
        <v>0</v>
      </c>
      <c r="Z162" s="2">
        <f>IV.1_ART8!N129</f>
        <v>0</v>
      </c>
      <c r="AA162" s="2">
        <f>IV.1_ART9!N129</f>
        <v>0</v>
      </c>
      <c r="AB162" s="2">
        <f>IV.1_ART10!N129</f>
        <v>0</v>
      </c>
      <c r="AC162" s="2">
        <f>IV.1_ART11!N129</f>
        <v>0</v>
      </c>
      <c r="AD162" s="2">
        <f>IV.1_ART12!N129</f>
        <v>0</v>
      </c>
    </row>
    <row r="163" spans="1:30">
      <c r="A163" s="3">
        <v>160</v>
      </c>
      <c r="B163" s="514" t="s">
        <v>194</v>
      </c>
      <c r="C163" s="2">
        <f>IF(IV.1!$F164=1,IV.1!$E164,0)</f>
        <v>0</v>
      </c>
      <c r="D163" s="2">
        <f>IF(IV.1!$F164=2,(IV.1!$E164-IV.1!$N164),0)</f>
        <v>0</v>
      </c>
      <c r="E163" s="2">
        <f>IF(AND(IV.1!$F164=3,IV.1!O164=1),(IV.1!$E164-IV.1!$N164),0)</f>
        <v>0</v>
      </c>
      <c r="F163" s="2">
        <f>IF(AND(IV.1!$F164=3,IV.1!O164=2),(IV.1!$E164-IV.1!$N164),0)</f>
        <v>0</v>
      </c>
      <c r="G163" s="2">
        <f>IF(IV.1!$F164=4,IV.1!$E164,0)</f>
        <v>0</v>
      </c>
      <c r="H163" s="2">
        <f>IF(IV.1!$J164=5,IV.1!$I164,0)</f>
        <v>0</v>
      </c>
      <c r="I163" s="2">
        <f>IF(IV.1!$J164=6,IV.1!$I164,0)</f>
        <v>0</v>
      </c>
      <c r="J163" s="2"/>
      <c r="P163" s="2"/>
      <c r="R163" s="2">
        <f>IV.1!N164</f>
        <v>0</v>
      </c>
      <c r="S163" s="2">
        <f>IV.1_ART1!N130</f>
        <v>0</v>
      </c>
      <c r="T163" s="2">
        <f>IV.1_ART2!N130</f>
        <v>0</v>
      </c>
      <c r="U163" s="2">
        <f>IV.1_ART3!N131</f>
        <v>0</v>
      </c>
      <c r="V163" s="2">
        <f>IV.1_ART4!N130</f>
        <v>0</v>
      </c>
      <c r="W163" s="2">
        <f>IV.1_ART5!N130</f>
        <v>0</v>
      </c>
      <c r="X163" s="2">
        <f>IV.1_ART6!N130</f>
        <v>0</v>
      </c>
      <c r="Y163" s="2">
        <f>IV.1_ART7!N130</f>
        <v>0</v>
      </c>
      <c r="Z163" s="2">
        <f>IV.1_ART8!N130</f>
        <v>0</v>
      </c>
      <c r="AA163" s="2">
        <f>IV.1_ART9!N130</f>
        <v>0</v>
      </c>
      <c r="AB163" s="2">
        <f>IV.1_ART10!N130</f>
        <v>0</v>
      </c>
      <c r="AC163" s="2">
        <f>IV.1_ART11!N130</f>
        <v>0</v>
      </c>
      <c r="AD163" s="2">
        <f>IV.1_ART12!N130</f>
        <v>0</v>
      </c>
    </row>
    <row r="164" spans="1:30">
      <c r="A164" s="3">
        <v>161</v>
      </c>
      <c r="B164" s="514" t="s">
        <v>195</v>
      </c>
      <c r="C164" s="2">
        <f>IF(IV.1!$F165=1,IV.1!$E165,0)</f>
        <v>0</v>
      </c>
      <c r="D164" s="2">
        <f>IF(IV.1!$F165=2,(IV.1!$E165-IV.1!$N165),0)</f>
        <v>0</v>
      </c>
      <c r="E164" s="2">
        <f>IF(AND(IV.1!$F165=3,IV.1!O165=1),(IV.1!$E165-IV.1!$N165),0)</f>
        <v>0</v>
      </c>
      <c r="F164" s="2">
        <f>IF(AND(IV.1!$F165=3,IV.1!O165=2),(IV.1!$E165-IV.1!$N165),0)</f>
        <v>0</v>
      </c>
      <c r="G164" s="2">
        <f>IF(IV.1!$F165=4,IV.1!$E165,0)</f>
        <v>0</v>
      </c>
      <c r="H164" s="2">
        <f>IF(IV.1!$J165=5,IV.1!$I165,0)</f>
        <v>0</v>
      </c>
      <c r="I164" s="2">
        <f>IF(IV.1!$J165=6,IV.1!$I165,0)</f>
        <v>0</v>
      </c>
      <c r="J164" s="2"/>
      <c r="P164" s="2"/>
      <c r="R164" s="2">
        <f>IV.1!N165</f>
        <v>0</v>
      </c>
      <c r="S164" s="2">
        <f>IV.1_ART1!N131</f>
        <v>0</v>
      </c>
      <c r="T164" s="2">
        <f>IV.1_ART2!N131</f>
        <v>0</v>
      </c>
      <c r="U164" s="2">
        <f>IV.1_ART3!N132</f>
        <v>0</v>
      </c>
      <c r="V164" s="2">
        <f>IV.1_ART4!N131</f>
        <v>0</v>
      </c>
      <c r="W164" s="2">
        <f>IV.1_ART5!N131</f>
        <v>0</v>
      </c>
      <c r="X164" s="2">
        <f>IV.1_ART6!N131</f>
        <v>0</v>
      </c>
      <c r="Y164" s="2">
        <f>IV.1_ART7!N131</f>
        <v>0</v>
      </c>
      <c r="Z164" s="2">
        <f>IV.1_ART8!N131</f>
        <v>0</v>
      </c>
      <c r="AA164" s="2">
        <f>IV.1_ART9!N131</f>
        <v>0</v>
      </c>
      <c r="AB164" s="2">
        <f>IV.1_ART10!N131</f>
        <v>0</v>
      </c>
      <c r="AC164" s="2">
        <f>IV.1_ART11!N131</f>
        <v>0</v>
      </c>
      <c r="AD164" s="2">
        <f>IV.1_ART12!N131</f>
        <v>0</v>
      </c>
    </row>
    <row r="165" spans="1:30">
      <c r="A165" s="3">
        <v>162</v>
      </c>
      <c r="B165" s="514" t="s">
        <v>197</v>
      </c>
      <c r="C165" s="2">
        <f>IF(IV.1!$F166=1,IV.1!$E166,0)</f>
        <v>0</v>
      </c>
      <c r="D165" s="2">
        <f>IF(IV.1!$F166=2,(IV.1!$E166-IV.1!$N166),0)</f>
        <v>0</v>
      </c>
      <c r="E165" s="2">
        <f>IF(AND(IV.1!$F166=3,IV.1!O166=1),(IV.1!$E166-IV.1!$N166),0)</f>
        <v>0</v>
      </c>
      <c r="F165" s="2">
        <f>IF(AND(IV.1!$F166=3,IV.1!O166=2),(IV.1!$E166-IV.1!$N166),0)</f>
        <v>0</v>
      </c>
      <c r="G165" s="2">
        <f>IF(IV.1!$F166=4,IV.1!$E166,0)</f>
        <v>0</v>
      </c>
      <c r="H165" s="2">
        <f>IF(IV.1!$J166=5,IV.1!$I166,0)</f>
        <v>0</v>
      </c>
      <c r="I165" s="2">
        <f>IF(IV.1!$J166=6,IV.1!$I166,0)</f>
        <v>0</v>
      </c>
      <c r="J165" s="2"/>
      <c r="P165" s="2"/>
      <c r="R165" s="2">
        <f>IV.1!N166</f>
        <v>0</v>
      </c>
      <c r="S165" s="2">
        <f>IV.1_ART1!N132</f>
        <v>0</v>
      </c>
      <c r="T165" s="2">
        <f>IV.1_ART2!N132</f>
        <v>0</v>
      </c>
      <c r="U165" s="2">
        <f>IV.1_ART3!N133</f>
        <v>0</v>
      </c>
      <c r="V165" s="2">
        <f>IV.1_ART4!N132</f>
        <v>0</v>
      </c>
      <c r="W165" s="2">
        <f>IV.1_ART5!N132</f>
        <v>0</v>
      </c>
      <c r="X165" s="2">
        <f>IV.1_ART6!N132</f>
        <v>0</v>
      </c>
      <c r="Y165" s="2">
        <f>IV.1_ART7!N132</f>
        <v>0</v>
      </c>
      <c r="Z165" s="2">
        <f>IV.1_ART8!N132</f>
        <v>0</v>
      </c>
      <c r="AA165" s="2">
        <f>IV.1_ART9!N132</f>
        <v>0</v>
      </c>
      <c r="AB165" s="2">
        <f>IV.1_ART10!N132</f>
        <v>0</v>
      </c>
      <c r="AC165" s="2">
        <f>IV.1_ART11!N132</f>
        <v>0</v>
      </c>
      <c r="AD165" s="2">
        <f>IV.1_ART12!N132</f>
        <v>0</v>
      </c>
    </row>
    <row r="166" spans="1:30">
      <c r="A166" s="3">
        <v>163</v>
      </c>
      <c r="B166" s="516" t="s">
        <v>198</v>
      </c>
      <c r="C166" s="2">
        <f>IF(IV.1!$F167=1,IV.1!$E167,0)</f>
        <v>0</v>
      </c>
      <c r="D166" s="2">
        <f>IF(IV.1!$F167=2,(IV.1!$E167-IV.1!$N167),0)</f>
        <v>0</v>
      </c>
      <c r="E166" s="2">
        <f>IF(AND(IV.1!$F167=3,IV.1!O167=1),(IV.1!$E167-IV.1!$N167),0)</f>
        <v>0</v>
      </c>
      <c r="F166" s="2">
        <f>IF(AND(IV.1!$F167=3,IV.1!O167=2),(IV.1!$E167-IV.1!$N167),0)</f>
        <v>0</v>
      </c>
      <c r="G166" s="2">
        <f>IF(IV.1!$F167=4,IV.1!$E167,0)</f>
        <v>0</v>
      </c>
      <c r="H166" s="2">
        <f>IF(IV.1!$J167=5,IV.1!$I167,0)</f>
        <v>0</v>
      </c>
      <c r="I166" s="2">
        <f>IF(IV.1!$J167=6,IV.1!$I167,0)</f>
        <v>0</v>
      </c>
      <c r="J166" s="2"/>
      <c r="P166" s="2"/>
      <c r="R166" s="2">
        <f>IV.1!N167</f>
        <v>0</v>
      </c>
      <c r="S166" s="2">
        <f>IV.1_ART1!N133</f>
        <v>0</v>
      </c>
      <c r="T166" s="2">
        <f>IV.1_ART2!N133</f>
        <v>0</v>
      </c>
      <c r="U166" s="2">
        <f>IV.1_ART3!N134</f>
        <v>0</v>
      </c>
      <c r="V166" s="2">
        <f>IV.1_ART4!N133</f>
        <v>0</v>
      </c>
      <c r="W166" s="2">
        <f>IV.1_ART5!N133</f>
        <v>0</v>
      </c>
      <c r="X166" s="2">
        <f>IV.1_ART6!N133</f>
        <v>0</v>
      </c>
      <c r="Y166" s="2">
        <f>IV.1_ART7!N133</f>
        <v>0</v>
      </c>
      <c r="Z166" s="2">
        <f>IV.1_ART8!N133</f>
        <v>0</v>
      </c>
      <c r="AA166" s="2">
        <f>IV.1_ART9!N133</f>
        <v>0</v>
      </c>
      <c r="AB166" s="2">
        <f>IV.1_ART10!N133</f>
        <v>0</v>
      </c>
      <c r="AC166" s="2">
        <f>IV.1_ART11!N133</f>
        <v>0</v>
      </c>
      <c r="AD166" s="2">
        <f>IV.1_ART12!N133</f>
        <v>0</v>
      </c>
    </row>
    <row r="167" spans="1:30">
      <c r="A167" s="3">
        <v>164</v>
      </c>
      <c r="B167" s="514" t="s">
        <v>201</v>
      </c>
      <c r="C167" s="2">
        <f>IF(IV.1!$F168=1,IV.1!$E168,0)</f>
        <v>0</v>
      </c>
      <c r="D167" s="2">
        <f>IF(IV.1!$F168=2,(IV.1!$E168-IV.1!$N168),0)</f>
        <v>0</v>
      </c>
      <c r="E167" s="2">
        <f>IF(AND(IV.1!$F168=3,IV.1!O168=1),(IV.1!$E168-IV.1!$N168),0)</f>
        <v>0</v>
      </c>
      <c r="F167" s="2">
        <f>IF(AND(IV.1!$F168=3,IV.1!O168=2),(IV.1!$E168-IV.1!$N168),0)</f>
        <v>0</v>
      </c>
      <c r="G167" s="2">
        <f>IF(IV.1!$F168=4,IV.1!$E168,0)</f>
        <v>0</v>
      </c>
      <c r="H167" s="2">
        <f>IF(IV.1!$J168=5,IV.1!$I168,0)</f>
        <v>0</v>
      </c>
      <c r="I167" s="2">
        <f>IF(IV.1!$J168=6,IV.1!$I168,0)</f>
        <v>0</v>
      </c>
      <c r="J167" s="2"/>
      <c r="P167" s="2"/>
      <c r="R167" s="2">
        <f>IV.1!N168</f>
        <v>0</v>
      </c>
      <c r="S167" s="2">
        <f>IV.1_ART1!N134</f>
        <v>0</v>
      </c>
      <c r="T167" s="2">
        <f>IV.1_ART2!N134</f>
        <v>0</v>
      </c>
      <c r="U167" s="2">
        <f>IV.1_ART3!N135</f>
        <v>0</v>
      </c>
      <c r="V167" s="2">
        <f>IV.1_ART4!N134</f>
        <v>0</v>
      </c>
      <c r="W167" s="2">
        <f>IV.1_ART5!N134</f>
        <v>0</v>
      </c>
      <c r="X167" s="2">
        <f>IV.1_ART6!N134</f>
        <v>0</v>
      </c>
      <c r="Y167" s="2">
        <f>IV.1_ART7!N134</f>
        <v>0</v>
      </c>
      <c r="Z167" s="2">
        <f>IV.1_ART8!N134</f>
        <v>0</v>
      </c>
      <c r="AA167" s="2">
        <f>IV.1_ART9!N134</f>
        <v>0</v>
      </c>
      <c r="AB167" s="2">
        <f>IV.1_ART10!N134</f>
        <v>0</v>
      </c>
      <c r="AC167" s="2">
        <f>IV.1_ART11!N134</f>
        <v>0</v>
      </c>
      <c r="AD167" s="2">
        <f>IV.1_ART12!N134</f>
        <v>0</v>
      </c>
    </row>
    <row r="168" spans="1:30">
      <c r="A168" s="3">
        <v>165</v>
      </c>
      <c r="B168" s="516" t="s">
        <v>202</v>
      </c>
      <c r="C168" s="2">
        <f>IF(IV.1!$F169=1,IV.1!$E169,0)</f>
        <v>0</v>
      </c>
      <c r="D168" s="2">
        <f>IF(IV.1!$F169=2,(IV.1!$E169-IV.1!$N169),0)</f>
        <v>0</v>
      </c>
      <c r="E168" s="2">
        <f>IF(AND(IV.1!$F169=3,IV.1!O169=1),(IV.1!$E169-IV.1!$N169),0)</f>
        <v>0</v>
      </c>
      <c r="F168" s="2">
        <f>IF(AND(IV.1!$F169=3,IV.1!O169=2),(IV.1!$E169-IV.1!$N169),0)</f>
        <v>0</v>
      </c>
      <c r="G168" s="2">
        <f>IF(IV.1!$F169=4,IV.1!$E169,0)</f>
        <v>0</v>
      </c>
      <c r="H168" s="2">
        <f>IF(IV.1!$J169=5,IV.1!$I169,0)</f>
        <v>0</v>
      </c>
      <c r="I168" s="2">
        <f>IF(IV.1!$J169=6,IV.1!$I169,0)</f>
        <v>0</v>
      </c>
      <c r="J168" s="2"/>
      <c r="P168" s="2"/>
      <c r="R168" s="2">
        <f>IV.1!N169</f>
        <v>0</v>
      </c>
      <c r="S168" s="2">
        <f>IV.1_ART1!N135</f>
        <v>0</v>
      </c>
      <c r="T168" s="2">
        <f>IV.1_ART2!N135</f>
        <v>0</v>
      </c>
      <c r="U168" s="2">
        <f>IV.1_ART3!N136</f>
        <v>0</v>
      </c>
      <c r="V168" s="2">
        <f>IV.1_ART4!N135</f>
        <v>0</v>
      </c>
      <c r="W168" s="2">
        <f>IV.1_ART5!N135</f>
        <v>0</v>
      </c>
      <c r="X168" s="2">
        <f>IV.1_ART6!N135</f>
        <v>0</v>
      </c>
      <c r="Y168" s="2">
        <f>IV.1_ART7!N135</f>
        <v>0</v>
      </c>
      <c r="Z168" s="2">
        <f>IV.1_ART8!N135</f>
        <v>0</v>
      </c>
      <c r="AA168" s="2">
        <f>IV.1_ART9!N135</f>
        <v>0</v>
      </c>
      <c r="AB168" s="2">
        <f>IV.1_ART10!N135</f>
        <v>0</v>
      </c>
      <c r="AC168" s="2">
        <f>IV.1_ART11!N135</f>
        <v>0</v>
      </c>
      <c r="AD168" s="2">
        <f>IV.1_ART12!N135</f>
        <v>0</v>
      </c>
    </row>
    <row r="169" spans="1:30">
      <c r="A169" s="3">
        <v>166</v>
      </c>
      <c r="B169" s="514" t="s">
        <v>205</v>
      </c>
      <c r="C169" s="2">
        <f>IF(IV.1!$F170=1,IV.1!$E170,0)</f>
        <v>0</v>
      </c>
      <c r="D169" s="2">
        <f>IF(IV.1!$F170=2,(IV.1!$E170-IV.1!$N170),0)</f>
        <v>0</v>
      </c>
      <c r="E169" s="2">
        <f>IF(AND(IV.1!$F170=3,IV.1!O170=1),(IV.1!$E170-IV.1!$N170),0)</f>
        <v>0</v>
      </c>
      <c r="F169" s="2">
        <f>IF(AND(IV.1!$F170=3,IV.1!O170=2),(IV.1!$E170-IV.1!$N170),0)</f>
        <v>0</v>
      </c>
      <c r="G169" s="2">
        <f>IF(IV.1!$F170=4,IV.1!$E170,0)</f>
        <v>0</v>
      </c>
      <c r="H169" s="2">
        <f>IF(IV.1!$J170=5,IV.1!$I170,0)</f>
        <v>0</v>
      </c>
      <c r="I169" s="2">
        <f>IF(IV.1!$J170=6,IV.1!$I170,0)</f>
        <v>0</v>
      </c>
      <c r="J169" s="2"/>
      <c r="P169" s="2"/>
      <c r="R169" s="2">
        <f>IV.1!N170</f>
        <v>0</v>
      </c>
      <c r="S169" s="2">
        <f>IV.1_ART1!N136</f>
        <v>0</v>
      </c>
      <c r="T169" s="2">
        <f>IV.1_ART2!N136</f>
        <v>0</v>
      </c>
      <c r="U169" s="2">
        <f>IV.1_ART3!N137</f>
        <v>0</v>
      </c>
      <c r="V169" s="2">
        <f>IV.1_ART4!N136</f>
        <v>0</v>
      </c>
      <c r="W169" s="2">
        <f>IV.1_ART5!N136</f>
        <v>0</v>
      </c>
      <c r="X169" s="2">
        <f>IV.1_ART6!N136</f>
        <v>0</v>
      </c>
      <c r="Y169" s="2">
        <f>IV.1_ART7!N136</f>
        <v>0</v>
      </c>
      <c r="Z169" s="2">
        <f>IV.1_ART8!N136</f>
        <v>0</v>
      </c>
      <c r="AA169" s="2">
        <f>IV.1_ART9!N136</f>
        <v>0</v>
      </c>
      <c r="AB169" s="2">
        <f>IV.1_ART10!N136</f>
        <v>0</v>
      </c>
      <c r="AC169" s="2">
        <f>IV.1_ART11!N136</f>
        <v>0</v>
      </c>
      <c r="AD169" s="2">
        <f>IV.1_ART12!N136</f>
        <v>0</v>
      </c>
    </row>
    <row r="170" spans="1:30">
      <c r="A170" s="3">
        <v>167</v>
      </c>
      <c r="B170" s="513" t="s">
        <v>207</v>
      </c>
      <c r="C170" s="2">
        <f>IF(IV.1!$F171=1,IV.1!$E171,0)</f>
        <v>0</v>
      </c>
      <c r="D170" s="2">
        <f>IF(IV.1!$F171=2,(IV.1!$E171-IV.1!$N171),0)</f>
        <v>0</v>
      </c>
      <c r="E170" s="2">
        <f>IF(AND(IV.1!$F171=3,IV.1!O171=1),(IV.1!$E171-IV.1!$N171),0)</f>
        <v>0</v>
      </c>
      <c r="F170" s="2">
        <f>IF(AND(IV.1!$F171=3,IV.1!O171=2),(IV.1!$E171-IV.1!$N171),0)</f>
        <v>0</v>
      </c>
      <c r="G170" s="2">
        <f>IF(IV.1!$F171=4,IV.1!$E171,0)</f>
        <v>0</v>
      </c>
      <c r="H170" s="2">
        <f>IF(IV.1!$J171=5,IV.1!$I171,0)</f>
        <v>0</v>
      </c>
      <c r="I170" s="2">
        <f>IF(IV.1!$J171=6,IV.1!$I171,0)</f>
        <v>0</v>
      </c>
      <c r="J170" s="2"/>
      <c r="P170" s="2"/>
      <c r="R170" s="2">
        <f>IV.1!N171</f>
        <v>0</v>
      </c>
      <c r="S170" s="2">
        <f>IV.1_ART1!N137</f>
        <v>0</v>
      </c>
      <c r="T170" s="2">
        <f>IV.1_ART2!N137</f>
        <v>0</v>
      </c>
      <c r="U170" s="2">
        <f>IV.1_ART3!N138</f>
        <v>0</v>
      </c>
      <c r="V170" s="2">
        <f>IV.1_ART4!N137</f>
        <v>0</v>
      </c>
      <c r="W170" s="2">
        <f>IV.1_ART5!N137</f>
        <v>0</v>
      </c>
      <c r="X170" s="2">
        <f>IV.1_ART6!N137</f>
        <v>0</v>
      </c>
      <c r="Y170" s="2">
        <f>IV.1_ART7!N137</f>
        <v>0</v>
      </c>
      <c r="Z170" s="2">
        <f>IV.1_ART8!N137</f>
        <v>0</v>
      </c>
      <c r="AA170" s="2">
        <f>IV.1_ART9!N137</f>
        <v>0</v>
      </c>
      <c r="AB170" s="2">
        <f>IV.1_ART10!N137</f>
        <v>0</v>
      </c>
      <c r="AC170" s="2">
        <f>IV.1_ART11!N137</f>
        <v>0</v>
      </c>
      <c r="AD170" s="2">
        <f>IV.1_ART12!N137</f>
        <v>0</v>
      </c>
    </row>
    <row r="171" spans="1:30">
      <c r="A171" s="3">
        <v>168</v>
      </c>
      <c r="B171" s="514" t="s">
        <v>209</v>
      </c>
      <c r="C171" s="2">
        <f>IF(IV.1!$F172=1,IV.1!$E172,0)</f>
        <v>0</v>
      </c>
      <c r="D171" s="2">
        <f>IF(IV.1!$F172=2,(IV.1!$E172-IV.1!$N172),0)</f>
        <v>0</v>
      </c>
      <c r="E171" s="2">
        <f>IF(AND(IV.1!$F172=3,IV.1!O172=1),(IV.1!$E172-IV.1!$N172),0)</f>
        <v>0</v>
      </c>
      <c r="F171" s="2">
        <f>IF(AND(IV.1!$F172=3,IV.1!O172=2),(IV.1!$E172-IV.1!$N172),0)</f>
        <v>0</v>
      </c>
      <c r="G171" s="2">
        <f>IF(IV.1!$F172=4,IV.1!$E172,0)</f>
        <v>0</v>
      </c>
      <c r="H171" s="2">
        <f>IF(IV.1!$J172=5,IV.1!$I172,0)</f>
        <v>0</v>
      </c>
      <c r="I171" s="2">
        <f>IF(IV.1!$J172=6,IV.1!$I172,0)</f>
        <v>0</v>
      </c>
      <c r="J171" s="2"/>
      <c r="P171" s="2"/>
      <c r="R171" s="2">
        <f>IV.1!N172</f>
        <v>0</v>
      </c>
      <c r="S171" s="2">
        <f>IV.1_ART1!N138</f>
        <v>0</v>
      </c>
      <c r="T171" s="2">
        <f>IV.1_ART2!N138</f>
        <v>0</v>
      </c>
      <c r="U171" s="2">
        <f>IV.1_ART3!N139</f>
        <v>0</v>
      </c>
      <c r="V171" s="2">
        <f>IV.1_ART4!N138</f>
        <v>0</v>
      </c>
      <c r="W171" s="2">
        <f>IV.1_ART5!N138</f>
        <v>0</v>
      </c>
      <c r="X171" s="2">
        <f>IV.1_ART6!N138</f>
        <v>0</v>
      </c>
      <c r="Y171" s="2">
        <f>IV.1_ART7!N138</f>
        <v>0</v>
      </c>
      <c r="Z171" s="2">
        <f>IV.1_ART8!N138</f>
        <v>0</v>
      </c>
      <c r="AA171" s="2">
        <f>IV.1_ART9!N138</f>
        <v>0</v>
      </c>
      <c r="AB171" s="2">
        <f>IV.1_ART10!N138</f>
        <v>0</v>
      </c>
      <c r="AC171" s="2">
        <f>IV.1_ART11!N138</f>
        <v>0</v>
      </c>
      <c r="AD171" s="2">
        <f>IV.1_ART12!N138</f>
        <v>0</v>
      </c>
    </row>
    <row r="172" spans="1:30">
      <c r="A172" s="3">
        <v>169</v>
      </c>
      <c r="B172" s="514" t="s">
        <v>211</v>
      </c>
      <c r="C172" s="2">
        <f>IF(IV.1!$F173=1,IV.1!$E173,0)</f>
        <v>0</v>
      </c>
      <c r="D172" s="2">
        <f>IF(IV.1!$F173=2,(IV.1!$E173-IV.1!$N173),0)</f>
        <v>0</v>
      </c>
      <c r="E172" s="2">
        <f>IF(AND(IV.1!$F173=3,IV.1!O173=1),(IV.1!$E173-IV.1!$N173),0)</f>
        <v>0</v>
      </c>
      <c r="F172" s="2">
        <f>IF(AND(IV.1!$F173=3,IV.1!O173=2),(IV.1!$E173-IV.1!$N173),0)</f>
        <v>0</v>
      </c>
      <c r="G172" s="2">
        <f>IF(IV.1!$F173=4,IV.1!$E173,0)</f>
        <v>0</v>
      </c>
      <c r="H172" s="2">
        <f>IF(IV.1!$J173=5,IV.1!$I173,0)</f>
        <v>0</v>
      </c>
      <c r="I172" s="2">
        <f>IF(IV.1!$J173=6,IV.1!$I173,0)</f>
        <v>0</v>
      </c>
      <c r="J172" s="2"/>
      <c r="P172" s="2"/>
      <c r="R172" s="2">
        <f>IV.1!N173</f>
        <v>0</v>
      </c>
      <c r="S172" s="2">
        <f>IV.1_ART1!N139</f>
        <v>0</v>
      </c>
      <c r="T172" s="2">
        <f>IV.1_ART2!N139</f>
        <v>0</v>
      </c>
      <c r="U172" s="2">
        <f>IV.1_ART3!N140</f>
        <v>0</v>
      </c>
      <c r="V172" s="2">
        <f>IV.1_ART4!N139</f>
        <v>0</v>
      </c>
      <c r="W172" s="2">
        <f>IV.1_ART5!N139</f>
        <v>0</v>
      </c>
      <c r="X172" s="2">
        <f>IV.1_ART6!N139</f>
        <v>0</v>
      </c>
      <c r="Y172" s="2">
        <f>IV.1_ART7!N139</f>
        <v>0</v>
      </c>
      <c r="Z172" s="2">
        <f>IV.1_ART8!N139</f>
        <v>0</v>
      </c>
      <c r="AA172" s="2">
        <f>IV.1_ART9!N139</f>
        <v>0</v>
      </c>
      <c r="AB172" s="2">
        <f>IV.1_ART10!N139</f>
        <v>0</v>
      </c>
      <c r="AC172" s="2">
        <f>IV.1_ART11!N139</f>
        <v>0</v>
      </c>
      <c r="AD172" s="2">
        <f>IV.1_ART12!N139</f>
        <v>0</v>
      </c>
    </row>
    <row r="173" spans="1:30">
      <c r="A173" s="3">
        <v>170</v>
      </c>
      <c r="B173" s="514" t="s">
        <v>212</v>
      </c>
      <c r="C173" s="2">
        <f>IF(IV.1!$F174=1,IV.1!$E174,0)</f>
        <v>0</v>
      </c>
      <c r="D173" s="2">
        <f>IF(IV.1!$F174=2,(IV.1!$E174-IV.1!$N174),0)</f>
        <v>0</v>
      </c>
      <c r="E173" s="2">
        <f>IF(AND(IV.1!$F174=3,IV.1!O174=1),(IV.1!$E174-IV.1!$N174),0)</f>
        <v>0</v>
      </c>
      <c r="F173" s="2">
        <f>IF(AND(IV.1!$F174=3,IV.1!O174=2),(IV.1!$E174-IV.1!$N174),0)</f>
        <v>0</v>
      </c>
      <c r="G173" s="2">
        <f>IF(IV.1!$F174=4,IV.1!$E174,0)</f>
        <v>0</v>
      </c>
      <c r="H173" s="2">
        <f>IF(IV.1!$J174=5,IV.1!$I174,0)</f>
        <v>0</v>
      </c>
      <c r="I173" s="2">
        <f>IF(IV.1!$J174=6,IV.1!$I174,0)</f>
        <v>0</v>
      </c>
      <c r="J173" s="2"/>
      <c r="P173" s="2"/>
      <c r="R173" s="2">
        <f>IV.1!N174</f>
        <v>0</v>
      </c>
      <c r="S173" s="2">
        <f>IV.1_ART1!N140</f>
        <v>0</v>
      </c>
      <c r="T173" s="2">
        <f>IV.1_ART2!N140</f>
        <v>0</v>
      </c>
      <c r="U173" s="2">
        <f>IV.1_ART3!N141</f>
        <v>0</v>
      </c>
      <c r="V173" s="2">
        <f>IV.1_ART4!N140</f>
        <v>0</v>
      </c>
      <c r="W173" s="2">
        <f>IV.1_ART5!N140</f>
        <v>0</v>
      </c>
      <c r="X173" s="2">
        <f>IV.1_ART6!N140</f>
        <v>0</v>
      </c>
      <c r="Y173" s="2">
        <f>IV.1_ART7!N140</f>
        <v>0</v>
      </c>
      <c r="Z173" s="2">
        <f>IV.1_ART8!N140</f>
        <v>0</v>
      </c>
      <c r="AA173" s="2">
        <f>IV.1_ART9!N140</f>
        <v>0</v>
      </c>
      <c r="AB173" s="2">
        <f>IV.1_ART10!N140</f>
        <v>0</v>
      </c>
      <c r="AC173" s="2">
        <f>IV.1_ART11!N140</f>
        <v>0</v>
      </c>
      <c r="AD173" s="2">
        <f>IV.1_ART12!N140</f>
        <v>0</v>
      </c>
    </row>
    <row r="174" spans="1:30">
      <c r="A174" s="3">
        <v>171</v>
      </c>
      <c r="B174" s="514" t="s">
        <v>213</v>
      </c>
      <c r="C174" s="2">
        <f>IF(IV.1!$F175=1,IV.1!$E175,0)</f>
        <v>0</v>
      </c>
      <c r="D174" s="2">
        <f>IF(IV.1!$F175=2,(IV.1!$E175-IV.1!$N175),0)</f>
        <v>0</v>
      </c>
      <c r="E174" s="2">
        <f>IF(AND(IV.1!$F175=3,IV.1!O175=1),(IV.1!$E175-IV.1!$N175),0)</f>
        <v>0</v>
      </c>
      <c r="F174" s="2">
        <f>IF(AND(IV.1!$F175=3,IV.1!O175=2),(IV.1!$E175-IV.1!$N175),0)</f>
        <v>0</v>
      </c>
      <c r="G174" s="2">
        <f>IF(IV.1!$F175=4,IV.1!$E175,0)</f>
        <v>0</v>
      </c>
      <c r="H174" s="2">
        <f>IF(IV.1!$J175=5,IV.1!$I175,0)</f>
        <v>0</v>
      </c>
      <c r="I174" s="2">
        <f>IF(IV.1!$J175=6,IV.1!$I175,0)</f>
        <v>0</v>
      </c>
      <c r="J174" s="2"/>
      <c r="P174" s="2"/>
      <c r="R174" s="2">
        <f>IV.1!N175</f>
        <v>0</v>
      </c>
      <c r="S174" s="2">
        <f>IV.1_ART1!N141</f>
        <v>0</v>
      </c>
      <c r="T174" s="2">
        <f>IV.1_ART2!N141</f>
        <v>0</v>
      </c>
      <c r="U174" s="2">
        <f>IV.1_ART3!N142</f>
        <v>0</v>
      </c>
      <c r="V174" s="2">
        <f>IV.1_ART4!N141</f>
        <v>0</v>
      </c>
      <c r="W174" s="2">
        <f>IV.1_ART5!N141</f>
        <v>0</v>
      </c>
      <c r="X174" s="2">
        <f>IV.1_ART6!N141</f>
        <v>0</v>
      </c>
      <c r="Y174" s="2">
        <f>IV.1_ART7!N141</f>
        <v>0</v>
      </c>
      <c r="Z174" s="2">
        <f>IV.1_ART8!N141</f>
        <v>0</v>
      </c>
      <c r="AA174" s="2">
        <f>IV.1_ART9!N141</f>
        <v>0</v>
      </c>
      <c r="AB174" s="2">
        <f>IV.1_ART10!N141</f>
        <v>0</v>
      </c>
      <c r="AC174" s="2">
        <f>IV.1_ART11!N141</f>
        <v>0</v>
      </c>
      <c r="AD174" s="2">
        <f>IV.1_ART12!N141</f>
        <v>0</v>
      </c>
    </row>
    <row r="175" spans="1:30">
      <c r="A175" s="3">
        <v>172</v>
      </c>
      <c r="B175" s="515" t="s">
        <v>655</v>
      </c>
      <c r="C175" s="2">
        <f>IF(IV.1!$F176=1,IV.1!$E176,0)</f>
        <v>0</v>
      </c>
      <c r="D175" s="2">
        <f>IF(IV.1!$F176=2,(IV.1!$E176-IV.1!$N176),0)</f>
        <v>0</v>
      </c>
      <c r="E175" s="2">
        <f>IF(AND(IV.1!$F176=3,IV.1!O176=1),(IV.1!$E176-IV.1!$N176),0)</f>
        <v>0</v>
      </c>
      <c r="F175" s="2">
        <f>IF(AND(IV.1!$F176=3,IV.1!O176=2),(IV.1!$E176-IV.1!$N176),0)</f>
        <v>0</v>
      </c>
      <c r="G175" s="2">
        <f>IF(IV.1!$F176=4,IV.1!$E176,0)</f>
        <v>0</v>
      </c>
      <c r="H175" s="2">
        <f>IF(IV.1!$J176=5,IV.1!$I176,0)</f>
        <v>0</v>
      </c>
      <c r="I175" s="2">
        <f>IF(IV.1!$J176=6,IV.1!$I176,0)</f>
        <v>0</v>
      </c>
      <c r="J175" s="2"/>
      <c r="P175" s="2"/>
      <c r="R175" s="2">
        <f>IV.1!N176</f>
        <v>0</v>
      </c>
      <c r="V175" s="2"/>
    </row>
    <row r="176" spans="1:30">
      <c r="A176" s="3">
        <v>173</v>
      </c>
      <c r="B176" s="515" t="s">
        <v>656</v>
      </c>
      <c r="C176" s="2">
        <f>IF(IV.1!$F177=1,IV.1!$E177,0)</f>
        <v>0</v>
      </c>
      <c r="D176" s="2">
        <f>IF(IV.1!$F177=2,(IV.1!$E177-IV.1!$N177),0)</f>
        <v>0</v>
      </c>
      <c r="E176" s="2">
        <f>IF(AND(IV.1!$F177=3,IV.1!O177=1),(IV.1!$E177-IV.1!$N177),0)</f>
        <v>0</v>
      </c>
      <c r="F176" s="2">
        <f>IF(AND(IV.1!$F177=3,IV.1!O177=2),(IV.1!$E177-IV.1!$N177),0)</f>
        <v>0</v>
      </c>
      <c r="G176" s="2">
        <f>IF(IV.1!$F177=4,IV.1!$E177,0)</f>
        <v>0</v>
      </c>
      <c r="H176" s="2">
        <f>IF(IV.1!$J177=5,IV.1!$I177,0)</f>
        <v>0</v>
      </c>
      <c r="I176" s="2">
        <f>IF(IV.1!$J177=6,IV.1!$I177,0)</f>
        <v>0</v>
      </c>
      <c r="J176" s="2"/>
      <c r="P176" s="2"/>
      <c r="R176" s="2">
        <f>IV.1!N177</f>
        <v>0</v>
      </c>
      <c r="V176" s="2"/>
    </row>
    <row r="177" spans="1:30">
      <c r="A177" s="3">
        <v>174</v>
      </c>
      <c r="B177" s="514" t="s">
        <v>214</v>
      </c>
      <c r="C177" s="2">
        <f>IF(IV.1!$F178=1,IV.1!$E178,0)</f>
        <v>0</v>
      </c>
      <c r="D177" s="2">
        <f>IF(IV.1!$F178=2,(IV.1!$E178-IV.1!$N178),0)</f>
        <v>0</v>
      </c>
      <c r="E177" s="2">
        <f>IF(AND(IV.1!$F178=3,IV.1!O178=1),(IV.1!$E178-IV.1!$N178),0)</f>
        <v>0</v>
      </c>
      <c r="F177" s="2">
        <f>IF(AND(IV.1!$F178=3,IV.1!O178=2),(IV.1!$E178-IV.1!$N178),0)</f>
        <v>0</v>
      </c>
      <c r="G177" s="2">
        <f>IF(IV.1!$F178=4,IV.1!$E178,0)</f>
        <v>0</v>
      </c>
      <c r="H177" s="2">
        <f>IF(IV.1!$J178=5,IV.1!$I178,0)</f>
        <v>0</v>
      </c>
      <c r="I177" s="2">
        <f>IF(IV.1!$J178=6,IV.1!$I178,0)</f>
        <v>0</v>
      </c>
      <c r="J177" s="2"/>
      <c r="P177" s="2"/>
      <c r="R177" s="2">
        <f>IV.1!N178</f>
        <v>0</v>
      </c>
      <c r="S177" s="2">
        <f>IV.1_ART1!N142</f>
        <v>0</v>
      </c>
      <c r="T177" s="2">
        <f>IV.1_ART2!N142</f>
        <v>0</v>
      </c>
      <c r="U177" s="2">
        <f>IV.1_ART3!N143</f>
        <v>0</v>
      </c>
      <c r="V177" s="2">
        <f>IV.1_ART4!N142</f>
        <v>0</v>
      </c>
      <c r="W177" s="2">
        <f>IV.1_ART5!N142</f>
        <v>0</v>
      </c>
      <c r="X177" s="2">
        <f>IV.1_ART6!N142</f>
        <v>0</v>
      </c>
      <c r="Y177" s="2">
        <f>IV.1_ART7!N142</f>
        <v>0</v>
      </c>
      <c r="Z177" s="2">
        <f>IV.1_ART8!N142</f>
        <v>0</v>
      </c>
      <c r="AA177" s="2">
        <f>IV.1_ART9!N142</f>
        <v>0</v>
      </c>
      <c r="AB177" s="2">
        <f>IV.1_ART10!N142</f>
        <v>0</v>
      </c>
      <c r="AC177" s="2">
        <f>IV.1_ART11!N142</f>
        <v>0</v>
      </c>
      <c r="AD177" s="2">
        <f>IV.1_ART12!N142</f>
        <v>0</v>
      </c>
    </row>
    <row r="178" spans="1:30">
      <c r="A178" s="3">
        <v>175</v>
      </c>
      <c r="B178" s="514" t="s">
        <v>215</v>
      </c>
      <c r="C178" s="2">
        <f>IF(IV.1!$F179=1,IV.1!$E179,0)</f>
        <v>0</v>
      </c>
      <c r="D178" s="2">
        <f>IF(IV.1!$F179=2,(IV.1!$E179-IV.1!$N179),0)</f>
        <v>0</v>
      </c>
      <c r="E178" s="2">
        <f>IF(AND(IV.1!$F179=3,IV.1!O179=1),(IV.1!$E179-IV.1!$N179),0)</f>
        <v>0</v>
      </c>
      <c r="F178" s="2">
        <f>IF(AND(IV.1!$F179=3,IV.1!O179=2),(IV.1!$E179-IV.1!$N179),0)</f>
        <v>0</v>
      </c>
      <c r="G178" s="2">
        <f>IF(IV.1!$F179=4,IV.1!$E179,0)</f>
        <v>0</v>
      </c>
      <c r="H178" s="2">
        <f>IF(IV.1!$J179=5,IV.1!$I179,0)</f>
        <v>0</v>
      </c>
      <c r="I178" s="2">
        <f>IF(IV.1!$J179=6,IV.1!$I179,0)</f>
        <v>0</v>
      </c>
      <c r="J178" s="2"/>
      <c r="P178" s="2"/>
      <c r="R178" s="2">
        <f>IV.1!N179</f>
        <v>0</v>
      </c>
      <c r="S178" s="2">
        <f>IV.1_ART1!N143</f>
        <v>0</v>
      </c>
      <c r="T178" s="2">
        <f>IV.1_ART2!N143</f>
        <v>0</v>
      </c>
      <c r="U178" s="2">
        <f>IV.1_ART3!N144</f>
        <v>0</v>
      </c>
      <c r="V178" s="2">
        <f>IV.1_ART4!N143</f>
        <v>0</v>
      </c>
      <c r="W178" s="2">
        <f>IV.1_ART5!N143</f>
        <v>0</v>
      </c>
      <c r="X178" s="2">
        <f>IV.1_ART6!N143</f>
        <v>0</v>
      </c>
      <c r="Y178" s="2">
        <f>IV.1_ART7!N143</f>
        <v>0</v>
      </c>
      <c r="Z178" s="2">
        <f>IV.1_ART8!N143</f>
        <v>0</v>
      </c>
      <c r="AA178" s="2">
        <f>IV.1_ART9!N143</f>
        <v>0</v>
      </c>
      <c r="AB178" s="2">
        <f>IV.1_ART10!N143</f>
        <v>0</v>
      </c>
      <c r="AC178" s="2">
        <f>IV.1_ART11!N143</f>
        <v>0</v>
      </c>
      <c r="AD178" s="2">
        <f>IV.1_ART12!N143</f>
        <v>0</v>
      </c>
    </row>
    <row r="179" spans="1:30">
      <c r="A179" s="3">
        <v>176</v>
      </c>
      <c r="B179" s="514" t="s">
        <v>216</v>
      </c>
      <c r="C179" s="2">
        <f>IF(IV.1!$F180=1,IV.1!$E180,0)</f>
        <v>0</v>
      </c>
      <c r="D179" s="2">
        <f>IF(IV.1!$F180=2,(IV.1!$E180-IV.1!$N180),0)</f>
        <v>0</v>
      </c>
      <c r="E179" s="2">
        <f>IF(AND(IV.1!$F180=3,IV.1!O180=1),(IV.1!$E180-IV.1!$N180),0)</f>
        <v>0</v>
      </c>
      <c r="F179" s="2">
        <f>IF(AND(IV.1!$F180=3,IV.1!O180=2),(IV.1!$E180-IV.1!$N180),0)</f>
        <v>0</v>
      </c>
      <c r="G179" s="2">
        <f>IF(IV.1!$F180=4,IV.1!$E180,0)</f>
        <v>0</v>
      </c>
      <c r="H179" s="2">
        <f>IF(IV.1!$J180=5,IV.1!$I180,0)</f>
        <v>0</v>
      </c>
      <c r="I179" s="2">
        <f>IF(IV.1!$J180=6,IV.1!$I180,0)</f>
        <v>0</v>
      </c>
      <c r="J179" s="2"/>
      <c r="P179" s="2"/>
      <c r="R179" s="2">
        <f>IV.1!N180</f>
        <v>0</v>
      </c>
      <c r="S179" s="2">
        <f>IV.1_ART1!N144</f>
        <v>0</v>
      </c>
      <c r="T179" s="2">
        <f>IV.1_ART2!N144</f>
        <v>0</v>
      </c>
      <c r="U179" s="2">
        <f>IV.1_ART3!N145</f>
        <v>0</v>
      </c>
      <c r="V179" s="2">
        <f>IV.1_ART4!N144</f>
        <v>0</v>
      </c>
      <c r="W179" s="2">
        <f>IV.1_ART5!N144</f>
        <v>0</v>
      </c>
      <c r="X179" s="2">
        <f>IV.1_ART6!N144</f>
        <v>0</v>
      </c>
      <c r="Y179" s="2">
        <f>IV.1_ART7!N144</f>
        <v>0</v>
      </c>
      <c r="Z179" s="2">
        <f>IV.1_ART8!N144</f>
        <v>0</v>
      </c>
      <c r="AA179" s="2">
        <f>IV.1_ART9!N144</f>
        <v>0</v>
      </c>
      <c r="AB179" s="2">
        <f>IV.1_ART10!N144</f>
        <v>0</v>
      </c>
      <c r="AC179" s="2">
        <f>IV.1_ART11!N144</f>
        <v>0</v>
      </c>
      <c r="AD179" s="2">
        <f>IV.1_ART12!N144</f>
        <v>0</v>
      </c>
    </row>
    <row r="180" spans="1:30">
      <c r="A180" s="3">
        <v>177</v>
      </c>
      <c r="B180" s="514" t="s">
        <v>218</v>
      </c>
      <c r="C180" s="2">
        <f>IF(IV.1!$F181=1,IV.1!$E181,0)</f>
        <v>0</v>
      </c>
      <c r="D180" s="2">
        <f>IF(IV.1!$F181=2,(IV.1!$E181-IV.1!$N181),0)</f>
        <v>0</v>
      </c>
      <c r="E180" s="2">
        <f>IF(AND(IV.1!$F181=3,IV.1!O181=1),(IV.1!$E181-IV.1!$N181),0)</f>
        <v>0</v>
      </c>
      <c r="F180" s="2">
        <f>IF(AND(IV.1!$F181=3,IV.1!O181=2),(IV.1!$E181-IV.1!$N181),0)</f>
        <v>0</v>
      </c>
      <c r="G180" s="2">
        <f>IF(IV.1!$F181=4,IV.1!$E181,0)</f>
        <v>0</v>
      </c>
      <c r="H180" s="2">
        <f>IF(IV.1!$J181=5,IV.1!$I181,0)</f>
        <v>0</v>
      </c>
      <c r="I180" s="2">
        <f>IF(IV.1!$J181=6,IV.1!$I181,0)</f>
        <v>0</v>
      </c>
      <c r="J180" s="2"/>
      <c r="P180" s="2"/>
      <c r="R180" s="2">
        <f>IV.1!N181</f>
        <v>0</v>
      </c>
      <c r="S180" s="2">
        <f>IV.1_ART1!N145</f>
        <v>0</v>
      </c>
      <c r="T180" s="2">
        <f>IV.1_ART2!N145</f>
        <v>0</v>
      </c>
      <c r="U180" s="2">
        <f>IV.1_ART3!N146</f>
        <v>0</v>
      </c>
      <c r="V180" s="2">
        <f>IV.1_ART4!N145</f>
        <v>0</v>
      </c>
      <c r="W180" s="2">
        <f>IV.1_ART5!N145</f>
        <v>0</v>
      </c>
      <c r="X180" s="2">
        <f>IV.1_ART6!N145</f>
        <v>0</v>
      </c>
      <c r="Y180" s="2">
        <f>IV.1_ART7!N145</f>
        <v>0</v>
      </c>
      <c r="Z180" s="2">
        <f>IV.1_ART8!N145</f>
        <v>0</v>
      </c>
      <c r="AA180" s="2">
        <f>IV.1_ART9!N145</f>
        <v>0</v>
      </c>
      <c r="AB180" s="2">
        <f>IV.1_ART10!N145</f>
        <v>0</v>
      </c>
      <c r="AC180" s="2">
        <f>IV.1_ART11!N145</f>
        <v>0</v>
      </c>
      <c r="AD180" s="2">
        <f>IV.1_ART12!N145</f>
        <v>0</v>
      </c>
    </row>
    <row r="181" spans="1:30">
      <c r="A181" s="3">
        <v>178</v>
      </c>
      <c r="B181" s="514" t="s">
        <v>219</v>
      </c>
      <c r="C181" s="2">
        <f>IF(IV.1!$F182=1,IV.1!$E182,0)</f>
        <v>0</v>
      </c>
      <c r="D181" s="2">
        <f>IF(IV.1!$F182=2,(IV.1!$E182-IV.1!$N182),0)</f>
        <v>0</v>
      </c>
      <c r="E181" s="2">
        <f>IF(AND(IV.1!$F182=3,IV.1!O182=1),(IV.1!$E182-IV.1!$N182),0)</f>
        <v>0</v>
      </c>
      <c r="F181" s="2">
        <f>IF(AND(IV.1!$F182=3,IV.1!O182=2),(IV.1!$E182-IV.1!$N182),0)</f>
        <v>0</v>
      </c>
      <c r="G181" s="2">
        <f>IF(IV.1!$F182=4,IV.1!$E182,0)</f>
        <v>0</v>
      </c>
      <c r="H181" s="2">
        <f>IF(IV.1!$J182=5,IV.1!$I182,0)</f>
        <v>0</v>
      </c>
      <c r="I181" s="2">
        <f>IF(IV.1!$J182=6,IV.1!$I182,0)</f>
        <v>0</v>
      </c>
      <c r="J181" s="2"/>
      <c r="P181" s="2"/>
      <c r="R181" s="2">
        <f>IV.1!N182</f>
        <v>0</v>
      </c>
      <c r="S181" s="2">
        <f>IV.1_ART1!N146</f>
        <v>0</v>
      </c>
      <c r="T181" s="2">
        <f>IV.1_ART2!N146</f>
        <v>0</v>
      </c>
      <c r="U181" s="2">
        <f>IV.1_ART3!N147</f>
        <v>0</v>
      </c>
      <c r="V181" s="2">
        <f>IV.1_ART4!N146</f>
        <v>0</v>
      </c>
      <c r="W181" s="2">
        <f>IV.1_ART5!N146</f>
        <v>0</v>
      </c>
      <c r="X181" s="2">
        <f>IV.1_ART6!N146</f>
        <v>0</v>
      </c>
      <c r="Y181" s="2">
        <f>IV.1_ART7!N146</f>
        <v>0</v>
      </c>
      <c r="Z181" s="2">
        <f>IV.1_ART8!N146</f>
        <v>0</v>
      </c>
      <c r="AA181" s="2">
        <f>IV.1_ART9!N146</f>
        <v>0</v>
      </c>
      <c r="AB181" s="2">
        <f>IV.1_ART10!N146</f>
        <v>0</v>
      </c>
      <c r="AC181" s="2">
        <f>IV.1_ART11!N146</f>
        <v>0</v>
      </c>
      <c r="AD181" s="2">
        <f>IV.1_ART12!N146</f>
        <v>0</v>
      </c>
    </row>
    <row r="182" spans="1:30">
      <c r="A182" s="3">
        <v>179</v>
      </c>
      <c r="B182" s="514" t="s">
        <v>220</v>
      </c>
      <c r="C182" s="2">
        <f>IF(IV.1!$F183=1,IV.1!$E183,0)</f>
        <v>0</v>
      </c>
      <c r="D182" s="2">
        <f>IF(IV.1!$F183=2,(IV.1!$E183-IV.1!$N183),0)</f>
        <v>0</v>
      </c>
      <c r="E182" s="2">
        <f>IF(AND(IV.1!$F183=3,IV.1!O183=1),(IV.1!$E183-IV.1!$N183),0)</f>
        <v>0</v>
      </c>
      <c r="F182" s="2">
        <f>IF(AND(IV.1!$F183=3,IV.1!O183=2),(IV.1!$E183-IV.1!$N183),0)</f>
        <v>0</v>
      </c>
      <c r="G182" s="2">
        <f>IF(IV.1!$F183=4,IV.1!$E183,0)</f>
        <v>0</v>
      </c>
      <c r="H182" s="2">
        <f>IF(IV.1!$J183=5,IV.1!$I183,0)</f>
        <v>0</v>
      </c>
      <c r="I182" s="2">
        <f>IF(IV.1!$J183=6,IV.1!$I183,0)</f>
        <v>0</v>
      </c>
      <c r="J182" s="2"/>
      <c r="P182" s="2"/>
      <c r="R182" s="2">
        <f>IV.1!N183</f>
        <v>0</v>
      </c>
      <c r="S182" s="2">
        <f>IV.1_ART1!N147</f>
        <v>0</v>
      </c>
      <c r="T182" s="2">
        <f>IV.1_ART2!N147</f>
        <v>0</v>
      </c>
      <c r="U182" s="2">
        <f>IV.1_ART3!N148</f>
        <v>0</v>
      </c>
      <c r="V182" s="2">
        <f>IV.1_ART4!N147</f>
        <v>0</v>
      </c>
      <c r="W182" s="2">
        <f>IV.1_ART5!N147</f>
        <v>0</v>
      </c>
      <c r="X182" s="2">
        <f>IV.1_ART6!N147</f>
        <v>0</v>
      </c>
      <c r="Y182" s="2">
        <f>IV.1_ART7!N147</f>
        <v>0</v>
      </c>
      <c r="Z182" s="2">
        <f>IV.1_ART8!N147</f>
        <v>0</v>
      </c>
      <c r="AA182" s="2">
        <f>IV.1_ART9!N147</f>
        <v>0</v>
      </c>
      <c r="AB182" s="2">
        <f>IV.1_ART10!N147</f>
        <v>0</v>
      </c>
      <c r="AC182" s="2">
        <f>IV.1_ART11!N147</f>
        <v>0</v>
      </c>
      <c r="AD182" s="2">
        <f>IV.1_ART12!N147</f>
        <v>0</v>
      </c>
    </row>
    <row r="183" spans="1:30">
      <c r="A183" s="3">
        <v>180</v>
      </c>
      <c r="B183" s="514" t="s">
        <v>221</v>
      </c>
      <c r="C183" s="2">
        <f>IF(IV.1!$F184=1,IV.1!$E184,0)</f>
        <v>0</v>
      </c>
      <c r="D183" s="2">
        <f>IF(IV.1!$F184=2,(IV.1!$E184-IV.1!$N184),0)</f>
        <v>0</v>
      </c>
      <c r="E183" s="2">
        <f>IF(AND(IV.1!$F184=3,IV.1!O184=1),(IV.1!$E184-IV.1!$N184),0)</f>
        <v>0</v>
      </c>
      <c r="F183" s="2">
        <f>IF(AND(IV.1!$F184=3,IV.1!O184=2),(IV.1!$E184-IV.1!$N184),0)</f>
        <v>0</v>
      </c>
      <c r="G183" s="2">
        <f>IF(IV.1!$F184=4,IV.1!$E184,0)</f>
        <v>0</v>
      </c>
      <c r="H183" s="2">
        <f>IF(IV.1!$J184=5,IV.1!$I184,0)</f>
        <v>0</v>
      </c>
      <c r="I183" s="2">
        <f>IF(IV.1!$J184=6,IV.1!$I184,0)</f>
        <v>0</v>
      </c>
      <c r="J183" s="2"/>
      <c r="P183" s="2"/>
      <c r="R183" s="2">
        <f>IV.1!N184</f>
        <v>0</v>
      </c>
      <c r="S183" s="2">
        <f>IV.1_ART1!N148</f>
        <v>0</v>
      </c>
      <c r="T183" s="2">
        <f>IV.1_ART2!N148</f>
        <v>0</v>
      </c>
      <c r="U183" s="2">
        <f>IV.1_ART3!N149</f>
        <v>0</v>
      </c>
      <c r="V183" s="2">
        <f>IV.1_ART4!N148</f>
        <v>0</v>
      </c>
      <c r="W183" s="2">
        <f>IV.1_ART5!N148</f>
        <v>0</v>
      </c>
      <c r="X183" s="2">
        <f>IV.1_ART6!N148</f>
        <v>0</v>
      </c>
      <c r="Y183" s="2">
        <f>IV.1_ART7!N148</f>
        <v>0</v>
      </c>
      <c r="Z183" s="2">
        <f>IV.1_ART8!N148</f>
        <v>0</v>
      </c>
      <c r="AA183" s="2">
        <f>IV.1_ART9!N148</f>
        <v>0</v>
      </c>
      <c r="AB183" s="2">
        <f>IV.1_ART10!N148</f>
        <v>0</v>
      </c>
      <c r="AC183" s="2">
        <f>IV.1_ART11!N148</f>
        <v>0</v>
      </c>
      <c r="AD183" s="2">
        <f>IV.1_ART12!N148</f>
        <v>0</v>
      </c>
    </row>
    <row r="184" spans="1:30">
      <c r="A184" s="3">
        <v>181</v>
      </c>
      <c r="B184" s="514" t="s">
        <v>223</v>
      </c>
      <c r="C184" s="2">
        <f>IF(IV.1!$F185=1,IV.1!$E185,0)</f>
        <v>0</v>
      </c>
      <c r="D184" s="2">
        <f>IF(IV.1!$F185=2,(IV.1!$E185-IV.1!$N185),0)</f>
        <v>0</v>
      </c>
      <c r="E184" s="2">
        <f>IF(AND(IV.1!$F185=3,IV.1!O185=1),(IV.1!$E185-IV.1!$N185),0)</f>
        <v>0</v>
      </c>
      <c r="F184" s="2">
        <f>IF(AND(IV.1!$F185=3,IV.1!O185=2),(IV.1!$E185-IV.1!$N185),0)</f>
        <v>0</v>
      </c>
      <c r="G184" s="2">
        <f>IF(IV.1!$F185=4,IV.1!$E185,0)</f>
        <v>0</v>
      </c>
      <c r="H184" s="2">
        <f>IF(IV.1!$J185=5,IV.1!$I185,0)</f>
        <v>0</v>
      </c>
      <c r="I184" s="2">
        <f>IF(IV.1!$J185=6,IV.1!$I185,0)</f>
        <v>0</v>
      </c>
      <c r="J184" s="2"/>
      <c r="P184" s="2"/>
      <c r="R184" s="2">
        <f>IV.1!N185</f>
        <v>0</v>
      </c>
      <c r="S184" s="2">
        <f>IV.1_ART1!N149</f>
        <v>0</v>
      </c>
      <c r="T184" s="2">
        <f>IV.1_ART2!N149</f>
        <v>0</v>
      </c>
      <c r="U184" s="2">
        <f>IV.1_ART3!N150</f>
        <v>0</v>
      </c>
      <c r="V184" s="2">
        <f>IV.1_ART4!N149</f>
        <v>0</v>
      </c>
      <c r="W184" s="2">
        <f>IV.1_ART5!N149</f>
        <v>0</v>
      </c>
      <c r="X184" s="2">
        <f>IV.1_ART6!N149</f>
        <v>0</v>
      </c>
      <c r="Y184" s="2">
        <f>IV.1_ART7!N149</f>
        <v>0</v>
      </c>
      <c r="Z184" s="2">
        <f>IV.1_ART8!N149</f>
        <v>0</v>
      </c>
      <c r="AA184" s="2">
        <f>IV.1_ART9!N149</f>
        <v>0</v>
      </c>
      <c r="AB184" s="2">
        <f>IV.1_ART10!N149</f>
        <v>0</v>
      </c>
      <c r="AC184" s="2">
        <f>IV.1_ART11!N149</f>
        <v>0</v>
      </c>
      <c r="AD184" s="2">
        <f>IV.1_ART12!N149</f>
        <v>0</v>
      </c>
    </row>
    <row r="185" spans="1:30">
      <c r="A185" s="3">
        <v>182</v>
      </c>
      <c r="B185" s="513" t="s">
        <v>224</v>
      </c>
      <c r="C185" s="2">
        <f>IF(IV.1!$F186=1,IV.1!$E186,0)</f>
        <v>0</v>
      </c>
      <c r="D185" s="2">
        <f>IF(IV.1!$F186=2,(IV.1!$E186-IV.1!$N186),0)</f>
        <v>0</v>
      </c>
      <c r="E185" s="2">
        <f>IF(AND(IV.1!$F186=3,IV.1!O186=1),(IV.1!$E186-IV.1!$N186),0)</f>
        <v>0</v>
      </c>
      <c r="F185" s="2">
        <f>IF(AND(IV.1!$F186=3,IV.1!O186=2),(IV.1!$E186-IV.1!$N186),0)</f>
        <v>0</v>
      </c>
      <c r="G185" s="2">
        <f>IF(IV.1!$F186=4,IV.1!$E186,0)</f>
        <v>0</v>
      </c>
      <c r="H185" s="2">
        <f>IF(IV.1!$J186=5,IV.1!$I186,0)</f>
        <v>0</v>
      </c>
      <c r="I185" s="2">
        <f>IF(IV.1!$J186=6,IV.1!$I186,0)</f>
        <v>0</v>
      </c>
      <c r="J185" s="2"/>
      <c r="P185" s="2"/>
      <c r="R185" s="2">
        <f>IV.1!N186</f>
        <v>0</v>
      </c>
      <c r="S185" s="2">
        <f>IV.1_ART1!N150</f>
        <v>0</v>
      </c>
      <c r="T185" s="2">
        <f>IV.1_ART2!N150</f>
        <v>0</v>
      </c>
      <c r="U185" s="2">
        <f>IV.1_ART3!N151</f>
        <v>0</v>
      </c>
      <c r="V185" s="2">
        <f>IV.1_ART4!N150</f>
        <v>0</v>
      </c>
      <c r="W185" s="2">
        <f>IV.1_ART5!N150</f>
        <v>0</v>
      </c>
      <c r="X185" s="2">
        <f>IV.1_ART6!N150</f>
        <v>0</v>
      </c>
      <c r="Y185" s="2">
        <f>IV.1_ART7!N150</f>
        <v>0</v>
      </c>
      <c r="Z185" s="2">
        <f>IV.1_ART8!N150</f>
        <v>0</v>
      </c>
      <c r="AA185" s="2">
        <f>IV.1_ART9!N150</f>
        <v>0</v>
      </c>
      <c r="AB185" s="2">
        <f>IV.1_ART10!N150</f>
        <v>0</v>
      </c>
      <c r="AC185" s="2">
        <f>IV.1_ART11!N150</f>
        <v>0</v>
      </c>
      <c r="AD185" s="2">
        <f>IV.1_ART12!N150</f>
        <v>0</v>
      </c>
    </row>
    <row r="186" spans="1:30">
      <c r="A186" s="3">
        <v>183</v>
      </c>
      <c r="B186" s="514" t="s">
        <v>226</v>
      </c>
      <c r="C186" s="2">
        <f>IF(IV.1!$F187=1,IV.1!$E187,0)</f>
        <v>0</v>
      </c>
      <c r="D186" s="2">
        <f>IF(IV.1!$F187=2,(IV.1!$E187-IV.1!$N187),0)</f>
        <v>0</v>
      </c>
      <c r="E186" s="2">
        <f>IF(AND(IV.1!$F187=3,IV.1!O187=1),(IV.1!$E187-IV.1!$N187),0)</f>
        <v>0</v>
      </c>
      <c r="F186" s="2">
        <f>IF(AND(IV.1!$F187=3,IV.1!O187=2),(IV.1!$E187-IV.1!$N187),0)</f>
        <v>0</v>
      </c>
      <c r="G186" s="2">
        <f>IF(IV.1!$F187=4,IV.1!$E187,0)</f>
        <v>0</v>
      </c>
      <c r="H186" s="2">
        <f>IF(IV.1!$J187=5,IV.1!$I187,0)</f>
        <v>0</v>
      </c>
      <c r="I186" s="2">
        <f>IF(IV.1!$J187=6,IV.1!$I187,0)</f>
        <v>0</v>
      </c>
      <c r="J186" s="2"/>
      <c r="P186" s="2"/>
      <c r="R186" s="2">
        <f>IV.1!N187</f>
        <v>0</v>
      </c>
      <c r="S186" s="2">
        <f>IV.1_ART1!N151</f>
        <v>0</v>
      </c>
      <c r="T186" s="2">
        <f>IV.1_ART2!N151</f>
        <v>0</v>
      </c>
      <c r="U186" s="2">
        <f>IV.1_ART3!N152</f>
        <v>0</v>
      </c>
      <c r="V186" s="2">
        <f>IV.1_ART4!N151</f>
        <v>0</v>
      </c>
      <c r="W186" s="2">
        <f>IV.1_ART5!N151</f>
        <v>0</v>
      </c>
      <c r="X186" s="2">
        <f>IV.1_ART6!N151</f>
        <v>0</v>
      </c>
      <c r="Y186" s="2">
        <f>IV.1_ART7!N151</f>
        <v>0</v>
      </c>
      <c r="Z186" s="2">
        <f>IV.1_ART8!N151</f>
        <v>0</v>
      </c>
      <c r="AA186" s="2">
        <f>IV.1_ART9!N151</f>
        <v>0</v>
      </c>
      <c r="AB186" s="2">
        <f>IV.1_ART10!N151</f>
        <v>0</v>
      </c>
      <c r="AC186" s="2">
        <f>IV.1_ART11!N151</f>
        <v>0</v>
      </c>
      <c r="AD186" s="2">
        <f>IV.1_ART12!N151</f>
        <v>0</v>
      </c>
    </row>
    <row r="187" spans="1:30">
      <c r="A187" s="3">
        <v>184</v>
      </c>
      <c r="B187" s="514" t="s">
        <v>227</v>
      </c>
      <c r="C187" s="2">
        <f>IF(IV.1!$F188=1,IV.1!$E188,0)</f>
        <v>0</v>
      </c>
      <c r="D187" s="2">
        <f>IF(IV.1!$F188=2,(IV.1!$E188-IV.1!$N188),0)</f>
        <v>0</v>
      </c>
      <c r="E187" s="2">
        <f>IF(AND(IV.1!$F188=3,IV.1!O188=1),(IV.1!$E188-IV.1!$N188),0)</f>
        <v>0</v>
      </c>
      <c r="F187" s="2">
        <f>IF(AND(IV.1!$F188=3,IV.1!O188=2),(IV.1!$E188-IV.1!$N188),0)</f>
        <v>0</v>
      </c>
      <c r="G187" s="2">
        <f>IF(IV.1!$F188=4,IV.1!$E188,0)</f>
        <v>0</v>
      </c>
      <c r="H187" s="2">
        <f>IF(IV.1!$J188=5,IV.1!$I188,0)</f>
        <v>0</v>
      </c>
      <c r="I187" s="2">
        <f>IF(IV.1!$J188=6,IV.1!$I188,0)</f>
        <v>0</v>
      </c>
      <c r="J187" s="2"/>
      <c r="P187" s="2"/>
      <c r="R187" s="2">
        <f>IV.1!N188</f>
        <v>0</v>
      </c>
      <c r="S187" s="2">
        <f>IV.1_ART1!N152</f>
        <v>0</v>
      </c>
      <c r="T187" s="2">
        <f>IV.1_ART2!N152</f>
        <v>0</v>
      </c>
      <c r="U187" s="2">
        <f>IV.1_ART3!N153</f>
        <v>0</v>
      </c>
      <c r="V187" s="2">
        <f>IV.1_ART4!N152</f>
        <v>0</v>
      </c>
      <c r="W187" s="2">
        <f>IV.1_ART5!N152</f>
        <v>0</v>
      </c>
      <c r="X187" s="2">
        <f>IV.1_ART6!N152</f>
        <v>0</v>
      </c>
      <c r="Y187" s="2">
        <f>IV.1_ART7!N152</f>
        <v>0</v>
      </c>
      <c r="Z187" s="2">
        <f>IV.1_ART8!N152</f>
        <v>0</v>
      </c>
      <c r="AA187" s="2">
        <f>IV.1_ART9!N152</f>
        <v>0</v>
      </c>
      <c r="AB187" s="2">
        <f>IV.1_ART10!N152</f>
        <v>0</v>
      </c>
      <c r="AC187" s="2">
        <f>IV.1_ART11!N152</f>
        <v>0</v>
      </c>
      <c r="AD187" s="2">
        <f>IV.1_ART12!N152</f>
        <v>0</v>
      </c>
    </row>
    <row r="188" spans="1:30">
      <c r="A188" s="3">
        <v>185</v>
      </c>
      <c r="B188" s="514" t="s">
        <v>228</v>
      </c>
      <c r="C188" s="2">
        <f>IF(IV.1!$F189=1,IV.1!$E189,0)</f>
        <v>0</v>
      </c>
      <c r="D188" s="2">
        <f>IF(IV.1!$F189=2,(IV.1!$E189-IV.1!$N189),0)</f>
        <v>0</v>
      </c>
      <c r="E188" s="2">
        <f>IF(AND(IV.1!$F189=3,IV.1!O189=1),(IV.1!$E189-IV.1!$N189),0)</f>
        <v>0</v>
      </c>
      <c r="F188" s="2">
        <f>IF(AND(IV.1!$F189=3,IV.1!O189=2),(IV.1!$E189-IV.1!$N189),0)</f>
        <v>0</v>
      </c>
      <c r="G188" s="2">
        <f>IF(IV.1!$F189=4,IV.1!$E189,0)</f>
        <v>0</v>
      </c>
      <c r="H188" s="2">
        <f>IF(IV.1!$J189=5,IV.1!$I189,0)</f>
        <v>0</v>
      </c>
      <c r="I188" s="2">
        <f>IF(IV.1!$J189=6,IV.1!$I189,0)</f>
        <v>0</v>
      </c>
      <c r="J188" s="2"/>
      <c r="P188" s="2"/>
      <c r="R188" s="2">
        <f>IV.1!N189</f>
        <v>0</v>
      </c>
      <c r="S188" s="2">
        <f>IV.1_ART1!N153</f>
        <v>0</v>
      </c>
      <c r="T188" s="2">
        <f>IV.1_ART2!N153</f>
        <v>0</v>
      </c>
      <c r="U188" s="2">
        <f>IV.1_ART3!N154</f>
        <v>0</v>
      </c>
      <c r="V188" s="2">
        <f>IV.1_ART4!N153</f>
        <v>0</v>
      </c>
      <c r="W188" s="2">
        <f>IV.1_ART5!N153</f>
        <v>0</v>
      </c>
      <c r="X188" s="2">
        <f>IV.1_ART6!N153</f>
        <v>0</v>
      </c>
      <c r="Y188" s="2">
        <f>IV.1_ART7!N153</f>
        <v>0</v>
      </c>
      <c r="Z188" s="2">
        <f>IV.1_ART8!N153</f>
        <v>0</v>
      </c>
      <c r="AA188" s="2">
        <f>IV.1_ART9!N153</f>
        <v>0</v>
      </c>
      <c r="AB188" s="2">
        <f>IV.1_ART10!N153</f>
        <v>0</v>
      </c>
      <c r="AC188" s="2">
        <f>IV.1_ART11!N153</f>
        <v>0</v>
      </c>
      <c r="AD188" s="2">
        <f>IV.1_ART12!N153</f>
        <v>0</v>
      </c>
    </row>
    <row r="189" spans="1:30">
      <c r="A189" s="3">
        <v>186</v>
      </c>
      <c r="B189" s="514" t="s">
        <v>229</v>
      </c>
      <c r="C189" s="2">
        <f>IF(IV.1!$F190=1,IV.1!$E190,0)</f>
        <v>0</v>
      </c>
      <c r="D189" s="2">
        <f>IF(IV.1!$F190=2,(IV.1!$E190-IV.1!$N190),0)</f>
        <v>0</v>
      </c>
      <c r="E189" s="2">
        <f>IF(AND(IV.1!$F190=3,IV.1!O190=1),(IV.1!$E190-IV.1!$N190),0)</f>
        <v>0</v>
      </c>
      <c r="F189" s="2">
        <f>IF(AND(IV.1!$F190=3,IV.1!O190=2),(IV.1!$E190-IV.1!$N190),0)</f>
        <v>0</v>
      </c>
      <c r="G189" s="2">
        <f>IF(IV.1!$F190=4,IV.1!$E190,0)</f>
        <v>0</v>
      </c>
      <c r="H189" s="2">
        <f>IF(IV.1!$J190=5,IV.1!$I190,0)</f>
        <v>0</v>
      </c>
      <c r="I189" s="2">
        <f>IF(IV.1!$J190=6,IV.1!$I190,0)</f>
        <v>0</v>
      </c>
      <c r="J189" s="2"/>
      <c r="P189" s="2"/>
      <c r="R189" s="2">
        <f>IV.1!N190</f>
        <v>0</v>
      </c>
      <c r="S189" s="2">
        <f>IV.1_ART1!N154</f>
        <v>0</v>
      </c>
      <c r="T189" s="2">
        <f>IV.1_ART2!N154</f>
        <v>0</v>
      </c>
      <c r="U189" s="2">
        <f>IV.1_ART3!N155</f>
        <v>0</v>
      </c>
      <c r="V189" s="2">
        <f>IV.1_ART4!N154</f>
        <v>0</v>
      </c>
      <c r="W189" s="2">
        <f>IV.1_ART5!N154</f>
        <v>0</v>
      </c>
      <c r="X189" s="2">
        <f>IV.1_ART6!N154</f>
        <v>0</v>
      </c>
      <c r="Y189" s="2">
        <f>IV.1_ART7!N154</f>
        <v>0</v>
      </c>
      <c r="Z189" s="2">
        <f>IV.1_ART8!N154</f>
        <v>0</v>
      </c>
      <c r="AA189" s="2">
        <f>IV.1_ART9!N154</f>
        <v>0</v>
      </c>
      <c r="AB189" s="2">
        <f>IV.1_ART10!N154</f>
        <v>0</v>
      </c>
      <c r="AC189" s="2">
        <f>IV.1_ART11!N154</f>
        <v>0</v>
      </c>
      <c r="AD189" s="2">
        <f>IV.1_ART12!N154</f>
        <v>0</v>
      </c>
    </row>
    <row r="190" spans="1:30">
      <c r="C190" s="16">
        <f t="shared" ref="C190:I190" si="3">SUM(C4:C189)</f>
        <v>0</v>
      </c>
      <c r="D190" s="9">
        <f t="shared" si="3"/>
        <v>0</v>
      </c>
      <c r="E190" s="9">
        <f t="shared" si="3"/>
        <v>0</v>
      </c>
      <c r="F190" s="9">
        <f t="shared" si="3"/>
        <v>0</v>
      </c>
      <c r="G190" s="9">
        <f t="shared" si="3"/>
        <v>0</v>
      </c>
      <c r="H190" s="9">
        <f t="shared" si="3"/>
        <v>0</v>
      </c>
      <c r="I190" s="9">
        <f t="shared" si="3"/>
        <v>0</v>
      </c>
      <c r="J190" s="2"/>
      <c r="P190" s="2"/>
      <c r="Q190" s="2" t="s">
        <v>564</v>
      </c>
      <c r="R190" s="9">
        <f t="shared" ref="R190:AD190" si="4">SUM(R4:R189)</f>
        <v>0</v>
      </c>
      <c r="S190" s="9">
        <f t="shared" si="4"/>
        <v>0</v>
      </c>
      <c r="T190" s="9">
        <f t="shared" si="4"/>
        <v>0</v>
      </c>
      <c r="U190" s="9">
        <f t="shared" si="4"/>
        <v>0</v>
      </c>
      <c r="V190" s="9">
        <f t="shared" si="4"/>
        <v>0</v>
      </c>
      <c r="W190" s="9">
        <f t="shared" si="4"/>
        <v>0</v>
      </c>
      <c r="X190" s="9">
        <f t="shared" si="4"/>
        <v>0</v>
      </c>
      <c r="Y190" s="9">
        <f t="shared" si="4"/>
        <v>0</v>
      </c>
      <c r="Z190" s="9">
        <f t="shared" si="4"/>
        <v>0</v>
      </c>
      <c r="AA190" s="9">
        <f t="shared" si="4"/>
        <v>0</v>
      </c>
      <c r="AB190" s="9">
        <f t="shared" si="4"/>
        <v>0</v>
      </c>
      <c r="AC190" s="9">
        <f t="shared" si="4"/>
        <v>0</v>
      </c>
      <c r="AD190" s="9">
        <f t="shared" si="4"/>
        <v>0</v>
      </c>
    </row>
    <row r="191" spans="1:30">
      <c r="D191" s="2"/>
      <c r="J191" s="2"/>
      <c r="P191" s="2" t="s">
        <v>580</v>
      </c>
      <c r="Q191" s="2">
        <f>SUM(R190:AD190)</f>
        <v>0</v>
      </c>
      <c r="V191" s="2"/>
    </row>
    <row r="192" spans="1:30">
      <c r="D192" s="2"/>
      <c r="J192" s="2"/>
      <c r="P192" s="2"/>
      <c r="V192" s="2"/>
    </row>
    <row r="193" spans="1:94">
      <c r="D193" s="2"/>
      <c r="J193" s="2"/>
      <c r="P193" s="2"/>
      <c r="V193" s="2"/>
    </row>
    <row r="194" spans="1:94">
      <c r="A194" s="814" t="s">
        <v>0</v>
      </c>
      <c r="B194" s="630" t="s">
        <v>1</v>
      </c>
      <c r="C194" s="70" t="s">
        <v>581</v>
      </c>
      <c r="D194" s="71"/>
      <c r="E194" s="71"/>
      <c r="F194" s="71"/>
      <c r="G194" s="71"/>
      <c r="H194" s="71"/>
      <c r="I194" s="72"/>
      <c r="J194" s="70" t="s">
        <v>582</v>
      </c>
      <c r="K194" s="71"/>
      <c r="L194" s="71"/>
      <c r="M194" s="71"/>
      <c r="N194" s="71"/>
      <c r="O194" s="71"/>
      <c r="P194" s="72"/>
      <c r="Q194" s="70" t="s">
        <v>583</v>
      </c>
      <c r="R194" s="71"/>
      <c r="S194" s="71"/>
      <c r="T194" s="71"/>
      <c r="U194" s="71"/>
      <c r="V194" s="71"/>
      <c r="W194" s="72"/>
      <c r="X194" s="70" t="s">
        <v>584</v>
      </c>
      <c r="Y194" s="71"/>
      <c r="Z194" s="71"/>
      <c r="AA194" s="71"/>
      <c r="AB194" s="71"/>
      <c r="AC194" s="71"/>
      <c r="AD194" s="72"/>
      <c r="AE194" s="70" t="s">
        <v>585</v>
      </c>
      <c r="AF194" s="71"/>
      <c r="AG194" s="71"/>
      <c r="AH194" s="71"/>
      <c r="AI194" s="71"/>
      <c r="AJ194" s="72"/>
      <c r="AL194" s="70" t="s">
        <v>586</v>
      </c>
      <c r="AM194" s="71"/>
      <c r="AN194" s="71"/>
      <c r="AO194" s="71"/>
      <c r="AP194" s="72"/>
      <c r="AR194" s="71"/>
      <c r="AS194" s="70" t="s">
        <v>587</v>
      </c>
      <c r="AT194" s="71"/>
      <c r="AU194" s="71"/>
      <c r="AV194" s="72"/>
      <c r="AX194" s="71"/>
      <c r="AY194" s="71"/>
      <c r="AZ194" s="70" t="s">
        <v>588</v>
      </c>
      <c r="BA194" s="71"/>
      <c r="BB194" s="72"/>
      <c r="BD194" s="71"/>
      <c r="BE194" s="71"/>
      <c r="BF194" s="12"/>
      <c r="BG194" s="70" t="s">
        <v>589</v>
      </c>
      <c r="BH194" s="72"/>
      <c r="BI194" s="9"/>
      <c r="BK194" s="71"/>
      <c r="BL194" s="71"/>
      <c r="BN194" s="70" t="s">
        <v>590</v>
      </c>
      <c r="BO194" s="72"/>
      <c r="BP194" s="9"/>
      <c r="BR194" s="71"/>
      <c r="BS194" s="71"/>
      <c r="BU194" s="70" t="s">
        <v>591</v>
      </c>
      <c r="BV194" s="72"/>
      <c r="BW194" s="9"/>
      <c r="BY194" s="71"/>
      <c r="BZ194" s="71"/>
      <c r="CA194" s="70" t="s">
        <v>592</v>
      </c>
      <c r="CB194" s="71"/>
      <c r="CC194" s="72"/>
      <c r="CD194" s="9"/>
      <c r="CL194" s="24"/>
      <c r="CM194" s="24"/>
      <c r="CN194" s="24"/>
      <c r="CO194" s="24"/>
      <c r="CP194" s="24"/>
    </row>
    <row r="195" spans="1:94">
      <c r="A195" s="630"/>
      <c r="B195" s="630"/>
      <c r="C195" s="17">
        <v>1</v>
      </c>
      <c r="D195" s="19">
        <v>2</v>
      </c>
      <c r="E195" s="19">
        <v>31</v>
      </c>
      <c r="F195" s="19">
        <v>32</v>
      </c>
      <c r="G195" s="19">
        <v>4</v>
      </c>
      <c r="H195" s="19">
        <v>5</v>
      </c>
      <c r="I195" s="19">
        <v>6</v>
      </c>
      <c r="J195" s="19">
        <v>1</v>
      </c>
      <c r="K195" s="18">
        <v>2</v>
      </c>
      <c r="L195" s="19">
        <v>3</v>
      </c>
      <c r="M195" s="19"/>
      <c r="N195" s="19">
        <v>4</v>
      </c>
      <c r="O195" s="19">
        <v>5</v>
      </c>
      <c r="P195" s="19">
        <v>6</v>
      </c>
      <c r="Q195" s="19">
        <v>1</v>
      </c>
      <c r="R195" s="18">
        <v>2</v>
      </c>
      <c r="S195" s="19">
        <v>3</v>
      </c>
      <c r="T195" s="19"/>
      <c r="U195" s="19">
        <v>4</v>
      </c>
      <c r="V195" s="19">
        <v>5</v>
      </c>
      <c r="W195" s="19">
        <v>6</v>
      </c>
      <c r="X195" s="19">
        <v>1</v>
      </c>
      <c r="Y195" s="18">
        <v>2</v>
      </c>
      <c r="Z195" s="19">
        <v>3</v>
      </c>
      <c r="AA195" s="19"/>
      <c r="AB195" s="19">
        <v>4</v>
      </c>
      <c r="AC195" s="19">
        <v>5</v>
      </c>
      <c r="AD195" s="19">
        <v>6</v>
      </c>
      <c r="AE195" s="19">
        <v>1</v>
      </c>
      <c r="AF195" s="18">
        <v>2</v>
      </c>
      <c r="AG195" s="19">
        <v>3</v>
      </c>
      <c r="AH195" s="19"/>
      <c r="AI195" s="19">
        <v>4</v>
      </c>
      <c r="AJ195" s="19">
        <v>5</v>
      </c>
      <c r="AK195" s="19">
        <v>6</v>
      </c>
      <c r="AL195" s="19">
        <v>1</v>
      </c>
      <c r="AM195" s="18">
        <v>2</v>
      </c>
      <c r="AN195" s="19">
        <v>3</v>
      </c>
      <c r="AO195" s="19"/>
      <c r="AP195" s="19">
        <v>4</v>
      </c>
      <c r="AQ195" s="19">
        <v>5</v>
      </c>
      <c r="AR195" s="19">
        <v>6</v>
      </c>
      <c r="AS195" s="19">
        <v>1</v>
      </c>
      <c r="AT195" s="18">
        <v>2</v>
      </c>
      <c r="AU195" s="19">
        <v>3</v>
      </c>
      <c r="AV195" s="19"/>
      <c r="AW195" s="19">
        <v>4</v>
      </c>
      <c r="AX195" s="19">
        <v>5</v>
      </c>
      <c r="AY195" s="19">
        <v>6</v>
      </c>
      <c r="AZ195" s="19">
        <v>1</v>
      </c>
      <c r="BA195" s="18">
        <v>2</v>
      </c>
      <c r="BB195" s="19">
        <v>3</v>
      </c>
      <c r="BC195" s="19"/>
      <c r="BD195" s="19">
        <v>4</v>
      </c>
      <c r="BE195" s="19">
        <v>5</v>
      </c>
      <c r="BF195" s="19">
        <v>6</v>
      </c>
      <c r="BG195" s="19">
        <v>1</v>
      </c>
      <c r="BH195" s="18">
        <v>2</v>
      </c>
      <c r="BI195" s="19">
        <v>3</v>
      </c>
      <c r="BJ195" s="19"/>
      <c r="BK195" s="19">
        <v>4</v>
      </c>
      <c r="BL195" s="19">
        <v>5</v>
      </c>
      <c r="BM195" s="19">
        <v>6</v>
      </c>
      <c r="BN195" s="19">
        <v>1</v>
      </c>
      <c r="BO195" s="18">
        <v>2</v>
      </c>
      <c r="BP195" s="19">
        <v>3</v>
      </c>
      <c r="BQ195" s="19"/>
      <c r="BR195" s="19">
        <v>4</v>
      </c>
      <c r="BS195" s="19">
        <v>5</v>
      </c>
      <c r="BT195" s="19">
        <v>6</v>
      </c>
      <c r="BU195" s="19">
        <v>1</v>
      </c>
      <c r="BV195" s="18">
        <v>2</v>
      </c>
      <c r="BW195" s="19">
        <v>3</v>
      </c>
      <c r="BX195" s="19"/>
      <c r="BY195" s="19">
        <v>4</v>
      </c>
      <c r="BZ195" s="19">
        <v>5</v>
      </c>
      <c r="CA195" s="19">
        <v>6</v>
      </c>
      <c r="CB195" s="19">
        <v>1</v>
      </c>
      <c r="CC195" s="18">
        <v>2</v>
      </c>
      <c r="CD195" s="19">
        <v>3</v>
      </c>
      <c r="CE195" s="19"/>
      <c r="CF195" s="19">
        <v>4</v>
      </c>
      <c r="CG195" s="19">
        <v>5</v>
      </c>
      <c r="CH195" s="19">
        <v>6</v>
      </c>
    </row>
    <row r="196" spans="1:94">
      <c r="A196" s="56" t="s">
        <v>11</v>
      </c>
      <c r="B196" s="56" t="s">
        <v>12</v>
      </c>
      <c r="C196" s="17"/>
      <c r="D196" s="21"/>
      <c r="E196" s="21"/>
      <c r="F196" s="21"/>
      <c r="G196" s="21"/>
      <c r="H196" s="21"/>
      <c r="I196" s="21"/>
      <c r="J196" s="21"/>
      <c r="K196" s="20"/>
      <c r="L196" s="21"/>
      <c r="M196" s="21"/>
      <c r="N196" s="21"/>
      <c r="O196" s="21"/>
      <c r="P196" s="21"/>
      <c r="Q196" s="21"/>
      <c r="R196" s="20"/>
      <c r="S196" s="21"/>
      <c r="T196" s="21"/>
      <c r="U196" s="21"/>
      <c r="V196" s="21"/>
      <c r="W196" s="21"/>
      <c r="X196" s="21"/>
      <c r="Y196" s="20"/>
      <c r="Z196" s="21"/>
      <c r="AA196" s="21"/>
      <c r="AB196" s="21"/>
      <c r="AC196" s="21"/>
      <c r="AD196" s="21"/>
      <c r="AE196" s="21"/>
      <c r="AF196" s="20"/>
      <c r="AG196" s="21"/>
      <c r="AH196" s="21"/>
      <c r="AI196" s="21"/>
      <c r="AJ196" s="21"/>
      <c r="AK196" s="21"/>
      <c r="AL196" s="21"/>
      <c r="AM196" s="20"/>
      <c r="AN196" s="21"/>
      <c r="AO196" s="21"/>
      <c r="AP196" s="21"/>
      <c r="AQ196" s="21"/>
      <c r="AR196" s="21"/>
      <c r="AS196" s="21"/>
      <c r="AT196" s="20"/>
      <c r="AU196" s="21"/>
      <c r="AV196" s="21"/>
      <c r="AW196" s="21"/>
      <c r="AX196" s="21"/>
      <c r="AY196" s="21"/>
      <c r="AZ196" s="21"/>
      <c r="BA196" s="20"/>
      <c r="BB196" s="21"/>
      <c r="BC196" s="21"/>
      <c r="BD196" s="21"/>
      <c r="BE196" s="21"/>
      <c r="BF196" s="21"/>
      <c r="BG196" s="21"/>
      <c r="BH196" s="20"/>
      <c r="BI196" s="21"/>
      <c r="BJ196" s="21"/>
      <c r="BK196" s="21"/>
      <c r="BL196" s="21"/>
      <c r="BM196" s="21"/>
      <c r="BN196" s="21"/>
      <c r="BO196" s="20"/>
      <c r="BP196" s="21"/>
      <c r="BQ196" s="21"/>
      <c r="BR196" s="21"/>
      <c r="BS196" s="21"/>
      <c r="BT196" s="21"/>
      <c r="BU196" s="21"/>
      <c r="BV196" s="20"/>
      <c r="BW196" s="21"/>
      <c r="BX196" s="21"/>
      <c r="BY196" s="21"/>
      <c r="BZ196" s="21"/>
      <c r="CA196" s="21"/>
      <c r="CB196" s="21"/>
      <c r="CC196" s="20"/>
      <c r="CD196" s="21"/>
      <c r="CE196" s="21"/>
      <c r="CF196" s="21"/>
      <c r="CG196" s="21"/>
      <c r="CH196" s="21"/>
    </row>
    <row r="197" spans="1:94">
      <c r="A197" s="22">
        <v>187</v>
      </c>
      <c r="B197" s="473" t="s">
        <v>231</v>
      </c>
      <c r="C197" s="23"/>
      <c r="D197" s="21"/>
      <c r="E197" s="21"/>
      <c r="F197" s="21"/>
      <c r="G197" s="21"/>
      <c r="H197" s="21"/>
      <c r="I197" s="21"/>
      <c r="J197" s="21"/>
      <c r="K197" s="20"/>
      <c r="L197" s="21"/>
      <c r="M197" s="21"/>
      <c r="N197" s="21"/>
      <c r="O197" s="21"/>
      <c r="P197" s="21"/>
      <c r="Q197" s="21"/>
      <c r="R197" s="20"/>
      <c r="S197" s="21"/>
      <c r="T197" s="21"/>
      <c r="U197" s="21"/>
      <c r="V197" s="21"/>
      <c r="W197" s="21"/>
      <c r="X197" s="21"/>
      <c r="Y197" s="20"/>
      <c r="Z197" s="21"/>
      <c r="AA197" s="21"/>
      <c r="AB197" s="21"/>
      <c r="AC197" s="21"/>
      <c r="AD197" s="21"/>
      <c r="AE197" s="21"/>
      <c r="AF197" s="20"/>
      <c r="AG197" s="21"/>
      <c r="AH197" s="21"/>
      <c r="AI197" s="21"/>
      <c r="AJ197" s="21"/>
      <c r="AK197" s="21"/>
      <c r="AL197" s="21"/>
      <c r="AM197" s="20"/>
      <c r="AN197" s="21"/>
      <c r="AO197" s="21"/>
      <c r="AP197" s="21"/>
      <c r="AQ197" s="21"/>
      <c r="AR197" s="21"/>
      <c r="AS197" s="21"/>
      <c r="AT197" s="20"/>
      <c r="AU197" s="21"/>
      <c r="AV197" s="21"/>
      <c r="AW197" s="21"/>
      <c r="AX197" s="21"/>
      <c r="AY197" s="21"/>
      <c r="AZ197" s="21"/>
      <c r="BA197" s="20"/>
      <c r="BB197" s="21"/>
      <c r="BC197" s="21"/>
      <c r="BD197" s="21"/>
      <c r="BE197" s="21"/>
      <c r="BF197" s="21"/>
      <c r="BG197" s="21"/>
      <c r="BH197" s="20"/>
      <c r="BI197" s="21"/>
      <c r="BJ197" s="21"/>
      <c r="BK197" s="21"/>
      <c r="BL197" s="21"/>
      <c r="BM197" s="21"/>
      <c r="BN197" s="21"/>
      <c r="BO197" s="20"/>
      <c r="BP197" s="21"/>
      <c r="BQ197" s="21"/>
      <c r="BR197" s="21"/>
      <c r="BS197" s="21"/>
      <c r="BT197" s="21"/>
      <c r="BU197" s="21"/>
      <c r="BV197" s="20"/>
      <c r="BW197" s="21"/>
      <c r="BX197" s="21"/>
      <c r="BY197" s="21"/>
      <c r="BZ197" s="21"/>
      <c r="CA197" s="21"/>
      <c r="CB197" s="21"/>
      <c r="CC197" s="20"/>
      <c r="CD197" s="21"/>
      <c r="CE197" s="21"/>
      <c r="CF197" s="21"/>
      <c r="CG197" s="21"/>
      <c r="CH197" s="21"/>
    </row>
    <row r="198" spans="1:94">
      <c r="A198" s="22">
        <v>188</v>
      </c>
      <c r="B198" s="474" t="s">
        <v>233</v>
      </c>
      <c r="C198" s="21">
        <f>IF(IV.1_ART1!$F5=1,IV.1_ART1!$E5,0)</f>
        <v>0</v>
      </c>
      <c r="D198" s="21">
        <f>IF(IV.1_ART1!$F5=2,(IV.1_ART1!$E5-IV.1_ART1!$N5),0)</f>
        <v>0</v>
      </c>
      <c r="E198" s="21">
        <f>IF(AND(IV.1_ART1!$F5=3,IV.1_ART1!O5=1),(IV.1_ART1!$E5-IV.1_ART1!$N5),0)</f>
        <v>0</v>
      </c>
      <c r="F198" s="21">
        <f>IF(AND(IV.1_ART1!$F5=3,IV.1_ART1!O5=2),(IV.1_ART1!$E5-IV.1_ART1!$N5),0)</f>
        <v>0</v>
      </c>
      <c r="G198" s="21">
        <f>IF(IV.1_ART1!$F5=4,IV.1_ART1!$E5,0)</f>
        <v>0</v>
      </c>
      <c r="H198" s="21">
        <f>IF(IV.1_ART1!$J5=5,IV.1_ART1!$I5,0)</f>
        <v>0</v>
      </c>
      <c r="I198" s="21">
        <f>IF(IV.1_ART1!$J5=6,IV.1_ART1!$I5,0)</f>
        <v>0</v>
      </c>
      <c r="J198" s="21">
        <f>IF(IV.1_ART2!$F5=1,IV.1_ART2!$E5,0)</f>
        <v>0</v>
      </c>
      <c r="K198" s="20">
        <f>IF(IV.1_ART2!$F5=2,(IV.1_ART2!$E5-IV.1_ART2!$N5),0)</f>
        <v>0</v>
      </c>
      <c r="L198" s="21">
        <f>IF(AND(IV.1_ART2!$F5=3,IV.1_ART2!O5=1),(IV.1_ART2!$E5-IV.1_ART2!$N5),0)</f>
        <v>0</v>
      </c>
      <c r="M198" s="21">
        <f>IF(AND(IV.1_ART2!$F5=3,IV.1_ART2!O5=2),(IV.1_ART2!$E5-IV.1_ART2!$N5),0)</f>
        <v>0</v>
      </c>
      <c r="N198" s="21">
        <f>IF(IV.1_ART2!$F5=4,IV.1_ART2!$E5,0)</f>
        <v>0</v>
      </c>
      <c r="O198" s="21">
        <f>IF(IV.1_ART2!$J5=5,IV.1_ART2!$I5,0)</f>
        <v>0</v>
      </c>
      <c r="P198" s="21">
        <f>IF(IV.1_ART2!$J5=6,IV.1_ART2!$I5,0)</f>
        <v>0</v>
      </c>
      <c r="Q198" s="21">
        <f>IF(IV.1_ART3!$F5=1,IV.1_ART3!$E5,0)</f>
        <v>0</v>
      </c>
      <c r="R198" s="20">
        <f>IF(IV.1_ART3!$F5=2,(IV.1_ART3!$E5-IV.1_ART3!$N5),0)</f>
        <v>0</v>
      </c>
      <c r="S198" s="21">
        <f>IF(AND(IV.1_ART3!$F5=3,IV.1_ART3!O5=1),(IV.1_ART3!$E5-IV.1_ART3!$N5),0)</f>
        <v>0</v>
      </c>
      <c r="T198" s="21">
        <f>IF(AND(IV.1_ART3!$F5=3,IV.1_ART3!O5=2),(IV.1_ART3!$E5-IV.1_ART3!$N5),0)</f>
        <v>0</v>
      </c>
      <c r="U198" s="21">
        <f>IF(IV.1_ART3!$F5=4,IV.1_ART3!$E5,0)</f>
        <v>0</v>
      </c>
      <c r="V198" s="21">
        <f>IF(IV.1_ART3!$J5=5,IV.1_ART3!$I5,0)</f>
        <v>0</v>
      </c>
      <c r="W198" s="21">
        <f>IF(IV.1_ART3!$J5=6,IV.1_ART3!$I5,0)</f>
        <v>0</v>
      </c>
      <c r="X198" s="21">
        <f>IF(IV.1_ART4!$F5=1,IV.1_ART4!$E5,0)</f>
        <v>0</v>
      </c>
      <c r="Y198" s="20">
        <f>IF(IV.1_ART4!$F5=2,(IV.1_ART4!$E5-IV.1_ART4!$N5),0)</f>
        <v>0</v>
      </c>
      <c r="Z198" s="21">
        <f>IF(AND(IV.1_ART4!$F5=3,IV.1_ART4!O5=1),(IV.1_ART4!$E5-IV.1_ART4!$N5),0)</f>
        <v>0</v>
      </c>
      <c r="AA198" s="21">
        <f>IF(AND(IV.1_ART4!$F5=3,IV.1_ART4!O5=2),(IV.1_ART4!$E5-IV.1_ART4!$N5),0)</f>
        <v>0</v>
      </c>
      <c r="AB198" s="21">
        <f>IF(IV.1_ART4!$F5=4,IV.1_ART4!$E5,0)</f>
        <v>0</v>
      </c>
      <c r="AC198" s="21">
        <f>IF(IV.1_ART4!$J5=5,IV.1_ART4!$I5,0)</f>
        <v>0</v>
      </c>
      <c r="AD198" s="21">
        <f>IF(IV.1_ART4!$J5=6,IV.1_ART4!$I5,0)</f>
        <v>0</v>
      </c>
      <c r="AE198" s="21">
        <f>IF(IV.1_ART5!$F5=1,IV.1_ART5!$E5,0)</f>
        <v>0</v>
      </c>
      <c r="AF198" s="20">
        <f>IF(IV.1_ART5!$F5=2,(IV.1_ART5!$E5-IV.1_ART5!$N5),0)</f>
        <v>0</v>
      </c>
      <c r="AG198" s="21">
        <f>IF(AND(IV.1_ART5!$F5=3,IV.1_ART5!O5=1),(IV.1_ART5!$E5-IV.1_ART5!$N5),0)</f>
        <v>0</v>
      </c>
      <c r="AH198" s="21">
        <f>IF(AND(IV.1_ART5!$F5=3,IV.1_ART5!O5=2),(IV.1_ART5!$E5-IV.1_ART5!$N5),0)</f>
        <v>0</v>
      </c>
      <c r="AI198" s="21">
        <f>IF(IV.1_ART5!$F5=4,IV.1_ART5!$E5,0)</f>
        <v>0</v>
      </c>
      <c r="AJ198" s="21">
        <f>IF(IV.1_ART5!$J5=5,IV.1_ART5!$I5,0)</f>
        <v>0</v>
      </c>
      <c r="AK198" s="21">
        <f>IF(IV.1_ART5!$J5=6,IV.1_ART5!$I5,0)</f>
        <v>0</v>
      </c>
      <c r="AL198" s="21">
        <f>IF(IV.1_ART6!$F5=1,IV.1_ART6!$E5,0)</f>
        <v>0</v>
      </c>
      <c r="AM198" s="20">
        <f>IF(IV.1_ART6!$F5=2,(IV.1_ART6!$E5-IV.1_ART6!$N5),0)</f>
        <v>0</v>
      </c>
      <c r="AN198" s="21">
        <f>IF(AND(IV.1_ART6!$F5=3,IV.1_ART6!O5=1),(IV.1_ART6!$E5-IV.1_ART6!$N5),0)</f>
        <v>0</v>
      </c>
      <c r="AO198" s="21">
        <f>IF(AND(IV.1_ART6!$F5=3,IV.1_ART6!O5=2),(IV.1_ART6!$E5-IV.1_ART6!$N5),0)</f>
        <v>0</v>
      </c>
      <c r="AP198" s="21">
        <f>IF(IV.1_ART6!$F5=4,IV.1_ART6!$E5,0)</f>
        <v>0</v>
      </c>
      <c r="AQ198" s="21">
        <f>IF(IV.1_ART6!$J5=5,IV.1_ART6!$I5,0)</f>
        <v>0</v>
      </c>
      <c r="AR198" s="21">
        <f>IF(IV.1_ART6!$J5=6,IV.1_ART6!$I5,0)</f>
        <v>0</v>
      </c>
      <c r="AS198" s="21">
        <f>IF(IV.1_ART7!$F5=1,IV.1_ART7!$E5,0)</f>
        <v>0</v>
      </c>
      <c r="AT198" s="20">
        <f>IF(IV.1_ART7!$F5=2,(IV.1_ART7!$E5-IV.1_ART7!$N5),0)</f>
        <v>0</v>
      </c>
      <c r="AU198" s="21">
        <f>IF(AND(IV.1_ART7!$F5=3,IV.1_ART7!O5=1),(IV.1_ART7!$E5-IV.1_ART7!$N5),0)</f>
        <v>0</v>
      </c>
      <c r="AV198" s="21">
        <f>IF(AND(IV.1_ART7!$F5=3,IV.1_ART7!O5=2),(IV.1_ART7!$E5-IV.1_ART7!$N5),0)</f>
        <v>0</v>
      </c>
      <c r="AW198" s="21">
        <f>IF(IV.1_ART7!$F5=4,IV.1_ART7!$E5,0)</f>
        <v>0</v>
      </c>
      <c r="AX198" s="21">
        <f>IF(IV.1_ART7!$J5=5,IV.1_ART7!$I5,0)</f>
        <v>0</v>
      </c>
      <c r="AY198" s="21">
        <f>IF(IV.1_ART7!$J5=6,IV.1_ART7!$I5,0)</f>
        <v>0</v>
      </c>
      <c r="AZ198" s="21">
        <f>IF(IV.1_ART8!$F5=1,IV.1_ART8!$E5,0)</f>
        <v>0</v>
      </c>
      <c r="BA198" s="20">
        <f>IF(IV.1_ART8!$F5=2,(IV.1_ART8!$E5-IV.1_ART8!$N5),0)</f>
        <v>0</v>
      </c>
      <c r="BB198" s="21">
        <f>IF(AND(IV.1_ART8!$F5=3,IV.1_ART8!O5=1),(IV.1_ART8!$E5-IV.1_ART8!$N5),0)</f>
        <v>0</v>
      </c>
      <c r="BC198" s="21">
        <f>IF(AND(IV.1_ART8!$F5=3,IV.1_ART8!O5=2),(IV.1_ART8!$E5-IV.1_ART8!$N5),0)</f>
        <v>0</v>
      </c>
      <c r="BD198" s="21">
        <f>IF(IV.1_ART8!$F5=4,IV.1_ART8!$E5,0)</f>
        <v>0</v>
      </c>
      <c r="BE198" s="21">
        <f>IF(IV.1_ART8!$J5=5,IV.1_ART8!$I5,0)</f>
        <v>0</v>
      </c>
      <c r="BF198" s="21">
        <f>IF(IV.1_ART8!$J5=6,IV.1_ART8!$I5,0)</f>
        <v>0</v>
      </c>
      <c r="BG198" s="21">
        <f>IF(IV.1_ART9!$F5=1,IV.1_ART9!$E5,0)</f>
        <v>0</v>
      </c>
      <c r="BH198" s="20">
        <f>IF(IV.1_ART9!$F5=2,(IV.1_ART9!$E5-IV.1_ART9!$N5),0)</f>
        <v>0</v>
      </c>
      <c r="BI198" s="21">
        <f>IF(AND(IV.1_ART9!$F5=3,IV.1_ART9!O5=1),(IV.1_ART9!$E5-IV.1_ART9!$N5),0)</f>
        <v>0</v>
      </c>
      <c r="BJ198" s="21">
        <f>IF(AND(IV.1_ART9!$F5=3,IV.1_ART9!O5=2),(IV.1_ART9!$E5-IV.1_ART9!$N5),0)</f>
        <v>0</v>
      </c>
      <c r="BK198" s="21">
        <f>IF(IV.1_ART9!$F5=4,IV.1_ART9!$E5,0)</f>
        <v>0</v>
      </c>
      <c r="BL198" s="21">
        <f>IF(IV.1_ART9!$J5=5,IV.1_ART9!$I5,0)</f>
        <v>0</v>
      </c>
      <c r="BM198" s="21">
        <f>IF(IV.1_ART9!$J5=6,IV.1_ART9!$I5,0)</f>
        <v>0</v>
      </c>
      <c r="BN198" s="21">
        <f>IF(IV.1_ART10!$F5=1,IV.1_ART10!$E5,0)</f>
        <v>0</v>
      </c>
      <c r="BO198" s="20">
        <f>IF(IV.1_ART10!$F5=2,(IV.1_ART10!$E5-IV.1_ART10!$N5),0)</f>
        <v>0</v>
      </c>
      <c r="BP198" s="21">
        <f>IF(AND(IV.1_ART10!$F5=3,IV.1_ART10!O5=1),(IV.1_ART10!$E5-IV.1_ART10!$N5),0)</f>
        <v>0</v>
      </c>
      <c r="BQ198" s="21">
        <f>IF(AND(IV.1_ART10!$F5=3,IV.1_ART10!O5=2),(IV.1_ART10!$E5-IV.1_ART10!$N5),0)</f>
        <v>0</v>
      </c>
      <c r="BR198" s="21">
        <f>IF(IV.1_ART10!$F5=4,IV.1_ART10!$E5,0)</f>
        <v>0</v>
      </c>
      <c r="BS198" s="21">
        <f>IF(IV.1_ART10!$J5=5,IV.1_ART10!$I5,0)</f>
        <v>0</v>
      </c>
      <c r="BT198" s="21">
        <f>IF(IV.1_ART10!$J5=6,IV.1_ART10!$I5,0)</f>
        <v>0</v>
      </c>
      <c r="BU198" s="21">
        <f>IF(IV.1_ART11!$F5=1,IV.1_ART11!$E5,0)</f>
        <v>0</v>
      </c>
      <c r="BV198" s="20">
        <f>IF(IV.1_ART11!$F5=2,(IV.1_ART11!$E5-IV.1_ART11!$N5),0)</f>
        <v>0</v>
      </c>
      <c r="BW198" s="21">
        <f>IF(AND(IV.1_ART11!$F5=3,IV.1_ART11!O5=1),(IV.1_ART11!$E5-IV.1_ART11!$N5),0)</f>
        <v>0</v>
      </c>
      <c r="BX198" s="21">
        <f>IF(AND(IV.1_ART11!$F5=3,IV.1_ART11!O5=2),(IV.1_ART11!$E5-IV.1_ART11!$N5),0)</f>
        <v>0</v>
      </c>
      <c r="BY198" s="21">
        <f>IF(IV.1_ART11!$F5=4,IV.1_ART11!$E5,0)</f>
        <v>0</v>
      </c>
      <c r="BZ198" s="21">
        <f>IF(IV.1_ART11!$J5=5,IV.1_ART11!$I5,0)</f>
        <v>0</v>
      </c>
      <c r="CA198" s="21">
        <f>IF(IV.1_ART11!$J5=6,IV.1_ART11!$I5,0)</f>
        <v>0</v>
      </c>
      <c r="CB198" s="21">
        <f>IF(IV.1_ART12!$F5=1,IV.1_ART12!$E5,0)</f>
        <v>0</v>
      </c>
      <c r="CC198" s="20">
        <f>IF(IV.1_ART12!$F5=2,(IV.1_ART12!$E5-IV.1_ART12!$N5),0)</f>
        <v>0</v>
      </c>
      <c r="CD198" s="21">
        <f>IF(AND(IV.1_ART12!$F5=3,IV.1_ART12!O5=1),(IV.1_ART12!$E5-IV.1_ART12!$N5),0)</f>
        <v>0</v>
      </c>
      <c r="CE198" s="21">
        <f>IF(AND(IV.1_ART12!$F5=3,IV.1_ART12!O5=2),(IV.1_ART12!$E5-IV.1_ART12!$N5),0)</f>
        <v>0</v>
      </c>
      <c r="CF198" s="21">
        <f>IF(IV.1_ART12!$F5=4,IV.1_ART12!$E5,0)</f>
        <v>0</v>
      </c>
      <c r="CG198" s="21">
        <f>IF(IV.1_ART12!$J5=5,IV.1_ART12!$I5,0)</f>
        <v>0</v>
      </c>
      <c r="CH198" s="21">
        <f>IF(IV.1_ART12!$J5=6,IV.1_ART12!$I5,0)</f>
        <v>0</v>
      </c>
    </row>
    <row r="199" spans="1:94">
      <c r="A199" s="22">
        <v>189</v>
      </c>
      <c r="B199" s="474" t="s">
        <v>235</v>
      </c>
      <c r="C199" s="21">
        <f>IF(IV.1_ART1!$F6=1,IV.1_ART1!$E6,0)</f>
        <v>0</v>
      </c>
      <c r="D199" s="21">
        <f>IF(IV.1_ART1!$F6=2,(IV.1_ART1!$E6-IV.1_ART1!$N6),0)</f>
        <v>0</v>
      </c>
      <c r="E199" s="21">
        <f>IF(IV.1_ART1!$F6=3,(IV.1_ART1!$E6-IV.1_ART1!$N6),0)</f>
        <v>0</v>
      </c>
      <c r="F199" s="21">
        <f>IF(AND(IV.1_ART1!$F6=3,IV.1_ART1!O6=2),(IV.1_ART1!$E6-IV.1_ART1!$N6),0)</f>
        <v>0</v>
      </c>
      <c r="G199" s="21">
        <f>IF(IV.1_ART1!$F6=4,IV.1_ART1!$E6,0)</f>
        <v>0</v>
      </c>
      <c r="H199" s="21">
        <f>IF(IV.1_ART1!$J6=5,IV.1_ART1!$I6,0)</f>
        <v>0</v>
      </c>
      <c r="I199" s="21">
        <f>IF(IV.1_ART1!$J6=6,IV.1_ART1!$I6,0)</f>
        <v>0</v>
      </c>
      <c r="J199" s="21">
        <f>IF(IV.1_ART2!$F6=1,IV.1_ART2!$E6,0)</f>
        <v>0</v>
      </c>
      <c r="K199" s="20">
        <f>IF(IV.1_ART2!$F6=2,(IV.1_ART2!$E6-IV.1_ART2!$N6),0)</f>
        <v>0</v>
      </c>
      <c r="L199" s="21">
        <f>IF(AND(IV.1_ART2!$F6=3,IV.1_ART2!O6=1),(IV.1_ART2!$E6-IV.1_ART2!$N6),0)</f>
        <v>0</v>
      </c>
      <c r="M199" s="21">
        <f>IF(AND(IV.1_ART2!$F6=3,IV.1_ART2!O6=2),(IV.1_ART2!$E6-IV.1_ART2!$N6),0)</f>
        <v>0</v>
      </c>
      <c r="N199" s="21">
        <f>IF(IV.1_ART2!$F6=4,IV.1_ART2!$E6,0)</f>
        <v>0</v>
      </c>
      <c r="O199" s="21">
        <f>IF(IV.1_ART2!$J6=5,IV.1_ART2!$I6,0)</f>
        <v>0</v>
      </c>
      <c r="P199" s="21">
        <f>IF(IV.1_ART2!$J6=6,IV.1_ART2!$I6,0)</f>
        <v>0</v>
      </c>
      <c r="Q199" s="21">
        <f>IF(IV.1_ART3!$F6=1,IV.1_ART3!$E6,0)</f>
        <v>0</v>
      </c>
      <c r="R199" s="20">
        <f>IF(IV.1_ART3!$F6=2,(IV.1_ART3!$E6-IV.1_ART3!$N6),0)</f>
        <v>0</v>
      </c>
      <c r="S199" s="21">
        <f>IF(AND(IV.1_ART3!$F6=3,IV.1_ART3!O6=1),(IV.1_ART3!$E6-IV.1_ART3!$N6),0)</f>
        <v>0</v>
      </c>
      <c r="T199" s="21">
        <f>IF(AND(IV.1_ART3!$F6=3,IV.1_ART3!O6=2),(IV.1_ART3!$E6-IV.1_ART3!$N6),0)</f>
        <v>0</v>
      </c>
      <c r="U199" s="21">
        <f>IF(IV.1_ART3!$F6=4,IV.1_ART3!$E6,0)</f>
        <v>0</v>
      </c>
      <c r="V199" s="21">
        <f>IF(IV.1_ART3!$J6=5,IV.1_ART3!$I6,0)</f>
        <v>0</v>
      </c>
      <c r="W199" s="21">
        <f>IF(IV.1_ART3!$J6=6,IV.1_ART3!$I6,0)</f>
        <v>0</v>
      </c>
      <c r="X199" s="21">
        <f>IF(IV.1_ART4!$F6=1,IV.1_ART4!$E6,0)</f>
        <v>0</v>
      </c>
      <c r="Y199" s="20">
        <f>IF(IV.1_ART4!$F6=2,(IV.1_ART4!$E6-IV.1_ART4!$N6),0)</f>
        <v>0</v>
      </c>
      <c r="Z199" s="21">
        <f>IF(AND(IV.1_ART4!$F6=3,IV.1_ART4!O6=1),(IV.1_ART4!$E6-IV.1_ART4!$N6),0)</f>
        <v>0</v>
      </c>
      <c r="AA199" s="21">
        <f>IF(AND(IV.1_ART4!$F6=3,IV.1_ART4!O6=2),(IV.1_ART4!$E6-IV.1_ART4!$N6),0)</f>
        <v>0</v>
      </c>
      <c r="AB199" s="21">
        <f>IF(IV.1_ART4!$F6=4,IV.1_ART4!$E6,0)</f>
        <v>0</v>
      </c>
      <c r="AC199" s="21">
        <f>IF(IV.1_ART4!$J6=5,IV.1_ART4!$I6,0)</f>
        <v>0</v>
      </c>
      <c r="AD199" s="21">
        <f>IF(IV.1_ART4!$J6=6,IV.1_ART4!$I6,0)</f>
        <v>0</v>
      </c>
      <c r="AE199" s="21">
        <f>IF(IV.1_ART5!$F6=1,IV.1_ART5!$E6,0)</f>
        <v>0</v>
      </c>
      <c r="AF199" s="20">
        <f>IF(IV.1_ART5!$F6=2,(IV.1_ART5!$E6-IV.1_ART5!$N6),0)</f>
        <v>0</v>
      </c>
      <c r="AG199" s="21">
        <f>IF(AND(IV.1_ART5!$F6=3,IV.1_ART5!O6=1),(IV.1_ART5!$E6-IV.1_ART5!$N6),0)</f>
        <v>0</v>
      </c>
      <c r="AH199" s="21">
        <f>IF(AND(IV.1_ART5!$F6=3,IV.1_ART5!O6=2),(IV.1_ART5!$E6-IV.1_ART5!$N6),0)</f>
        <v>0</v>
      </c>
      <c r="AI199" s="21">
        <f>IF(IV.1_ART5!$F6=4,IV.1_ART5!$E6,0)</f>
        <v>0</v>
      </c>
      <c r="AJ199" s="21">
        <f>IF(IV.1_ART5!$J6=5,IV.1_ART5!$I6,0)</f>
        <v>0</v>
      </c>
      <c r="AK199" s="21">
        <f>IF(IV.1_ART5!$J6=6,IV.1_ART5!$I6,0)</f>
        <v>0</v>
      </c>
      <c r="AL199" s="21">
        <f>IF(IV.1_ART6!$F6=1,IV.1_ART6!$E6,0)</f>
        <v>0</v>
      </c>
      <c r="AM199" s="20">
        <f>IF(IV.1_ART6!$F6=2,(IV.1_ART6!$E6-IV.1_ART6!$N6),0)</f>
        <v>0</v>
      </c>
      <c r="AN199" s="21">
        <f>IF(AND(IV.1_ART6!$F6=3,IV.1_ART6!O6=1),(IV.1_ART6!$E6-IV.1_ART6!$N6),0)</f>
        <v>0</v>
      </c>
      <c r="AO199" s="21">
        <f>IF(AND(IV.1_ART6!$F6=3,IV.1_ART6!O6=2),(IV.1_ART6!$E6-IV.1_ART6!$N6),0)</f>
        <v>0</v>
      </c>
      <c r="AP199" s="21">
        <f>IF(IV.1_ART6!$F6=4,IV.1_ART6!$E6,0)</f>
        <v>0</v>
      </c>
      <c r="AQ199" s="21">
        <f>IF(IV.1_ART6!$J6=5,IV.1_ART6!$I6,0)</f>
        <v>0</v>
      </c>
      <c r="AR199" s="21">
        <f>IF(IV.1_ART6!$J6=6,IV.1_ART6!$I6,0)</f>
        <v>0</v>
      </c>
      <c r="AS199" s="21">
        <f>IF(IV.1_ART7!$F6=1,IV.1_ART7!$E6,0)</f>
        <v>0</v>
      </c>
      <c r="AT199" s="20">
        <f>IF(IV.1_ART7!$F6=2,(IV.1_ART7!$E6-IV.1_ART7!$N6),0)</f>
        <v>0</v>
      </c>
      <c r="AU199" s="21">
        <f>IF(AND(IV.1_ART7!$F6=3,IV.1_ART7!O6=1),(IV.1_ART7!$E6-IV.1_ART7!$N6),0)</f>
        <v>0</v>
      </c>
      <c r="AV199" s="21">
        <f>IF(AND(IV.1_ART7!$F6=3,IV.1_ART7!O6=2),(IV.1_ART7!$E6-IV.1_ART7!$N6),0)</f>
        <v>0</v>
      </c>
      <c r="AW199" s="21">
        <f>IF(IV.1_ART7!$F6=4,IV.1_ART7!$E6,0)</f>
        <v>0</v>
      </c>
      <c r="AX199" s="21">
        <f>IF(IV.1_ART7!$J6=5,IV.1_ART7!$I6,0)</f>
        <v>0</v>
      </c>
      <c r="AY199" s="21">
        <f>IF(IV.1_ART7!$J6=6,IV.1_ART7!$I6,0)</f>
        <v>0</v>
      </c>
      <c r="AZ199" s="21">
        <f>IF(IV.1_ART8!$F6=1,IV.1_ART8!$E6,0)</f>
        <v>0</v>
      </c>
      <c r="BA199" s="20">
        <f>IF(IV.1_ART8!$F6=2,(IV.1_ART8!$E6-IV.1_ART8!$N6),0)</f>
        <v>0</v>
      </c>
      <c r="BB199" s="21">
        <f>IF(AND(IV.1_ART8!$F6=3,IV.1_ART8!O6=1),(IV.1_ART8!$E6-IV.1_ART8!$N6),0)</f>
        <v>0</v>
      </c>
      <c r="BC199" s="21">
        <f>IF(AND(IV.1_ART8!$F6=3,IV.1_ART8!O6=2),(IV.1_ART8!$E6-IV.1_ART8!$N6),0)</f>
        <v>0</v>
      </c>
      <c r="BD199" s="21">
        <f>IF(IV.1_ART8!$F6=4,IV.1_ART8!$E6,0)</f>
        <v>0</v>
      </c>
      <c r="BE199" s="21">
        <f>IF(IV.1_ART8!$J6=5,IV.1_ART8!$I6,0)</f>
        <v>0</v>
      </c>
      <c r="BF199" s="21">
        <f>IF(IV.1_ART8!$J6=6,IV.1_ART8!$I6,0)</f>
        <v>0</v>
      </c>
      <c r="BG199" s="21">
        <f>IF(IV.1_ART9!$F6=1,IV.1_ART9!$E6,0)</f>
        <v>0</v>
      </c>
      <c r="BH199" s="20">
        <f>IF(IV.1_ART9!$F6=2,(IV.1_ART9!$E6-IV.1_ART9!$N6),0)</f>
        <v>0</v>
      </c>
      <c r="BI199" s="21">
        <f>IF(AND(IV.1_ART9!$F6=3,IV.1_ART9!O6=1),(IV.1_ART9!$E6-IV.1_ART9!$N6),0)</f>
        <v>0</v>
      </c>
      <c r="BJ199" s="21">
        <f>IF(AND(IV.1_ART9!$F6=3,IV.1_ART9!O6=2),(IV.1_ART9!$E6-IV.1_ART9!$N6),0)</f>
        <v>0</v>
      </c>
      <c r="BK199" s="21">
        <f>IF(IV.1_ART9!$F6=4,IV.1_ART9!$E6,0)</f>
        <v>0</v>
      </c>
      <c r="BL199" s="21">
        <f>IF(IV.1_ART9!$J6=5,IV.1_ART9!$I6,0)</f>
        <v>0</v>
      </c>
      <c r="BM199" s="21">
        <f>IF(IV.1_ART9!$J6=6,IV.1_ART9!$I6,0)</f>
        <v>0</v>
      </c>
      <c r="BN199" s="21">
        <f>IF(IV.1_ART10!$F6=1,IV.1_ART10!$E6,0)</f>
        <v>0</v>
      </c>
      <c r="BO199" s="20">
        <f>IF(IV.1_ART10!$F6=2,(IV.1_ART10!$E6-IV.1_ART10!$N6),0)</f>
        <v>0</v>
      </c>
      <c r="BP199" s="21">
        <f>IF(AND(IV.1_ART10!$F6=3,IV.1_ART10!O6=1),(IV.1_ART10!$E6-IV.1_ART10!$N6),0)</f>
        <v>0</v>
      </c>
      <c r="BQ199" s="21">
        <f>IF(AND(IV.1_ART10!$F6=3,IV.1_ART10!O6=2),(IV.1_ART10!$E6-IV.1_ART10!$N6),0)</f>
        <v>0</v>
      </c>
      <c r="BR199" s="21">
        <f>IF(IV.1_ART10!$F6=4,IV.1_ART10!$E6,0)</f>
        <v>0</v>
      </c>
      <c r="BS199" s="21">
        <f>IF(IV.1_ART10!$J6=5,IV.1_ART10!$I6,0)</f>
        <v>0</v>
      </c>
      <c r="BT199" s="21">
        <f>IF(IV.1_ART10!$J6=6,IV.1_ART10!$I6,0)</f>
        <v>0</v>
      </c>
      <c r="BU199" s="21">
        <f>IF(IV.1_ART11!$F6=1,IV.1_ART11!$E6,0)</f>
        <v>0</v>
      </c>
      <c r="BV199" s="20">
        <f>IF(IV.1_ART11!$F6=2,(IV.1_ART11!$E6-IV.1_ART11!$N6),0)</f>
        <v>0</v>
      </c>
      <c r="BW199" s="21">
        <f>IF(AND(IV.1_ART11!$F6=3,IV.1_ART11!O6=1),(IV.1_ART11!$E6-IV.1_ART11!$N6),0)</f>
        <v>0</v>
      </c>
      <c r="BX199" s="21">
        <f>IF(AND(IV.1_ART11!$F6=3,IV.1_ART11!O6=2),(IV.1_ART11!$E6-IV.1_ART11!$N6),0)</f>
        <v>0</v>
      </c>
      <c r="BY199" s="21">
        <f>IF(IV.1_ART11!$F6=4,IV.1_ART11!$E6,0)</f>
        <v>0</v>
      </c>
      <c r="BZ199" s="21">
        <f>IF(IV.1_ART11!$J6=5,IV.1_ART11!$I6,0)</f>
        <v>0</v>
      </c>
      <c r="CA199" s="21">
        <f>IF(IV.1_ART11!$J6=6,IV.1_ART11!$I6,0)</f>
        <v>0</v>
      </c>
      <c r="CB199" s="21">
        <f>IF(IV.1_ART12!$F6=1,IV.1_ART12!$E6,0)</f>
        <v>0</v>
      </c>
      <c r="CC199" s="20">
        <f>IF(IV.1_ART12!$F6=2,(IV.1_ART12!$E6-IV.1_ART12!$N6),0)</f>
        <v>0</v>
      </c>
      <c r="CD199" s="21">
        <f>IF(AND(IV.1_ART12!$F6=3,IV.1_ART12!O6=1),(IV.1_ART12!$E6-IV.1_ART12!$N6),0)</f>
        <v>0</v>
      </c>
      <c r="CE199" s="21">
        <f>IF(AND(IV.1_ART12!$F6=3,IV.1_ART12!O6=2),(IV.1_ART12!$E6-IV.1_ART12!$N6),0)</f>
        <v>0</v>
      </c>
      <c r="CF199" s="21">
        <f>IF(IV.1_ART12!$F6=4,IV.1_ART12!$E6,0)</f>
        <v>0</v>
      </c>
      <c r="CG199" s="21">
        <f>IF(IV.1_ART12!$J6=5,IV.1_ART12!$I6,0)</f>
        <v>0</v>
      </c>
      <c r="CH199" s="21">
        <f>IF(IV.1_ART12!$J6=6,IV.1_ART12!$I6,0)</f>
        <v>0</v>
      </c>
    </row>
    <row r="200" spans="1:94">
      <c r="A200" s="22">
        <v>190</v>
      </c>
      <c r="B200" s="474" t="s">
        <v>237</v>
      </c>
      <c r="C200" s="21">
        <f>IF(IV.1_ART1!$F7=1,IV.1_ART1!$E7,0)</f>
        <v>0</v>
      </c>
      <c r="D200" s="21">
        <f>IF(IV.1_ART1!$F7=2,(IV.1_ART1!$E7-IV.1_ART1!$N7),0)</f>
        <v>0</v>
      </c>
      <c r="E200" s="21">
        <f>IF(IV.1_ART1!$F7=3,(IV.1_ART1!$E7-IV.1_ART1!$N7),0)</f>
        <v>0</v>
      </c>
      <c r="F200" s="21">
        <f>IF(AND(IV.1_ART1!$F7=3,IV.1_ART1!O7=2),(IV.1_ART1!$E7-IV.1_ART1!$N7),0)</f>
        <v>0</v>
      </c>
      <c r="G200" s="21">
        <f>IF(IV.1_ART1!$F7=4,IV.1_ART1!$E7,0)</f>
        <v>0</v>
      </c>
      <c r="H200" s="21">
        <f>IF(IV.1_ART1!$J7=5,IV.1_ART1!$I7,0)</f>
        <v>0</v>
      </c>
      <c r="I200" s="21">
        <f>IF(IV.1_ART1!$J7=6,IV.1_ART1!$I7,0)</f>
        <v>0</v>
      </c>
      <c r="J200" s="21">
        <f>IF(IV.1_ART2!$F7=1,IV.1_ART2!$E7,0)</f>
        <v>0</v>
      </c>
      <c r="K200" s="20">
        <f>IF(IV.1_ART2!$F7=2,(IV.1_ART2!$E7-IV.1_ART2!$N7),0)</f>
        <v>0</v>
      </c>
      <c r="L200" s="21">
        <f>IF(AND(IV.1_ART2!$F7=3,IV.1_ART2!O7=1),(IV.1_ART2!$E7-IV.1_ART2!$N7),0)</f>
        <v>0</v>
      </c>
      <c r="M200" s="21">
        <f>IF(AND(IV.1_ART2!$F7=3,IV.1_ART2!O7=2),(IV.1_ART2!$E7-IV.1_ART2!$N7),0)</f>
        <v>0</v>
      </c>
      <c r="N200" s="21">
        <f>IF(IV.1_ART2!$F7=4,IV.1_ART2!$E7,0)</f>
        <v>0</v>
      </c>
      <c r="O200" s="21">
        <f>IF(IV.1_ART2!$J7=5,IV.1_ART2!$I7,0)</f>
        <v>0</v>
      </c>
      <c r="P200" s="21">
        <f>IF(IV.1_ART2!$J7=6,IV.1_ART2!$I7,0)</f>
        <v>0</v>
      </c>
      <c r="Q200" s="21">
        <f>IF(IV.1_ART3!$F7=1,IV.1_ART3!$E7,0)</f>
        <v>0</v>
      </c>
      <c r="R200" s="20">
        <f>IF(IV.1_ART3!$F7=2,(IV.1_ART3!$E7-IV.1_ART3!$N7),0)</f>
        <v>0</v>
      </c>
      <c r="S200" s="21">
        <f>IF(AND(IV.1_ART3!$F7=3,IV.1_ART3!O7=1),(IV.1_ART3!$E7-IV.1_ART3!$N7),0)</f>
        <v>0</v>
      </c>
      <c r="T200" s="21">
        <f>IF(AND(IV.1_ART3!$F7=3,IV.1_ART3!O7=2),(IV.1_ART3!$E7-IV.1_ART3!$N7),0)</f>
        <v>0</v>
      </c>
      <c r="U200" s="21">
        <f>IF(IV.1_ART3!$F7=4,IV.1_ART3!$E7,0)</f>
        <v>0</v>
      </c>
      <c r="V200" s="21">
        <f>IF(IV.1_ART3!$J7=5,IV.1_ART3!$I7,0)</f>
        <v>0</v>
      </c>
      <c r="W200" s="21">
        <f>IF(IV.1_ART3!$J7=6,IV.1_ART3!$I7,0)</f>
        <v>0</v>
      </c>
      <c r="X200" s="21">
        <f>IF(IV.1_ART4!$F7=1,IV.1_ART4!$E7,0)</f>
        <v>0</v>
      </c>
      <c r="Y200" s="20">
        <f>IF(IV.1_ART4!$F7=2,(IV.1_ART4!$E7-IV.1_ART4!$N7),0)</f>
        <v>0</v>
      </c>
      <c r="Z200" s="21">
        <f>IF(AND(IV.1_ART4!$F7=3,IV.1_ART4!O7=1),(IV.1_ART4!$E7-IV.1_ART4!$N7),0)</f>
        <v>0</v>
      </c>
      <c r="AA200" s="21">
        <f>IF(AND(IV.1_ART4!$F7=3,IV.1_ART4!O7=2),(IV.1_ART4!$E7-IV.1_ART4!$N7),0)</f>
        <v>0</v>
      </c>
      <c r="AB200" s="21">
        <f>IF(IV.1_ART4!$F7=4,IV.1_ART4!$E7,0)</f>
        <v>0</v>
      </c>
      <c r="AC200" s="21">
        <f>IF(IV.1_ART4!$J7=5,IV.1_ART4!$I7,0)</f>
        <v>0</v>
      </c>
      <c r="AD200" s="21">
        <f>IF(IV.1_ART4!$J7=6,IV.1_ART4!$I7,0)</f>
        <v>0</v>
      </c>
      <c r="AE200" s="21">
        <f>IF(IV.1_ART5!$F7=1,IV.1_ART5!$E7,0)</f>
        <v>0</v>
      </c>
      <c r="AF200" s="20">
        <f>IF(IV.1_ART5!$F7=2,(IV.1_ART5!$E7-IV.1_ART5!$N7),0)</f>
        <v>0</v>
      </c>
      <c r="AG200" s="21">
        <f>IF(AND(IV.1_ART5!$F7=3,IV.1_ART5!O7=1),(IV.1_ART5!$E7-IV.1_ART5!$N7),0)</f>
        <v>0</v>
      </c>
      <c r="AH200" s="21">
        <f>IF(AND(IV.1_ART5!$F7=3,IV.1_ART5!O7=2),(IV.1_ART5!$E7-IV.1_ART5!$N7),0)</f>
        <v>0</v>
      </c>
      <c r="AI200" s="21">
        <f>IF(IV.1_ART5!$F7=4,IV.1_ART5!$E7,0)</f>
        <v>0</v>
      </c>
      <c r="AJ200" s="21">
        <f>IF(IV.1_ART5!$J7=5,IV.1_ART5!$I7,0)</f>
        <v>0</v>
      </c>
      <c r="AK200" s="21">
        <f>IF(IV.1_ART5!$J7=6,IV.1_ART5!$I7,0)</f>
        <v>0</v>
      </c>
      <c r="AL200" s="21">
        <f>IF(IV.1_ART6!$F7=1,IV.1_ART6!$E7,0)</f>
        <v>0</v>
      </c>
      <c r="AM200" s="20">
        <f>IF(IV.1_ART6!$F7=2,(IV.1_ART6!$E7-IV.1_ART6!$N7),0)</f>
        <v>0</v>
      </c>
      <c r="AN200" s="21">
        <f>IF(AND(IV.1_ART6!$F7=3,IV.1_ART6!O7=1),(IV.1_ART6!$E7-IV.1_ART6!$N7),0)</f>
        <v>0</v>
      </c>
      <c r="AO200" s="21">
        <f>IF(AND(IV.1_ART6!$F7=3,IV.1_ART6!O7=2),(IV.1_ART6!$E7-IV.1_ART6!$N7),0)</f>
        <v>0</v>
      </c>
      <c r="AP200" s="21">
        <f>IF(IV.1_ART6!$F7=4,IV.1_ART6!$E7,0)</f>
        <v>0</v>
      </c>
      <c r="AQ200" s="21">
        <f>IF(IV.1_ART6!$J7=5,IV.1_ART6!$I7,0)</f>
        <v>0</v>
      </c>
      <c r="AR200" s="21">
        <f>IF(IV.1_ART6!$J7=6,IV.1_ART6!$I7,0)</f>
        <v>0</v>
      </c>
      <c r="AS200" s="21">
        <f>IF(IV.1_ART7!$F7=1,IV.1_ART7!$E7,0)</f>
        <v>0</v>
      </c>
      <c r="AT200" s="20">
        <f>IF(IV.1_ART7!$F7=2,(IV.1_ART7!$E7-IV.1_ART7!$N7),0)</f>
        <v>0</v>
      </c>
      <c r="AU200" s="21">
        <f>IF(AND(IV.1_ART7!$F7=3,IV.1_ART7!O7=1),(IV.1_ART7!$E7-IV.1_ART7!$N7),0)</f>
        <v>0</v>
      </c>
      <c r="AV200" s="21">
        <f>IF(AND(IV.1_ART7!$F7=3,IV.1_ART7!O7=2),(IV.1_ART7!$E7-IV.1_ART7!$N7),0)</f>
        <v>0</v>
      </c>
      <c r="AW200" s="21">
        <f>IF(IV.1_ART7!$F7=4,IV.1_ART7!$E7,0)</f>
        <v>0</v>
      </c>
      <c r="AX200" s="21">
        <f>IF(IV.1_ART7!$J7=5,IV.1_ART7!$I7,0)</f>
        <v>0</v>
      </c>
      <c r="AY200" s="21">
        <f>IF(IV.1_ART7!$J7=6,IV.1_ART7!$I7,0)</f>
        <v>0</v>
      </c>
      <c r="AZ200" s="21">
        <f>IF(IV.1_ART8!$F7=1,IV.1_ART8!$E7,0)</f>
        <v>0</v>
      </c>
      <c r="BA200" s="20">
        <f>IF(IV.1_ART8!$F7=2,(IV.1_ART8!$E7-IV.1_ART8!$N7),0)</f>
        <v>0</v>
      </c>
      <c r="BB200" s="21">
        <f>IF(AND(IV.1_ART8!$F7=3,IV.1_ART8!O7=1),(IV.1_ART8!$E7-IV.1_ART8!$N7),0)</f>
        <v>0</v>
      </c>
      <c r="BC200" s="21">
        <f>IF(AND(IV.1_ART8!$F7=3,IV.1_ART8!O7=2),(IV.1_ART8!$E7-IV.1_ART8!$N7),0)</f>
        <v>0</v>
      </c>
      <c r="BD200" s="21">
        <f>IF(IV.1_ART8!$F7=4,IV.1_ART8!$E7,0)</f>
        <v>0</v>
      </c>
      <c r="BE200" s="21">
        <f>IF(IV.1_ART8!$J7=5,IV.1_ART8!$I7,0)</f>
        <v>0</v>
      </c>
      <c r="BF200" s="21">
        <f>IF(IV.1_ART8!$J7=6,IV.1_ART8!$I7,0)</f>
        <v>0</v>
      </c>
      <c r="BG200" s="21">
        <f>IF(IV.1_ART9!$F7=1,IV.1_ART9!$E7,0)</f>
        <v>0</v>
      </c>
      <c r="BH200" s="20">
        <f>IF(IV.1_ART9!$F7=2,(IV.1_ART9!$E7-IV.1_ART9!$N7),0)</f>
        <v>0</v>
      </c>
      <c r="BI200" s="21">
        <f>IF(AND(IV.1_ART9!$F7=3,IV.1_ART9!O7=1),(IV.1_ART9!$E7-IV.1_ART9!$N7),0)</f>
        <v>0</v>
      </c>
      <c r="BJ200" s="21">
        <f>IF(AND(IV.1_ART9!$F7=3,IV.1_ART9!O7=2),(IV.1_ART9!$E7-IV.1_ART9!$N7),0)</f>
        <v>0</v>
      </c>
      <c r="BK200" s="21">
        <f>IF(IV.1_ART9!$F7=4,IV.1_ART9!$E7,0)</f>
        <v>0</v>
      </c>
      <c r="BL200" s="21">
        <f>IF(IV.1_ART9!$J7=5,IV.1_ART9!$I7,0)</f>
        <v>0</v>
      </c>
      <c r="BM200" s="21">
        <f>IF(IV.1_ART9!$J7=6,IV.1_ART9!$I7,0)</f>
        <v>0</v>
      </c>
      <c r="BN200" s="21">
        <f>IF(IV.1_ART10!$F7=1,IV.1_ART10!$E7,0)</f>
        <v>0</v>
      </c>
      <c r="BO200" s="20">
        <f>IF(IV.1_ART10!$F7=2,(IV.1_ART10!$E7-IV.1_ART10!$N7),0)</f>
        <v>0</v>
      </c>
      <c r="BP200" s="21">
        <f>IF(AND(IV.1_ART10!$F7=3,IV.1_ART10!O7=1),(IV.1_ART10!$E7-IV.1_ART10!$N7),0)</f>
        <v>0</v>
      </c>
      <c r="BQ200" s="21">
        <f>IF(AND(IV.1_ART10!$F7=3,IV.1_ART10!O7=2),(IV.1_ART10!$E7-IV.1_ART10!$N7),0)</f>
        <v>0</v>
      </c>
      <c r="BR200" s="21">
        <f>IF(IV.1_ART10!$F7=4,IV.1_ART10!$E7,0)</f>
        <v>0</v>
      </c>
      <c r="BS200" s="21">
        <f>IF(IV.1_ART10!$J7=5,IV.1_ART10!$I7,0)</f>
        <v>0</v>
      </c>
      <c r="BT200" s="21">
        <f>IF(IV.1_ART10!$J7=6,IV.1_ART10!$I7,0)</f>
        <v>0</v>
      </c>
      <c r="BU200" s="21">
        <f>IF(IV.1_ART11!$F7=1,IV.1_ART11!$E7,0)</f>
        <v>0</v>
      </c>
      <c r="BV200" s="20">
        <f>IF(IV.1_ART11!$F7=2,(IV.1_ART11!$E7-IV.1_ART11!$N7),0)</f>
        <v>0</v>
      </c>
      <c r="BW200" s="21">
        <f>IF(AND(IV.1_ART11!$F7=3,IV.1_ART11!O7=1),(IV.1_ART11!$E7-IV.1_ART11!$N7),0)</f>
        <v>0</v>
      </c>
      <c r="BX200" s="21">
        <f>IF(AND(IV.1_ART11!$F7=3,IV.1_ART11!O7=2),(IV.1_ART11!$E7-IV.1_ART11!$N7),0)</f>
        <v>0</v>
      </c>
      <c r="BY200" s="21">
        <f>IF(IV.1_ART11!$F7=4,IV.1_ART11!$E7,0)</f>
        <v>0</v>
      </c>
      <c r="BZ200" s="21">
        <f>IF(IV.1_ART11!$J7=5,IV.1_ART11!$I7,0)</f>
        <v>0</v>
      </c>
      <c r="CA200" s="21">
        <f>IF(IV.1_ART11!$J7=6,IV.1_ART11!$I7,0)</f>
        <v>0</v>
      </c>
      <c r="CB200" s="21">
        <f>IF(IV.1_ART12!$F7=1,IV.1_ART12!$E7,0)</f>
        <v>0</v>
      </c>
      <c r="CC200" s="20">
        <f>IF(IV.1_ART12!$F7=2,(IV.1_ART12!$E7-IV.1_ART12!$N7),0)</f>
        <v>0</v>
      </c>
      <c r="CD200" s="21">
        <f>IF(AND(IV.1_ART12!$F7=3,IV.1_ART12!O7=1),(IV.1_ART12!$E7-IV.1_ART12!$N7),0)</f>
        <v>0</v>
      </c>
      <c r="CE200" s="21">
        <f>IF(AND(IV.1_ART12!$F7=3,IV.1_ART12!O7=2),(IV.1_ART12!$E7-IV.1_ART12!$N7),0)</f>
        <v>0</v>
      </c>
      <c r="CF200" s="21">
        <f>IF(IV.1_ART12!$F7=4,IV.1_ART12!$E7,0)</f>
        <v>0</v>
      </c>
      <c r="CG200" s="21">
        <f>IF(IV.1_ART12!$J7=5,IV.1_ART12!$I7,0)</f>
        <v>0</v>
      </c>
      <c r="CH200" s="21">
        <f>IF(IV.1_ART12!$J7=6,IV.1_ART12!$I7,0)</f>
        <v>0</v>
      </c>
    </row>
    <row r="201" spans="1:94">
      <c r="A201" s="22">
        <v>191</v>
      </c>
      <c r="B201" s="474" t="s">
        <v>239</v>
      </c>
      <c r="C201" s="21">
        <f>IF(IV.1_ART1!$F8=1,IV.1_ART1!$E8,0)</f>
        <v>0</v>
      </c>
      <c r="D201" s="21">
        <f>IF(IV.1_ART1!$F8=2,(IV.1_ART1!$E8-IV.1_ART1!$N8),0)</f>
        <v>0</v>
      </c>
      <c r="E201" s="21">
        <f>IF(IV.1_ART1!$F8=3,(IV.1_ART1!$E8-IV.1_ART1!$N8),0)</f>
        <v>0</v>
      </c>
      <c r="F201" s="21">
        <f>IF(AND(IV.1_ART1!$F8=3,IV.1_ART1!O8=2),(IV.1_ART1!$E8-IV.1_ART1!$N8),0)</f>
        <v>0</v>
      </c>
      <c r="G201" s="21">
        <f>IF(IV.1_ART1!$F8=4,IV.1_ART1!$E8,0)</f>
        <v>0</v>
      </c>
      <c r="H201" s="21">
        <f>IF(IV.1_ART1!$J8=5,IV.1_ART1!$I8,0)</f>
        <v>0</v>
      </c>
      <c r="I201" s="21">
        <f>IF(IV.1_ART1!$J8=6,IV.1_ART1!$I8,0)</f>
        <v>0</v>
      </c>
      <c r="J201" s="21">
        <f>IF(IV.1_ART2!$F8=1,IV.1_ART2!$E8,0)</f>
        <v>0</v>
      </c>
      <c r="K201" s="20">
        <f>IF(IV.1_ART2!$F8=2,(IV.1_ART2!$E8-IV.1_ART2!$N8),0)</f>
        <v>0</v>
      </c>
      <c r="L201" s="21">
        <f>IF(AND(IV.1_ART2!$F8=3,IV.1_ART2!O8=1),(IV.1_ART2!$E8-IV.1_ART2!$N8),0)</f>
        <v>0</v>
      </c>
      <c r="M201" s="21">
        <f>IF(AND(IV.1_ART2!$F8=3,IV.1_ART2!O8=2),(IV.1_ART2!$E8-IV.1_ART2!$N8),0)</f>
        <v>0</v>
      </c>
      <c r="N201" s="21">
        <f>IF(IV.1_ART2!$F8=4,IV.1_ART2!$E8,0)</f>
        <v>0</v>
      </c>
      <c r="O201" s="21">
        <f>IF(IV.1_ART2!$J8=5,IV.1_ART2!$I8,0)</f>
        <v>0</v>
      </c>
      <c r="P201" s="21">
        <f>IF(IV.1_ART2!$J8=6,IV.1_ART2!$I8,0)</f>
        <v>0</v>
      </c>
      <c r="Q201" s="21">
        <f>IF(IV.1_ART3!$F8=1,IV.1_ART3!$E8,0)</f>
        <v>0</v>
      </c>
      <c r="R201" s="20">
        <f>IF(IV.1_ART3!$F8=2,(IV.1_ART3!$E8-IV.1_ART3!$N8),0)</f>
        <v>0</v>
      </c>
      <c r="S201" s="21">
        <f>IF(AND(IV.1_ART3!$F8=3,IV.1_ART3!O8=1),(IV.1_ART3!$E8-IV.1_ART3!$N8),0)</f>
        <v>0</v>
      </c>
      <c r="T201" s="21">
        <f>IF(AND(IV.1_ART3!$F8=3,IV.1_ART3!O8=2),(IV.1_ART3!$E8-IV.1_ART3!$N8),0)</f>
        <v>0</v>
      </c>
      <c r="U201" s="21">
        <f>IF(IV.1_ART3!$F8=4,IV.1_ART3!$E8,0)</f>
        <v>0</v>
      </c>
      <c r="V201" s="21">
        <f>IF(IV.1_ART3!$J8=5,IV.1_ART3!$I8,0)</f>
        <v>0</v>
      </c>
      <c r="W201" s="21">
        <f>IF(IV.1_ART3!$J8=6,IV.1_ART3!$I8,0)</f>
        <v>0</v>
      </c>
      <c r="X201" s="21">
        <f>IF(IV.1_ART4!$F8=1,IV.1_ART4!$E8,0)</f>
        <v>0</v>
      </c>
      <c r="Y201" s="20">
        <f>IF(IV.1_ART4!$F8=2,(IV.1_ART4!$E8-IV.1_ART4!$N8),0)</f>
        <v>0</v>
      </c>
      <c r="Z201" s="21">
        <f>IF(AND(IV.1_ART4!$F8=3,IV.1_ART4!O8=1),(IV.1_ART4!$E8-IV.1_ART4!$N8),0)</f>
        <v>0</v>
      </c>
      <c r="AA201" s="21">
        <f>IF(AND(IV.1_ART4!$F8=3,IV.1_ART4!O8=2),(IV.1_ART4!$E8-IV.1_ART4!$N8),0)</f>
        <v>0</v>
      </c>
      <c r="AB201" s="21">
        <f>IF(IV.1_ART4!$F8=4,IV.1_ART4!$E8,0)</f>
        <v>0</v>
      </c>
      <c r="AC201" s="21">
        <f>IF(IV.1_ART4!$J8=5,IV.1_ART4!$I8,0)</f>
        <v>0</v>
      </c>
      <c r="AD201" s="21">
        <f>IF(IV.1_ART4!$J8=6,IV.1_ART4!$I8,0)</f>
        <v>0</v>
      </c>
      <c r="AE201" s="21">
        <f>IF(IV.1_ART5!$F8=1,IV.1_ART5!$E8,0)</f>
        <v>0</v>
      </c>
      <c r="AF201" s="20">
        <f>IF(IV.1_ART5!$F8=2,(IV.1_ART5!$E8-IV.1_ART5!$N8),0)</f>
        <v>0</v>
      </c>
      <c r="AG201" s="21">
        <f>IF(AND(IV.1_ART5!$F8=3,IV.1_ART5!O8=1),(IV.1_ART5!$E8-IV.1_ART5!$N8),0)</f>
        <v>0</v>
      </c>
      <c r="AH201" s="21">
        <f>IF(AND(IV.1_ART5!$F8=3,IV.1_ART5!O8=2),(IV.1_ART5!$E8-IV.1_ART5!$N8),0)</f>
        <v>0</v>
      </c>
      <c r="AI201" s="21">
        <f>IF(IV.1_ART5!$F8=4,IV.1_ART5!$E8,0)</f>
        <v>0</v>
      </c>
      <c r="AJ201" s="21">
        <f>IF(IV.1_ART5!$J8=5,IV.1_ART5!$I8,0)</f>
        <v>0</v>
      </c>
      <c r="AK201" s="21">
        <f>IF(IV.1_ART5!$J8=6,IV.1_ART5!$I8,0)</f>
        <v>0</v>
      </c>
      <c r="AL201" s="21">
        <f>IF(IV.1_ART6!$F8=1,IV.1_ART6!$E8,0)</f>
        <v>0</v>
      </c>
      <c r="AM201" s="20">
        <f>IF(IV.1_ART6!$F8=2,(IV.1_ART6!$E8-IV.1_ART6!$N8),0)</f>
        <v>0</v>
      </c>
      <c r="AN201" s="21">
        <f>IF(AND(IV.1_ART6!$F8=3,IV.1_ART6!O8=1),(IV.1_ART6!$E8-IV.1_ART6!$N8),0)</f>
        <v>0</v>
      </c>
      <c r="AO201" s="21">
        <f>IF(AND(IV.1_ART6!$F8=3,IV.1_ART6!O8=2),(IV.1_ART6!$E8-IV.1_ART6!$N8),0)</f>
        <v>0</v>
      </c>
      <c r="AP201" s="21">
        <f>IF(IV.1_ART6!$F8=4,IV.1_ART6!$E8,0)</f>
        <v>0</v>
      </c>
      <c r="AQ201" s="21">
        <f>IF(IV.1_ART6!$J8=5,IV.1_ART6!$I8,0)</f>
        <v>0</v>
      </c>
      <c r="AR201" s="21">
        <f>IF(IV.1_ART6!$J8=6,IV.1_ART6!$I8,0)</f>
        <v>0</v>
      </c>
      <c r="AS201" s="21">
        <f>IF(IV.1_ART7!$F8=1,IV.1_ART7!$E8,0)</f>
        <v>0</v>
      </c>
      <c r="AT201" s="20">
        <f>IF(IV.1_ART7!$F8=2,(IV.1_ART7!$E8-IV.1_ART7!$N8),0)</f>
        <v>0</v>
      </c>
      <c r="AU201" s="21">
        <f>IF(AND(IV.1_ART7!$F8=3,IV.1_ART7!O8=1),(IV.1_ART7!$E8-IV.1_ART7!$N8),0)</f>
        <v>0</v>
      </c>
      <c r="AV201" s="21">
        <f>IF(AND(IV.1_ART7!$F8=3,IV.1_ART7!O8=2),(IV.1_ART7!$E8-IV.1_ART7!$N8),0)</f>
        <v>0</v>
      </c>
      <c r="AW201" s="21">
        <f>IF(IV.1_ART7!$F8=4,IV.1_ART7!$E8,0)</f>
        <v>0</v>
      </c>
      <c r="AX201" s="21">
        <f>IF(IV.1_ART7!$J8=5,IV.1_ART7!$I8,0)</f>
        <v>0</v>
      </c>
      <c r="AY201" s="21">
        <f>IF(IV.1_ART7!$J8=6,IV.1_ART7!$I8,0)</f>
        <v>0</v>
      </c>
      <c r="AZ201" s="21">
        <f>IF(IV.1_ART8!$F8=1,IV.1_ART8!$E8,0)</f>
        <v>0</v>
      </c>
      <c r="BA201" s="20">
        <f>IF(IV.1_ART8!$F8=2,(IV.1_ART8!$E8-IV.1_ART8!$N8),0)</f>
        <v>0</v>
      </c>
      <c r="BB201" s="21">
        <f>IF(AND(IV.1_ART8!$F8=3,IV.1_ART8!O8=1),(IV.1_ART8!$E8-IV.1_ART8!$N8),0)</f>
        <v>0</v>
      </c>
      <c r="BC201" s="21">
        <f>IF(AND(IV.1_ART8!$F8=3,IV.1_ART8!O8=2),(IV.1_ART8!$E8-IV.1_ART8!$N8),0)</f>
        <v>0</v>
      </c>
      <c r="BD201" s="21">
        <f>IF(IV.1_ART8!$F8=4,IV.1_ART8!$E8,0)</f>
        <v>0</v>
      </c>
      <c r="BE201" s="21">
        <f>IF(IV.1_ART8!$J8=5,IV.1_ART8!$I8,0)</f>
        <v>0</v>
      </c>
      <c r="BF201" s="21">
        <f>IF(IV.1_ART8!$J8=6,IV.1_ART8!$I8,0)</f>
        <v>0</v>
      </c>
      <c r="BG201" s="21">
        <f>IF(IV.1_ART9!$F8=1,IV.1_ART9!$E8,0)</f>
        <v>0</v>
      </c>
      <c r="BH201" s="20">
        <f>IF(IV.1_ART9!$F8=2,(IV.1_ART9!$E8-IV.1_ART9!$N8),0)</f>
        <v>0</v>
      </c>
      <c r="BI201" s="21">
        <f>IF(AND(IV.1_ART9!$F8=3,IV.1_ART9!O8=1),(IV.1_ART9!$E8-IV.1_ART9!$N8),0)</f>
        <v>0</v>
      </c>
      <c r="BJ201" s="21">
        <f>IF(AND(IV.1_ART9!$F8=3,IV.1_ART9!O8=2),(IV.1_ART9!$E8-IV.1_ART9!$N8),0)</f>
        <v>0</v>
      </c>
      <c r="BK201" s="21">
        <f>IF(IV.1_ART9!$F8=4,IV.1_ART9!$E8,0)</f>
        <v>0</v>
      </c>
      <c r="BL201" s="21">
        <f>IF(IV.1_ART9!$J8=5,IV.1_ART9!$I8,0)</f>
        <v>0</v>
      </c>
      <c r="BM201" s="21">
        <f>IF(IV.1_ART9!$J8=6,IV.1_ART9!$I8,0)</f>
        <v>0</v>
      </c>
      <c r="BN201" s="21">
        <f>IF(IV.1_ART10!$F8=1,IV.1_ART10!$E8,0)</f>
        <v>0</v>
      </c>
      <c r="BO201" s="20">
        <f>IF(IV.1_ART10!$F8=2,(IV.1_ART10!$E8-IV.1_ART10!$N8),0)</f>
        <v>0</v>
      </c>
      <c r="BP201" s="21">
        <f>IF(AND(IV.1_ART10!$F8=3,IV.1_ART10!O8=1),(IV.1_ART10!$E8-IV.1_ART10!$N8),0)</f>
        <v>0</v>
      </c>
      <c r="BQ201" s="21">
        <f>IF(AND(IV.1_ART10!$F8=3,IV.1_ART10!O8=2),(IV.1_ART10!$E8-IV.1_ART10!$N8),0)</f>
        <v>0</v>
      </c>
      <c r="BR201" s="21">
        <f>IF(IV.1_ART10!$F8=4,IV.1_ART10!$E8,0)</f>
        <v>0</v>
      </c>
      <c r="BS201" s="21">
        <f>IF(IV.1_ART10!$J8=5,IV.1_ART10!$I8,0)</f>
        <v>0</v>
      </c>
      <c r="BT201" s="21">
        <f>IF(IV.1_ART10!$J8=6,IV.1_ART10!$I8,0)</f>
        <v>0</v>
      </c>
      <c r="BU201" s="21">
        <f>IF(IV.1_ART11!$F8=1,IV.1_ART11!$E8,0)</f>
        <v>0</v>
      </c>
      <c r="BV201" s="20">
        <f>IF(IV.1_ART11!$F8=2,(IV.1_ART11!$E8-IV.1_ART11!$N8),0)</f>
        <v>0</v>
      </c>
      <c r="BW201" s="21">
        <f>IF(AND(IV.1_ART11!$F8=3,IV.1_ART11!O8=1),(IV.1_ART11!$E8-IV.1_ART11!$N8),0)</f>
        <v>0</v>
      </c>
      <c r="BX201" s="21">
        <f>IF(AND(IV.1_ART11!$F8=3,IV.1_ART11!O8=2),(IV.1_ART11!$E8-IV.1_ART11!$N8),0)</f>
        <v>0</v>
      </c>
      <c r="BY201" s="21">
        <f>IF(IV.1_ART11!$F8=4,IV.1_ART11!$E8,0)</f>
        <v>0</v>
      </c>
      <c r="BZ201" s="21">
        <f>IF(IV.1_ART11!$J8=5,IV.1_ART11!$I8,0)</f>
        <v>0</v>
      </c>
      <c r="CA201" s="21">
        <f>IF(IV.1_ART11!$J8=6,IV.1_ART11!$I8,0)</f>
        <v>0</v>
      </c>
      <c r="CB201" s="21">
        <f>IF(IV.1_ART12!$F8=1,IV.1_ART12!$E8,0)</f>
        <v>0</v>
      </c>
      <c r="CC201" s="20">
        <f>IF(IV.1_ART12!$F8=2,(IV.1_ART12!$E8-IV.1_ART12!$N8),0)</f>
        <v>0</v>
      </c>
      <c r="CD201" s="21">
        <f>IF(AND(IV.1_ART12!$F8=3,IV.1_ART12!O8=1),(IV.1_ART12!$E8-IV.1_ART12!$N8),0)</f>
        <v>0</v>
      </c>
      <c r="CE201" s="21">
        <f>IF(AND(IV.1_ART12!$F8=3,IV.1_ART12!O8=2),(IV.1_ART12!$E8-IV.1_ART12!$N8),0)</f>
        <v>0</v>
      </c>
      <c r="CF201" s="21">
        <f>IF(IV.1_ART12!$F8=4,IV.1_ART12!$E8,0)</f>
        <v>0</v>
      </c>
      <c r="CG201" s="21">
        <f>IF(IV.1_ART12!$J8=5,IV.1_ART12!$I8,0)</f>
        <v>0</v>
      </c>
      <c r="CH201" s="21">
        <f>IF(IV.1_ART12!$J8=6,IV.1_ART12!$I8,0)</f>
        <v>0</v>
      </c>
    </row>
    <row r="202" spans="1:94">
      <c r="A202" s="22">
        <v>192</v>
      </c>
      <c r="B202" s="475" t="s">
        <v>657</v>
      </c>
      <c r="C202" s="21">
        <f>IF(IV.1_ART1!$F9=1,IV.1_ART1!$E9,0)</f>
        <v>0</v>
      </c>
      <c r="D202" s="21">
        <f>IF(IV.1_ART1!$F9=2,(IV.1_ART1!$E9-IV.1_ART1!$N9),0)</f>
        <v>0</v>
      </c>
      <c r="E202" s="21">
        <f>IF(IV.1_ART1!$F9=3,(IV.1_ART1!$E9-IV.1_ART1!$N9),0)</f>
        <v>0</v>
      </c>
      <c r="F202" s="21">
        <f>IF(AND(IV.1_ART1!$F9=3,IV.1_ART1!O9=2),(IV.1_ART1!$E9-IV.1_ART1!$N9),0)</f>
        <v>0</v>
      </c>
      <c r="G202" s="21">
        <f>IF(IV.1_ART1!$F9=4,IV.1_ART1!$E9,0)</f>
        <v>0</v>
      </c>
      <c r="H202" s="21">
        <f>IF(IV.1_ART1!$J9=5,IV.1_ART1!$I9,0)</f>
        <v>0</v>
      </c>
      <c r="I202" s="21">
        <f>IF(IV.1_ART1!$J9=6,IV.1_ART1!$I9,0)</f>
        <v>0</v>
      </c>
      <c r="J202" s="21">
        <f>IF(IV.1_ART2!$F9=1,IV.1_ART2!$E9,0)</f>
        <v>0</v>
      </c>
      <c r="K202" s="20">
        <f>IF(IV.1_ART2!$F9=2,(IV.1_ART2!$E9-IV.1_ART2!$N9),0)</f>
        <v>0</v>
      </c>
      <c r="L202" s="21">
        <f>IF(AND(IV.1_ART2!$F9=3,IV.1_ART2!O9=1),(IV.1_ART2!$E9-IV.1_ART2!$N9),0)</f>
        <v>0</v>
      </c>
      <c r="M202" s="21">
        <f>IF(AND(IV.1_ART2!$F9=3,IV.1_ART2!O9=2),(IV.1_ART2!$E9-IV.1_ART2!$N9),0)</f>
        <v>0</v>
      </c>
      <c r="N202" s="21">
        <f>IF(IV.1_ART2!$F9=4,IV.1_ART2!$E9,0)</f>
        <v>0</v>
      </c>
      <c r="O202" s="21">
        <f>IF(IV.1_ART2!$J9=5,IV.1_ART2!$I9,0)</f>
        <v>0</v>
      </c>
      <c r="P202" s="21">
        <f>IF(IV.1_ART2!$J9=6,IV.1_ART2!$I9,0)</f>
        <v>0</v>
      </c>
      <c r="Q202" s="21">
        <f>IF(IV.1_ART3!$F9=1,IV.1_ART3!$E9,0)</f>
        <v>0</v>
      </c>
      <c r="R202" s="20">
        <f>IF(IV.1_ART3!$F9=2,(IV.1_ART3!$E9-IV.1_ART3!$N9),0)</f>
        <v>0</v>
      </c>
      <c r="S202" s="21">
        <f>IF(AND(IV.1_ART3!$F9=3,IV.1_ART3!O9=1),(IV.1_ART3!$E9-IV.1_ART3!$N9),0)</f>
        <v>0</v>
      </c>
      <c r="T202" s="21">
        <f>IF(AND(IV.1_ART3!$F9=3,IV.1_ART3!O9=2),(IV.1_ART3!$E9-IV.1_ART3!$N9),0)</f>
        <v>0</v>
      </c>
      <c r="U202" s="21">
        <f>IF(IV.1_ART3!$F9=4,IV.1_ART3!$E9,0)</f>
        <v>0</v>
      </c>
      <c r="V202" s="21">
        <f>IF(IV.1_ART3!$J9=5,IV.1_ART3!$I9,0)</f>
        <v>0</v>
      </c>
      <c r="W202" s="21">
        <f>IF(IV.1_ART3!$J9=6,IV.1_ART3!$I9,0)</f>
        <v>0</v>
      </c>
      <c r="X202" s="21">
        <f>IF(IV.1_ART4!$F9=1,IV.1_ART4!$E9,0)</f>
        <v>0</v>
      </c>
      <c r="Y202" s="20">
        <f>IF(IV.1_ART4!$F9=2,(IV.1_ART4!$E9-IV.1_ART4!$N9),0)</f>
        <v>0</v>
      </c>
      <c r="Z202" s="21">
        <f>IF(AND(IV.1_ART4!$F9=3,IV.1_ART4!O9=1),(IV.1_ART4!$E9-IV.1_ART4!$N9),0)</f>
        <v>0</v>
      </c>
      <c r="AA202" s="21">
        <f>IF(AND(IV.1_ART4!$F9=3,IV.1_ART4!O9=2),(IV.1_ART4!$E9-IV.1_ART4!$N9),0)</f>
        <v>0</v>
      </c>
      <c r="AB202" s="21">
        <f>IF(IV.1_ART4!$F9=4,IV.1_ART4!$E9,0)</f>
        <v>0</v>
      </c>
      <c r="AC202" s="21">
        <f>IF(IV.1_ART4!$J9=5,IV.1_ART4!$I9,0)</f>
        <v>0</v>
      </c>
      <c r="AD202" s="21">
        <f>IF(IV.1_ART4!$J9=6,IV.1_ART4!$I9,0)</f>
        <v>0</v>
      </c>
      <c r="AE202" s="21">
        <f>IF(IV.1_ART5!$F9=1,IV.1_ART5!$E9,0)</f>
        <v>0</v>
      </c>
      <c r="AF202" s="20">
        <f>IF(IV.1_ART5!$F9=2,(IV.1_ART5!$E9-IV.1_ART5!$N9),0)</f>
        <v>0</v>
      </c>
      <c r="AG202" s="21">
        <f>IF(AND(IV.1_ART5!$F9=3,IV.1_ART5!O9=1),(IV.1_ART5!$E9-IV.1_ART5!$N9),0)</f>
        <v>0</v>
      </c>
      <c r="AH202" s="21">
        <f>IF(AND(IV.1_ART5!$F9=3,IV.1_ART5!O9=2),(IV.1_ART5!$E9-IV.1_ART5!$N9),0)</f>
        <v>0</v>
      </c>
      <c r="AI202" s="21">
        <f>IF(IV.1_ART5!$F9=4,IV.1_ART5!$E9,0)</f>
        <v>0</v>
      </c>
      <c r="AJ202" s="21">
        <f>IF(IV.1_ART5!$J9=5,IV.1_ART5!$I9,0)</f>
        <v>0</v>
      </c>
      <c r="AK202" s="21">
        <f>IF(IV.1_ART5!$J9=6,IV.1_ART5!$I9,0)</f>
        <v>0</v>
      </c>
      <c r="AL202" s="21">
        <f>IF(IV.1_ART6!$F9=1,IV.1_ART6!$E9,0)</f>
        <v>0</v>
      </c>
      <c r="AM202" s="20">
        <f>IF(IV.1_ART6!$F9=2,(IV.1_ART6!$E9-IV.1_ART6!$N9),0)</f>
        <v>0</v>
      </c>
      <c r="AN202" s="21">
        <f>IF(AND(IV.1_ART6!$F9=3,IV.1_ART6!O9=1),(IV.1_ART6!$E9-IV.1_ART6!$N9),0)</f>
        <v>0</v>
      </c>
      <c r="AO202" s="21">
        <f>IF(AND(IV.1_ART6!$F9=3,IV.1_ART6!O9=2),(IV.1_ART6!$E9-IV.1_ART6!$N9),0)</f>
        <v>0</v>
      </c>
      <c r="AP202" s="21">
        <f>IF(IV.1_ART6!$F9=4,IV.1_ART6!$E9,0)</f>
        <v>0</v>
      </c>
      <c r="AQ202" s="21">
        <f>IF(IV.1_ART6!$J9=5,IV.1_ART6!$I9,0)</f>
        <v>0</v>
      </c>
      <c r="AR202" s="21">
        <f>IF(IV.1_ART6!$J9=6,IV.1_ART6!$I9,0)</f>
        <v>0</v>
      </c>
      <c r="AS202" s="21">
        <f>IF(IV.1_ART7!$F9=1,IV.1_ART7!$E9,0)</f>
        <v>0</v>
      </c>
      <c r="AT202" s="20">
        <f>IF(IV.1_ART7!$F9=2,(IV.1_ART7!$E9-IV.1_ART7!$N9),0)</f>
        <v>0</v>
      </c>
      <c r="AU202" s="21">
        <f>IF(AND(IV.1_ART7!$F9=3,IV.1_ART7!O9=1),(IV.1_ART7!$E9-IV.1_ART7!$N9),0)</f>
        <v>0</v>
      </c>
      <c r="AV202" s="21">
        <f>IF(AND(IV.1_ART7!$F9=3,IV.1_ART7!O9=2),(IV.1_ART7!$E9-IV.1_ART7!$N9),0)</f>
        <v>0</v>
      </c>
      <c r="AW202" s="21">
        <f>IF(IV.1_ART7!$F9=4,IV.1_ART7!$E9,0)</f>
        <v>0</v>
      </c>
      <c r="AX202" s="21">
        <f>IF(IV.1_ART7!$J9=5,IV.1_ART7!$I9,0)</f>
        <v>0</v>
      </c>
      <c r="AY202" s="21">
        <f>IF(IV.1_ART7!$J9=6,IV.1_ART7!$I9,0)</f>
        <v>0</v>
      </c>
      <c r="AZ202" s="21">
        <f>IF(IV.1_ART8!$F9=1,IV.1_ART8!$E9,0)</f>
        <v>0</v>
      </c>
      <c r="BA202" s="20">
        <f>IF(IV.1_ART8!$F9=2,(IV.1_ART8!$E9-IV.1_ART8!$N9),0)</f>
        <v>0</v>
      </c>
      <c r="BB202" s="21">
        <f>IF(AND(IV.1_ART8!$F9=3,IV.1_ART8!O9=1),(IV.1_ART8!$E9-IV.1_ART8!$N9),0)</f>
        <v>0</v>
      </c>
      <c r="BC202" s="21">
        <f>IF(AND(IV.1_ART8!$F9=3,IV.1_ART8!O9=2),(IV.1_ART8!$E9-IV.1_ART8!$N9),0)</f>
        <v>0</v>
      </c>
      <c r="BD202" s="21">
        <f>IF(IV.1_ART8!$F9=4,IV.1_ART8!$E9,0)</f>
        <v>0</v>
      </c>
      <c r="BE202" s="21">
        <f>IF(IV.1_ART8!$J9=5,IV.1_ART8!$I9,0)</f>
        <v>0</v>
      </c>
      <c r="BF202" s="21">
        <f>IF(IV.1_ART8!$J9=6,IV.1_ART8!$I9,0)</f>
        <v>0</v>
      </c>
      <c r="BG202" s="21">
        <f>IF(IV.1_ART9!$F9=1,IV.1_ART9!$E9,0)</f>
        <v>0</v>
      </c>
      <c r="BH202" s="20">
        <f>IF(IV.1_ART9!$F9=2,(IV.1_ART9!$E9-IV.1_ART9!$N9),0)</f>
        <v>0</v>
      </c>
      <c r="BI202" s="21">
        <f>IF(AND(IV.1_ART9!$F9=3,IV.1_ART9!O9=1),(IV.1_ART9!$E9-IV.1_ART9!$N9),0)</f>
        <v>0</v>
      </c>
      <c r="BJ202" s="21">
        <f>IF(AND(IV.1_ART9!$F9=3,IV.1_ART9!O9=2),(IV.1_ART9!$E9-IV.1_ART9!$N9),0)</f>
        <v>0</v>
      </c>
      <c r="BK202" s="21">
        <f>IF(IV.1_ART9!$F9=4,IV.1_ART9!$E9,0)</f>
        <v>0</v>
      </c>
      <c r="BL202" s="21">
        <f>IF(IV.1_ART9!$J9=5,IV.1_ART9!$I9,0)</f>
        <v>0</v>
      </c>
      <c r="BM202" s="21">
        <f>IF(IV.1_ART9!$J9=6,IV.1_ART9!$I9,0)</f>
        <v>0</v>
      </c>
      <c r="BN202" s="21">
        <f>IF(IV.1_ART10!$F9=1,IV.1_ART10!$E9,0)</f>
        <v>0</v>
      </c>
      <c r="BO202" s="20">
        <f>IF(IV.1_ART10!$F9=2,(IV.1_ART10!$E9-IV.1_ART10!$N9),0)</f>
        <v>0</v>
      </c>
      <c r="BP202" s="21">
        <f>IF(AND(IV.1_ART10!$F9=3,IV.1_ART10!O9=1),(IV.1_ART10!$E9-IV.1_ART10!$N9),0)</f>
        <v>0</v>
      </c>
      <c r="BQ202" s="21">
        <f>IF(AND(IV.1_ART10!$F9=3,IV.1_ART10!O9=2),(IV.1_ART10!$E9-IV.1_ART10!$N9),0)</f>
        <v>0</v>
      </c>
      <c r="BR202" s="21">
        <f>IF(IV.1_ART10!$F9=4,IV.1_ART10!$E9,0)</f>
        <v>0</v>
      </c>
      <c r="BS202" s="21">
        <f>IF(IV.1_ART10!$J9=5,IV.1_ART10!$I9,0)</f>
        <v>0</v>
      </c>
      <c r="BT202" s="21">
        <f>IF(IV.1_ART10!$J9=6,IV.1_ART10!$I9,0)</f>
        <v>0</v>
      </c>
      <c r="BU202" s="21">
        <f>IF(IV.1_ART11!$F9=1,IV.1_ART11!$E9,0)</f>
        <v>0</v>
      </c>
      <c r="BV202" s="20">
        <f>IF(IV.1_ART11!$F9=2,(IV.1_ART11!$E9-IV.1_ART11!$N9),0)</f>
        <v>0</v>
      </c>
      <c r="BW202" s="21">
        <f>IF(AND(IV.1_ART11!$F9=3,IV.1_ART11!O9=1),(IV.1_ART11!$E9-IV.1_ART11!$N9),0)</f>
        <v>0</v>
      </c>
      <c r="BX202" s="21">
        <f>IF(AND(IV.1_ART11!$F9=3,IV.1_ART11!O9=2),(IV.1_ART11!$E9-IV.1_ART11!$N9),0)</f>
        <v>0</v>
      </c>
      <c r="BY202" s="21">
        <f>IF(IV.1_ART11!$F9=4,IV.1_ART11!$E9,0)</f>
        <v>0</v>
      </c>
      <c r="BZ202" s="21">
        <f>IF(IV.1_ART11!$J9=5,IV.1_ART11!$I9,0)</f>
        <v>0</v>
      </c>
      <c r="CA202" s="21">
        <f>IF(IV.1_ART11!$J9=6,IV.1_ART11!$I9,0)</f>
        <v>0</v>
      </c>
      <c r="CB202" s="21">
        <f>IF(IV.1_ART12!$F9=1,IV.1_ART12!$E9,0)</f>
        <v>0</v>
      </c>
      <c r="CC202" s="20">
        <f>IF(IV.1_ART12!$F9=2,(IV.1_ART12!$E9-IV.1_ART12!$N9),0)</f>
        <v>0</v>
      </c>
      <c r="CD202" s="21">
        <f>IF(AND(IV.1_ART12!$F9=3,IV.1_ART12!O9=1),(IV.1_ART12!$E9-IV.1_ART12!$N9),0)</f>
        <v>0</v>
      </c>
      <c r="CE202" s="21">
        <f>IF(AND(IV.1_ART12!$F9=3,IV.1_ART12!O9=2),(IV.1_ART12!$E9-IV.1_ART12!$N9),0)</f>
        <v>0</v>
      </c>
      <c r="CF202" s="21">
        <f>IF(IV.1_ART12!$F9=4,IV.1_ART12!$E9,0)</f>
        <v>0</v>
      </c>
      <c r="CG202" s="21">
        <f>IF(IV.1_ART12!$J9=5,IV.1_ART12!$I9,0)</f>
        <v>0</v>
      </c>
      <c r="CH202" s="21">
        <f>IF(IV.1_ART12!$J9=6,IV.1_ART12!$I9,0)</f>
        <v>0</v>
      </c>
    </row>
    <row r="203" spans="1:94">
      <c r="A203" s="22">
        <v>193</v>
      </c>
      <c r="B203" s="475" t="s">
        <v>658</v>
      </c>
      <c r="C203" s="21">
        <f>IF(IV.1_ART1!$F10=1,IV.1_ART1!$E10,0)</f>
        <v>0</v>
      </c>
      <c r="D203" s="21">
        <f>IF(IV.1_ART1!$F10=2,(IV.1_ART1!$E10-IV.1_ART1!$N10),0)</f>
        <v>0</v>
      </c>
      <c r="E203" s="21">
        <f>IF(IV.1_ART1!$F10=3,(IV.1_ART1!$E10-IV.1_ART1!$N10),0)</f>
        <v>0</v>
      </c>
      <c r="F203" s="21">
        <f>IF(AND(IV.1_ART1!$F10=3,IV.1_ART1!O10=2),(IV.1_ART1!$E10-IV.1_ART1!$N10),0)</f>
        <v>0</v>
      </c>
      <c r="G203" s="21">
        <f>IF(IV.1_ART1!$F10=4,IV.1_ART1!$E10,0)</f>
        <v>0</v>
      </c>
      <c r="H203" s="21">
        <f>IF(IV.1_ART1!$J10=5,IV.1_ART1!$I10,0)</f>
        <v>0</v>
      </c>
      <c r="I203" s="21">
        <f>IF(IV.1_ART1!$J10=6,IV.1_ART1!$I10,0)</f>
        <v>0</v>
      </c>
      <c r="J203" s="21">
        <f>IF(IV.1_ART2!$F10=1,IV.1_ART2!$E10,0)</f>
        <v>0</v>
      </c>
      <c r="K203" s="20">
        <f>IF(IV.1_ART2!$F10=2,(IV.1_ART2!$E10-IV.1_ART2!$N10),0)</f>
        <v>0</v>
      </c>
      <c r="L203" s="21">
        <f>IF(AND(IV.1_ART2!$F10=3,IV.1_ART2!O10=1),(IV.1_ART2!$E10-IV.1_ART2!$N10),0)</f>
        <v>0</v>
      </c>
      <c r="M203" s="21">
        <f>IF(AND(IV.1_ART2!$F10=3,IV.1_ART2!O10=2),(IV.1_ART2!$E10-IV.1_ART2!$N10),0)</f>
        <v>0</v>
      </c>
      <c r="N203" s="21">
        <f>IF(IV.1_ART2!$F10=4,IV.1_ART2!$E10,0)</f>
        <v>0</v>
      </c>
      <c r="O203" s="21">
        <f>IF(IV.1_ART2!$J10=5,IV.1_ART2!$I10,0)</f>
        <v>0</v>
      </c>
      <c r="P203" s="21">
        <f>IF(IV.1_ART2!$J10=6,IV.1_ART2!$I10,0)</f>
        <v>0</v>
      </c>
      <c r="Q203" s="21">
        <f>IF(IV.1_ART3!$F10=1,IV.1_ART3!$E10,0)</f>
        <v>0</v>
      </c>
      <c r="R203" s="20">
        <f>IF(IV.1_ART3!$F10=2,(IV.1_ART3!$E10-IV.1_ART3!$N10),0)</f>
        <v>0</v>
      </c>
      <c r="S203" s="21">
        <f>IF(AND(IV.1_ART3!$F10=3,IV.1_ART3!O10=1),(IV.1_ART3!$E10-IV.1_ART3!$N10),0)</f>
        <v>0</v>
      </c>
      <c r="T203" s="21">
        <f>IF(AND(IV.1_ART3!$F10=3,IV.1_ART3!O10=2),(IV.1_ART3!$E10-IV.1_ART3!$N10),0)</f>
        <v>0</v>
      </c>
      <c r="U203" s="21">
        <f>IF(IV.1_ART3!$F10=4,IV.1_ART3!$E10,0)</f>
        <v>0</v>
      </c>
      <c r="V203" s="21">
        <f>IF(IV.1_ART3!$J10=5,IV.1_ART3!$I10,0)</f>
        <v>0</v>
      </c>
      <c r="W203" s="21">
        <f>IF(IV.1_ART3!$J10=6,IV.1_ART3!$I10,0)</f>
        <v>0</v>
      </c>
      <c r="X203" s="21">
        <f>IF(IV.1_ART4!$F10=1,IV.1_ART4!$E10,0)</f>
        <v>0</v>
      </c>
      <c r="Y203" s="20">
        <f>IF(IV.1_ART4!$F10=2,(IV.1_ART4!$E10-IV.1_ART4!$N10),0)</f>
        <v>0</v>
      </c>
      <c r="Z203" s="21">
        <f>IF(AND(IV.1_ART4!$F10=3,IV.1_ART4!O10=1),(IV.1_ART4!$E10-IV.1_ART4!$N10),0)</f>
        <v>0</v>
      </c>
      <c r="AA203" s="21">
        <f>IF(AND(IV.1_ART4!$F10=3,IV.1_ART4!O10=2),(IV.1_ART4!$E10-IV.1_ART4!$N10),0)</f>
        <v>0</v>
      </c>
      <c r="AB203" s="21">
        <f>IF(IV.1_ART4!$F10=4,IV.1_ART4!$E10,0)</f>
        <v>0</v>
      </c>
      <c r="AC203" s="21">
        <f>IF(IV.1_ART4!$J10=5,IV.1_ART4!$I10,0)</f>
        <v>0</v>
      </c>
      <c r="AD203" s="21">
        <f>IF(IV.1_ART4!$J10=6,IV.1_ART4!$I10,0)</f>
        <v>0</v>
      </c>
      <c r="AE203" s="21">
        <f>IF(IV.1_ART5!$F10=1,IV.1_ART5!$E10,0)</f>
        <v>0</v>
      </c>
      <c r="AF203" s="20">
        <f>IF(IV.1_ART5!$F10=2,(IV.1_ART5!$E10-IV.1_ART5!$N10),0)</f>
        <v>0</v>
      </c>
      <c r="AG203" s="21">
        <f>IF(AND(IV.1_ART5!$F10=3,IV.1_ART5!O10=1),(IV.1_ART5!$E10-IV.1_ART5!$N10),0)</f>
        <v>0</v>
      </c>
      <c r="AH203" s="21">
        <f>IF(AND(IV.1_ART5!$F10=3,IV.1_ART5!O10=2),(IV.1_ART5!$E10-IV.1_ART5!$N10),0)</f>
        <v>0</v>
      </c>
      <c r="AI203" s="21">
        <f>IF(IV.1_ART5!$F10=4,IV.1_ART5!$E10,0)</f>
        <v>0</v>
      </c>
      <c r="AJ203" s="21">
        <f>IF(IV.1_ART5!$J10=5,IV.1_ART5!$I10,0)</f>
        <v>0</v>
      </c>
      <c r="AK203" s="21">
        <f>IF(IV.1_ART5!$J10=6,IV.1_ART5!$I10,0)</f>
        <v>0</v>
      </c>
      <c r="AL203" s="21">
        <f>IF(IV.1_ART6!$F10=1,IV.1_ART6!$E10,0)</f>
        <v>0</v>
      </c>
      <c r="AM203" s="20">
        <f>IF(IV.1_ART6!$F10=2,(IV.1_ART6!$E10-IV.1_ART6!$N10),0)</f>
        <v>0</v>
      </c>
      <c r="AN203" s="21">
        <f>IF(AND(IV.1_ART6!$F10=3,IV.1_ART6!O10=1),(IV.1_ART6!$E10-IV.1_ART6!$N10),0)</f>
        <v>0</v>
      </c>
      <c r="AO203" s="21">
        <f>IF(AND(IV.1_ART6!$F10=3,IV.1_ART6!O10=2),(IV.1_ART6!$E10-IV.1_ART6!$N10),0)</f>
        <v>0</v>
      </c>
      <c r="AP203" s="21">
        <f>IF(IV.1_ART6!$F10=4,IV.1_ART6!$E10,0)</f>
        <v>0</v>
      </c>
      <c r="AQ203" s="21">
        <f>IF(IV.1_ART6!$J10=5,IV.1_ART6!$I10,0)</f>
        <v>0</v>
      </c>
      <c r="AR203" s="21">
        <f>IF(IV.1_ART6!$J10=6,IV.1_ART6!$I10,0)</f>
        <v>0</v>
      </c>
      <c r="AS203" s="21">
        <f>IF(IV.1_ART7!$F10=1,IV.1_ART7!$E10,0)</f>
        <v>0</v>
      </c>
      <c r="AT203" s="20">
        <f>IF(IV.1_ART7!$F10=2,(IV.1_ART7!$E10-IV.1_ART7!$N10),0)</f>
        <v>0</v>
      </c>
      <c r="AU203" s="21">
        <f>IF(AND(IV.1_ART7!$F10=3,IV.1_ART7!O10=1),(IV.1_ART7!$E10-IV.1_ART7!$N10),0)</f>
        <v>0</v>
      </c>
      <c r="AV203" s="21">
        <f>IF(AND(IV.1_ART7!$F10=3,IV.1_ART7!O10=2),(IV.1_ART7!$E10-IV.1_ART7!$N10),0)</f>
        <v>0</v>
      </c>
      <c r="AW203" s="21">
        <f>IF(IV.1_ART7!$F10=4,IV.1_ART7!$E10,0)</f>
        <v>0</v>
      </c>
      <c r="AX203" s="21">
        <f>IF(IV.1_ART7!$J10=5,IV.1_ART7!$I10,0)</f>
        <v>0</v>
      </c>
      <c r="AY203" s="21">
        <f>IF(IV.1_ART7!$J10=6,IV.1_ART7!$I10,0)</f>
        <v>0</v>
      </c>
      <c r="AZ203" s="21">
        <f>IF(IV.1_ART8!$F10=1,IV.1_ART8!$E10,0)</f>
        <v>0</v>
      </c>
      <c r="BA203" s="20">
        <f>IF(IV.1_ART8!$F10=2,(IV.1_ART8!$E10-IV.1_ART8!$N10),0)</f>
        <v>0</v>
      </c>
      <c r="BB203" s="21">
        <f>IF(AND(IV.1_ART8!$F10=3,IV.1_ART8!O10=1),(IV.1_ART8!$E10-IV.1_ART8!$N10),0)</f>
        <v>0</v>
      </c>
      <c r="BC203" s="21">
        <f>IF(AND(IV.1_ART8!$F10=3,IV.1_ART8!O10=2),(IV.1_ART8!$E10-IV.1_ART8!$N10),0)</f>
        <v>0</v>
      </c>
      <c r="BD203" s="21">
        <f>IF(IV.1_ART8!$F10=4,IV.1_ART8!$E10,0)</f>
        <v>0</v>
      </c>
      <c r="BE203" s="21">
        <f>IF(IV.1_ART8!$J10=5,IV.1_ART8!$I10,0)</f>
        <v>0</v>
      </c>
      <c r="BF203" s="21">
        <f>IF(IV.1_ART8!$J10=6,IV.1_ART8!$I10,0)</f>
        <v>0</v>
      </c>
      <c r="BG203" s="21">
        <f>IF(IV.1_ART9!$F10=1,IV.1_ART9!$E10,0)</f>
        <v>0</v>
      </c>
      <c r="BH203" s="20">
        <f>IF(IV.1_ART9!$F10=2,(IV.1_ART9!$E10-IV.1_ART9!$N10),0)</f>
        <v>0</v>
      </c>
      <c r="BI203" s="21">
        <f>IF(AND(IV.1_ART9!$F10=3,IV.1_ART9!O10=1),(IV.1_ART9!$E10-IV.1_ART9!$N10),0)</f>
        <v>0</v>
      </c>
      <c r="BJ203" s="21">
        <f>IF(AND(IV.1_ART9!$F10=3,IV.1_ART9!O10=2),(IV.1_ART9!$E10-IV.1_ART9!$N10),0)</f>
        <v>0</v>
      </c>
      <c r="BK203" s="21">
        <f>IF(IV.1_ART9!$F10=4,IV.1_ART9!$E10,0)</f>
        <v>0</v>
      </c>
      <c r="BL203" s="21">
        <f>IF(IV.1_ART9!$J10=5,IV.1_ART9!$I10,0)</f>
        <v>0</v>
      </c>
      <c r="BM203" s="21">
        <f>IF(IV.1_ART9!$J10=6,IV.1_ART9!$I10,0)</f>
        <v>0</v>
      </c>
      <c r="BN203" s="21">
        <f>IF(IV.1_ART10!$F10=1,IV.1_ART10!$E10,0)</f>
        <v>0</v>
      </c>
      <c r="BO203" s="20">
        <f>IF(IV.1_ART10!$F10=2,(IV.1_ART10!$E10-IV.1_ART10!$N10),0)</f>
        <v>0</v>
      </c>
      <c r="BP203" s="21">
        <f>IF(AND(IV.1_ART10!$F10=3,IV.1_ART10!O10=1),(IV.1_ART10!$E10-IV.1_ART10!$N10),0)</f>
        <v>0</v>
      </c>
      <c r="BQ203" s="21">
        <f>IF(AND(IV.1_ART10!$F10=3,IV.1_ART10!O10=2),(IV.1_ART10!$E10-IV.1_ART10!$N10),0)</f>
        <v>0</v>
      </c>
      <c r="BR203" s="21">
        <f>IF(IV.1_ART10!$F10=4,IV.1_ART10!$E10,0)</f>
        <v>0</v>
      </c>
      <c r="BS203" s="21">
        <f>IF(IV.1_ART10!$J10=5,IV.1_ART10!$I10,0)</f>
        <v>0</v>
      </c>
      <c r="BT203" s="21">
        <f>IF(IV.1_ART10!$J10=6,IV.1_ART10!$I10,0)</f>
        <v>0</v>
      </c>
      <c r="BU203" s="21">
        <f>IF(IV.1_ART11!$F10=1,IV.1_ART11!$E10,0)</f>
        <v>0</v>
      </c>
      <c r="BV203" s="20">
        <f>IF(IV.1_ART11!$F10=2,(IV.1_ART11!$E10-IV.1_ART11!$N10),0)</f>
        <v>0</v>
      </c>
      <c r="BW203" s="21">
        <f>IF(AND(IV.1_ART11!$F10=3,IV.1_ART11!O10=1),(IV.1_ART11!$E10-IV.1_ART11!$N10),0)</f>
        <v>0</v>
      </c>
      <c r="BX203" s="21">
        <f>IF(AND(IV.1_ART11!$F10=3,IV.1_ART11!O10=2),(IV.1_ART11!$E10-IV.1_ART11!$N10),0)</f>
        <v>0</v>
      </c>
      <c r="BY203" s="21">
        <f>IF(IV.1_ART11!$F10=4,IV.1_ART11!$E10,0)</f>
        <v>0</v>
      </c>
      <c r="BZ203" s="21">
        <f>IF(IV.1_ART11!$J10=5,IV.1_ART11!$I10,0)</f>
        <v>0</v>
      </c>
      <c r="CA203" s="21">
        <f>IF(IV.1_ART11!$J10=6,IV.1_ART11!$I10,0)</f>
        <v>0</v>
      </c>
      <c r="CB203" s="21">
        <f>IF(IV.1_ART12!$F10=1,IV.1_ART12!$E10,0)</f>
        <v>0</v>
      </c>
      <c r="CC203" s="20">
        <f>IF(IV.1_ART12!$F10=2,(IV.1_ART12!$E10-IV.1_ART12!$N10),0)</f>
        <v>0</v>
      </c>
      <c r="CD203" s="21">
        <f>IF(AND(IV.1_ART12!$F10=3,IV.1_ART12!O10=1),(IV.1_ART12!$E10-IV.1_ART12!$N10),0)</f>
        <v>0</v>
      </c>
      <c r="CE203" s="21">
        <f>IF(AND(IV.1_ART12!$F10=3,IV.1_ART12!O10=2),(IV.1_ART12!$E10-IV.1_ART12!$N10),0)</f>
        <v>0</v>
      </c>
      <c r="CF203" s="21">
        <f>IF(IV.1_ART12!$F10=4,IV.1_ART12!$E10,0)</f>
        <v>0</v>
      </c>
      <c r="CG203" s="21">
        <f>IF(IV.1_ART12!$J10=5,IV.1_ART12!$I10,0)</f>
        <v>0</v>
      </c>
      <c r="CH203" s="21">
        <f>IF(IV.1_ART12!$J10=6,IV.1_ART12!$I10,0)</f>
        <v>0</v>
      </c>
    </row>
    <row r="204" spans="1:94">
      <c r="A204" s="22">
        <v>194</v>
      </c>
      <c r="B204" s="474" t="s">
        <v>243</v>
      </c>
      <c r="C204" s="21">
        <f>IF(IV.1_ART1!$F11=1,IV.1_ART1!$E11,0)</f>
        <v>0</v>
      </c>
      <c r="D204" s="21">
        <f>IF(IV.1_ART1!$F11=2,(IV.1_ART1!$E11-IV.1_ART1!$N11),0)</f>
        <v>0</v>
      </c>
      <c r="E204" s="21">
        <f>IF(IV.1_ART1!$F11=3,(IV.1_ART1!$E11-IV.1_ART1!$N11),0)</f>
        <v>0</v>
      </c>
      <c r="F204" s="21">
        <f>IF(AND(IV.1_ART1!$F11=3,IV.1_ART1!O11=2),(IV.1_ART1!$E11-IV.1_ART1!$N11),0)</f>
        <v>0</v>
      </c>
      <c r="G204" s="21">
        <f>IF(IV.1_ART1!$F11=4,IV.1_ART1!$E11,0)</f>
        <v>0</v>
      </c>
      <c r="H204" s="21">
        <f>IF(IV.1_ART1!$J11=5,IV.1_ART1!$I11,0)</f>
        <v>0</v>
      </c>
      <c r="I204" s="21">
        <f>IF(IV.1_ART1!$J11=6,IV.1_ART1!$I11,0)</f>
        <v>0</v>
      </c>
      <c r="J204" s="21">
        <f>IF(IV.1_ART2!$F11=1,IV.1_ART2!$E11,0)</f>
        <v>0</v>
      </c>
      <c r="K204" s="20">
        <f>IF(IV.1_ART2!$F11=2,(IV.1_ART2!$E11-IV.1_ART2!$N11),0)</f>
        <v>0</v>
      </c>
      <c r="L204" s="21">
        <f>IF(AND(IV.1_ART2!$F11=3,IV.1_ART2!O11=1),(IV.1_ART2!$E11-IV.1_ART2!$N11),0)</f>
        <v>0</v>
      </c>
      <c r="M204" s="21">
        <f>IF(AND(IV.1_ART2!$F11=3,IV.1_ART2!O11=2),(IV.1_ART2!$E11-IV.1_ART2!$N11),0)</f>
        <v>0</v>
      </c>
      <c r="N204" s="21">
        <f>IF(IV.1_ART2!$F11=4,IV.1_ART2!$E11,0)</f>
        <v>0</v>
      </c>
      <c r="O204" s="21">
        <f>IF(IV.1_ART2!$J11=5,IV.1_ART2!$I11,0)</f>
        <v>0</v>
      </c>
      <c r="P204" s="21">
        <f>IF(IV.1_ART2!$J11=6,IV.1_ART2!$I11,0)</f>
        <v>0</v>
      </c>
      <c r="Q204" s="21">
        <f>IF(IV.1_ART3!$F11=1,IV.1_ART3!$E11,0)</f>
        <v>0</v>
      </c>
      <c r="R204" s="20">
        <f>IF(IV.1_ART3!$F11=2,(IV.1_ART3!$E11-IV.1_ART3!$N11),0)</f>
        <v>0</v>
      </c>
      <c r="S204" s="21">
        <f>IF(AND(IV.1_ART3!$F11=3,IV.1_ART3!O11=1),(IV.1_ART3!$E11-IV.1_ART3!$N11),0)</f>
        <v>0</v>
      </c>
      <c r="T204" s="21">
        <f>IF(AND(IV.1_ART3!$F11=3,IV.1_ART3!O11=2),(IV.1_ART3!$E11-IV.1_ART3!$N11),0)</f>
        <v>0</v>
      </c>
      <c r="U204" s="21">
        <f>IF(IV.1_ART3!$F11=4,IV.1_ART3!$E11,0)</f>
        <v>0</v>
      </c>
      <c r="V204" s="21">
        <f>IF(IV.1_ART3!$J11=5,IV.1_ART3!$I11,0)</f>
        <v>0</v>
      </c>
      <c r="W204" s="21">
        <f>IF(IV.1_ART3!$J11=6,IV.1_ART3!$I11,0)</f>
        <v>0</v>
      </c>
      <c r="X204" s="21">
        <f>IF(IV.1_ART4!$F11=1,IV.1_ART4!$E11,0)</f>
        <v>0</v>
      </c>
      <c r="Y204" s="20">
        <f>IF(IV.1_ART4!$F11=2,(IV.1_ART4!$E11-IV.1_ART4!$N11),0)</f>
        <v>0</v>
      </c>
      <c r="Z204" s="21">
        <f>IF(AND(IV.1_ART4!$F11=3,IV.1_ART4!O11=1),(IV.1_ART4!$E11-IV.1_ART4!$N11),0)</f>
        <v>0</v>
      </c>
      <c r="AA204" s="21">
        <f>IF(AND(IV.1_ART4!$F11=3,IV.1_ART4!O11=2),(IV.1_ART4!$E11-IV.1_ART4!$N11),0)</f>
        <v>0</v>
      </c>
      <c r="AB204" s="21">
        <f>IF(IV.1_ART4!$F11=4,IV.1_ART4!$E11,0)</f>
        <v>0</v>
      </c>
      <c r="AC204" s="21">
        <f>IF(IV.1_ART4!$J11=5,IV.1_ART4!$I11,0)</f>
        <v>0</v>
      </c>
      <c r="AD204" s="21">
        <f>IF(IV.1_ART4!$J11=6,IV.1_ART4!$I11,0)</f>
        <v>0</v>
      </c>
      <c r="AE204" s="21">
        <f>IF(IV.1_ART5!$F11=1,IV.1_ART5!$E11,0)</f>
        <v>0</v>
      </c>
      <c r="AF204" s="20">
        <f>IF(IV.1_ART5!$F11=2,(IV.1_ART5!$E11-IV.1_ART5!$N11),0)</f>
        <v>0</v>
      </c>
      <c r="AG204" s="21">
        <f>IF(AND(IV.1_ART5!$F11=3,IV.1_ART5!O11=1),(IV.1_ART5!$E11-IV.1_ART5!$N11),0)</f>
        <v>0</v>
      </c>
      <c r="AH204" s="21">
        <f>IF(AND(IV.1_ART5!$F11=3,IV.1_ART5!O11=2),(IV.1_ART5!$E11-IV.1_ART5!$N11),0)</f>
        <v>0</v>
      </c>
      <c r="AI204" s="21">
        <f>IF(IV.1_ART5!$F11=4,IV.1_ART5!$E11,0)</f>
        <v>0</v>
      </c>
      <c r="AJ204" s="21">
        <f>IF(IV.1_ART5!$J11=5,IV.1_ART5!$I11,0)</f>
        <v>0</v>
      </c>
      <c r="AK204" s="21">
        <f>IF(IV.1_ART5!$J11=6,IV.1_ART5!$I11,0)</f>
        <v>0</v>
      </c>
      <c r="AL204" s="21">
        <f>IF(IV.1_ART6!$F11=1,IV.1_ART6!$E11,0)</f>
        <v>0</v>
      </c>
      <c r="AM204" s="20">
        <f>IF(IV.1_ART6!$F11=2,(IV.1_ART6!$E11-IV.1_ART6!$N11),0)</f>
        <v>0</v>
      </c>
      <c r="AN204" s="21">
        <f>IF(AND(IV.1_ART6!$F11=3,IV.1_ART6!O11=1),(IV.1_ART6!$E11-IV.1_ART6!$N11),0)</f>
        <v>0</v>
      </c>
      <c r="AO204" s="21">
        <f>IF(AND(IV.1_ART6!$F11=3,IV.1_ART6!O11=2),(IV.1_ART6!$E11-IV.1_ART6!$N11),0)</f>
        <v>0</v>
      </c>
      <c r="AP204" s="21">
        <f>IF(IV.1_ART6!$F11=4,IV.1_ART6!$E11,0)</f>
        <v>0</v>
      </c>
      <c r="AQ204" s="21">
        <f>IF(IV.1_ART6!$J11=5,IV.1_ART6!$I11,0)</f>
        <v>0</v>
      </c>
      <c r="AR204" s="21">
        <f>IF(IV.1_ART6!$J11=6,IV.1_ART6!$I11,0)</f>
        <v>0</v>
      </c>
      <c r="AS204" s="21">
        <f>IF(IV.1_ART7!$F11=1,IV.1_ART7!$E11,0)</f>
        <v>0</v>
      </c>
      <c r="AT204" s="20">
        <f>IF(IV.1_ART7!$F11=2,(IV.1_ART7!$E11-IV.1_ART7!$N11),0)</f>
        <v>0</v>
      </c>
      <c r="AU204" s="21">
        <f>IF(AND(IV.1_ART7!$F11=3,IV.1_ART7!O11=1),(IV.1_ART7!$E11-IV.1_ART7!$N11),0)</f>
        <v>0</v>
      </c>
      <c r="AV204" s="21">
        <f>IF(AND(IV.1_ART7!$F11=3,IV.1_ART7!O11=2),(IV.1_ART7!$E11-IV.1_ART7!$N11),0)</f>
        <v>0</v>
      </c>
      <c r="AW204" s="21">
        <f>IF(IV.1_ART7!$F11=4,IV.1_ART7!$E11,0)</f>
        <v>0</v>
      </c>
      <c r="AX204" s="21">
        <f>IF(IV.1_ART7!$J11=5,IV.1_ART7!$I11,0)</f>
        <v>0</v>
      </c>
      <c r="AY204" s="21">
        <f>IF(IV.1_ART7!$J11=6,IV.1_ART7!$I11,0)</f>
        <v>0</v>
      </c>
      <c r="AZ204" s="21">
        <f>IF(IV.1_ART8!$F11=1,IV.1_ART8!$E11,0)</f>
        <v>0</v>
      </c>
      <c r="BA204" s="20">
        <f>IF(IV.1_ART8!$F11=2,(IV.1_ART8!$E11-IV.1_ART8!$N11),0)</f>
        <v>0</v>
      </c>
      <c r="BB204" s="21">
        <f>IF(AND(IV.1_ART8!$F11=3,IV.1_ART8!O11=1),(IV.1_ART8!$E11-IV.1_ART8!$N11),0)</f>
        <v>0</v>
      </c>
      <c r="BC204" s="21">
        <f>IF(AND(IV.1_ART8!$F11=3,IV.1_ART8!O11=2),(IV.1_ART8!$E11-IV.1_ART8!$N11),0)</f>
        <v>0</v>
      </c>
      <c r="BD204" s="21">
        <f>IF(IV.1_ART8!$F11=4,IV.1_ART8!$E11,0)</f>
        <v>0</v>
      </c>
      <c r="BE204" s="21">
        <f>IF(IV.1_ART8!$J11=5,IV.1_ART8!$I11,0)</f>
        <v>0</v>
      </c>
      <c r="BF204" s="21">
        <f>IF(IV.1_ART8!$J11=6,IV.1_ART8!$I11,0)</f>
        <v>0</v>
      </c>
      <c r="BG204" s="21">
        <f>IF(IV.1_ART9!$F11=1,IV.1_ART9!$E11,0)</f>
        <v>0</v>
      </c>
      <c r="BH204" s="20">
        <f>IF(IV.1_ART9!$F11=2,(IV.1_ART9!$E11-IV.1_ART9!$N11),0)</f>
        <v>0</v>
      </c>
      <c r="BI204" s="21">
        <f>IF(AND(IV.1_ART9!$F11=3,IV.1_ART9!O11=1),(IV.1_ART9!$E11-IV.1_ART9!$N11),0)</f>
        <v>0</v>
      </c>
      <c r="BJ204" s="21">
        <f>IF(AND(IV.1_ART9!$F11=3,IV.1_ART9!O11=2),(IV.1_ART9!$E11-IV.1_ART9!$N11),0)</f>
        <v>0</v>
      </c>
      <c r="BK204" s="21">
        <f>IF(IV.1_ART9!$F11=4,IV.1_ART9!$E11,0)</f>
        <v>0</v>
      </c>
      <c r="BL204" s="21">
        <f>IF(IV.1_ART9!$J11=5,IV.1_ART9!$I11,0)</f>
        <v>0</v>
      </c>
      <c r="BM204" s="21">
        <f>IF(IV.1_ART9!$J11=6,IV.1_ART9!$I11,0)</f>
        <v>0</v>
      </c>
      <c r="BN204" s="21">
        <f>IF(IV.1_ART10!$F11=1,IV.1_ART10!$E11,0)</f>
        <v>0</v>
      </c>
      <c r="BO204" s="20">
        <f>IF(IV.1_ART10!$F11=2,(IV.1_ART10!$E11-IV.1_ART10!$N11),0)</f>
        <v>0</v>
      </c>
      <c r="BP204" s="21">
        <f>IF(AND(IV.1_ART10!$F11=3,IV.1_ART10!O11=1),(IV.1_ART10!$E11-IV.1_ART10!$N11),0)</f>
        <v>0</v>
      </c>
      <c r="BQ204" s="21">
        <f>IF(AND(IV.1_ART10!$F11=3,IV.1_ART10!O11=2),(IV.1_ART10!$E11-IV.1_ART10!$N11),0)</f>
        <v>0</v>
      </c>
      <c r="BR204" s="21">
        <f>IF(IV.1_ART10!$F11=4,IV.1_ART10!$E11,0)</f>
        <v>0</v>
      </c>
      <c r="BS204" s="21">
        <f>IF(IV.1_ART10!$J11=5,IV.1_ART10!$I11,0)</f>
        <v>0</v>
      </c>
      <c r="BT204" s="21">
        <f>IF(IV.1_ART10!$J11=6,IV.1_ART10!$I11,0)</f>
        <v>0</v>
      </c>
      <c r="BU204" s="21">
        <f>IF(IV.1_ART11!$F11=1,IV.1_ART11!$E11,0)</f>
        <v>0</v>
      </c>
      <c r="BV204" s="20">
        <f>IF(IV.1_ART11!$F11=2,(IV.1_ART11!$E11-IV.1_ART11!$N11),0)</f>
        <v>0</v>
      </c>
      <c r="BW204" s="21">
        <f>IF(AND(IV.1_ART11!$F11=3,IV.1_ART11!O11=1),(IV.1_ART11!$E11-IV.1_ART11!$N11),0)</f>
        <v>0</v>
      </c>
      <c r="BX204" s="21">
        <f>IF(AND(IV.1_ART11!$F11=3,IV.1_ART11!O11=2),(IV.1_ART11!$E11-IV.1_ART11!$N11),0)</f>
        <v>0</v>
      </c>
      <c r="BY204" s="21">
        <f>IF(IV.1_ART11!$F11=4,IV.1_ART11!$E11,0)</f>
        <v>0</v>
      </c>
      <c r="BZ204" s="21">
        <f>IF(IV.1_ART11!$J11=5,IV.1_ART11!$I11,0)</f>
        <v>0</v>
      </c>
      <c r="CA204" s="21">
        <f>IF(IV.1_ART11!$J11=6,IV.1_ART11!$I11,0)</f>
        <v>0</v>
      </c>
      <c r="CB204" s="21">
        <f>IF(IV.1_ART12!$F11=1,IV.1_ART12!$E11,0)</f>
        <v>0</v>
      </c>
      <c r="CC204" s="20">
        <f>IF(IV.1_ART12!$F11=2,(IV.1_ART12!$E11-IV.1_ART12!$N11),0)</f>
        <v>0</v>
      </c>
      <c r="CD204" s="21">
        <f>IF(AND(IV.1_ART12!$F11=3,IV.1_ART12!O11=1),(IV.1_ART12!$E11-IV.1_ART12!$N11),0)</f>
        <v>0</v>
      </c>
      <c r="CE204" s="21">
        <f>IF(AND(IV.1_ART12!$F11=3,IV.1_ART12!O11=2),(IV.1_ART12!$E11-IV.1_ART12!$N11),0)</f>
        <v>0</v>
      </c>
      <c r="CF204" s="21">
        <f>IF(IV.1_ART12!$F11=4,IV.1_ART12!$E11,0)</f>
        <v>0</v>
      </c>
      <c r="CG204" s="21">
        <f>IF(IV.1_ART12!$J11=5,IV.1_ART12!$I11,0)</f>
        <v>0</v>
      </c>
      <c r="CH204" s="21">
        <f>IF(IV.1_ART12!$J11=6,IV.1_ART12!$I11,0)</f>
        <v>0</v>
      </c>
    </row>
    <row r="205" spans="1:94">
      <c r="A205" s="22">
        <v>195</v>
      </c>
      <c r="B205" s="474" t="s">
        <v>245</v>
      </c>
      <c r="C205" s="21">
        <f>IF(IV.1_ART1!$F12=1,IV.1_ART1!$E12,0)</f>
        <v>0</v>
      </c>
      <c r="D205" s="21">
        <f>IF(IV.1_ART1!$F12=2,(IV.1_ART1!$E12-IV.1_ART1!$N12),0)</f>
        <v>0</v>
      </c>
      <c r="E205" s="21">
        <f>IF(IV.1_ART1!$F12=3,(IV.1_ART1!$E12-IV.1_ART1!$N12),0)</f>
        <v>0</v>
      </c>
      <c r="F205" s="21">
        <f>IF(AND(IV.1_ART1!$F12=3,IV.1_ART1!O12=2),(IV.1_ART1!$E12-IV.1_ART1!$N12),0)</f>
        <v>0</v>
      </c>
      <c r="G205" s="21">
        <f>IF(IV.1_ART1!$F12=4,IV.1_ART1!$E12,0)</f>
        <v>0</v>
      </c>
      <c r="H205" s="21">
        <f>IF(IV.1_ART1!$J12=5,IV.1_ART1!$I12,0)</f>
        <v>0</v>
      </c>
      <c r="I205" s="21">
        <f>IF(IV.1_ART1!$J12=6,IV.1_ART1!$I12,0)</f>
        <v>0</v>
      </c>
      <c r="J205" s="21">
        <f>IF(IV.1_ART2!$F12=1,IV.1_ART2!$E12,0)</f>
        <v>0</v>
      </c>
      <c r="K205" s="20">
        <f>IF(IV.1_ART2!$F12=2,(IV.1_ART2!$E12-IV.1_ART2!$N12),0)</f>
        <v>0</v>
      </c>
      <c r="L205" s="21">
        <f>IF(AND(IV.1_ART2!$F12=3,IV.1_ART2!O12=1),(IV.1_ART2!$E12-IV.1_ART2!$N12),0)</f>
        <v>0</v>
      </c>
      <c r="M205" s="21">
        <f>IF(AND(IV.1_ART2!$F12=3,IV.1_ART2!O12=2),(IV.1_ART2!$E12-IV.1_ART2!$N12),0)</f>
        <v>0</v>
      </c>
      <c r="N205" s="21">
        <f>IF(IV.1_ART2!$F12=4,IV.1_ART2!$E12,0)</f>
        <v>0</v>
      </c>
      <c r="O205" s="21">
        <f>IF(IV.1_ART2!$J12=5,IV.1_ART2!$I12,0)</f>
        <v>0</v>
      </c>
      <c r="P205" s="21">
        <f>IF(IV.1_ART2!$J12=6,IV.1_ART2!$I12,0)</f>
        <v>0</v>
      </c>
      <c r="Q205" s="21">
        <f>IF(IV.1_ART3!$F12=1,IV.1_ART3!$E12,0)</f>
        <v>0</v>
      </c>
      <c r="R205" s="20">
        <f>IF(IV.1_ART3!$F12=2,(IV.1_ART3!$E12-IV.1_ART3!$N12),0)</f>
        <v>0</v>
      </c>
      <c r="S205" s="21">
        <f>IF(AND(IV.1_ART3!$F12=3,IV.1_ART3!O12=1),(IV.1_ART3!$E12-IV.1_ART3!$N12),0)</f>
        <v>0</v>
      </c>
      <c r="T205" s="21">
        <f>IF(AND(IV.1_ART3!$F12=3,IV.1_ART3!O12=2),(IV.1_ART3!$E12-IV.1_ART3!$N12),0)</f>
        <v>0</v>
      </c>
      <c r="U205" s="21">
        <f>IF(IV.1_ART3!$F12=4,IV.1_ART3!$E12,0)</f>
        <v>0</v>
      </c>
      <c r="V205" s="21">
        <f>IF(IV.1_ART3!$J12=5,IV.1_ART3!$I12,0)</f>
        <v>0</v>
      </c>
      <c r="W205" s="21">
        <f>IF(IV.1_ART3!$J12=6,IV.1_ART3!$I12,0)</f>
        <v>0</v>
      </c>
      <c r="X205" s="21">
        <f>IF(IV.1_ART4!$F12=1,IV.1_ART4!$E12,0)</f>
        <v>0</v>
      </c>
      <c r="Y205" s="20">
        <f>IF(IV.1_ART4!$F12=2,(IV.1_ART4!$E12-IV.1_ART4!$N12),0)</f>
        <v>0</v>
      </c>
      <c r="Z205" s="21">
        <f>IF(AND(IV.1_ART4!$F12=3,IV.1_ART4!O12=1),(IV.1_ART4!$E12-IV.1_ART4!$N12),0)</f>
        <v>0</v>
      </c>
      <c r="AA205" s="21">
        <f>IF(AND(IV.1_ART4!$F12=3,IV.1_ART4!O12=2),(IV.1_ART4!$E12-IV.1_ART4!$N12),0)</f>
        <v>0</v>
      </c>
      <c r="AB205" s="21">
        <f>IF(IV.1_ART4!$F12=4,IV.1_ART4!$E12,0)</f>
        <v>0</v>
      </c>
      <c r="AC205" s="21">
        <f>IF(IV.1_ART4!$J12=5,IV.1_ART4!$I12,0)</f>
        <v>0</v>
      </c>
      <c r="AD205" s="21">
        <f>IF(IV.1_ART4!$J12=6,IV.1_ART4!$I12,0)</f>
        <v>0</v>
      </c>
      <c r="AE205" s="21">
        <f>IF(IV.1_ART5!$F12=1,IV.1_ART5!$E12,0)</f>
        <v>0</v>
      </c>
      <c r="AF205" s="20">
        <f>IF(IV.1_ART5!$F12=2,(IV.1_ART5!$E12-IV.1_ART5!$N12),0)</f>
        <v>0</v>
      </c>
      <c r="AG205" s="21">
        <f>IF(AND(IV.1_ART5!$F12=3,IV.1_ART5!O12=1),(IV.1_ART5!$E12-IV.1_ART5!$N12),0)</f>
        <v>0</v>
      </c>
      <c r="AH205" s="21">
        <f>IF(AND(IV.1_ART5!$F12=3,IV.1_ART5!O12=2),(IV.1_ART5!$E12-IV.1_ART5!$N12),0)</f>
        <v>0</v>
      </c>
      <c r="AI205" s="21">
        <f>IF(IV.1_ART5!$F12=4,IV.1_ART5!$E12,0)</f>
        <v>0</v>
      </c>
      <c r="AJ205" s="21">
        <f>IF(IV.1_ART5!$J12=5,IV.1_ART5!$I12,0)</f>
        <v>0</v>
      </c>
      <c r="AK205" s="21">
        <f>IF(IV.1_ART5!$J12=6,IV.1_ART5!$I12,0)</f>
        <v>0</v>
      </c>
      <c r="AL205" s="21">
        <f>IF(IV.1_ART6!$F12=1,IV.1_ART6!$E12,0)</f>
        <v>0</v>
      </c>
      <c r="AM205" s="20">
        <f>IF(IV.1_ART6!$F12=2,(IV.1_ART6!$E12-IV.1_ART6!$N12),0)</f>
        <v>0</v>
      </c>
      <c r="AN205" s="21">
        <f>IF(AND(IV.1_ART6!$F12=3,IV.1_ART6!O12=1),(IV.1_ART6!$E12-IV.1_ART6!$N12),0)</f>
        <v>0</v>
      </c>
      <c r="AO205" s="21">
        <f>IF(AND(IV.1_ART6!$F12=3,IV.1_ART6!O12=2),(IV.1_ART6!$E12-IV.1_ART6!$N12),0)</f>
        <v>0</v>
      </c>
      <c r="AP205" s="21">
        <f>IF(IV.1_ART6!$F12=4,IV.1_ART6!$E12,0)</f>
        <v>0</v>
      </c>
      <c r="AQ205" s="21">
        <f>IF(IV.1_ART6!$J12=5,IV.1_ART6!$I12,0)</f>
        <v>0</v>
      </c>
      <c r="AR205" s="21">
        <f>IF(IV.1_ART6!$J12=6,IV.1_ART6!$I12,0)</f>
        <v>0</v>
      </c>
      <c r="AS205" s="21">
        <f>IF(IV.1_ART7!$F12=1,IV.1_ART7!$E12,0)</f>
        <v>0</v>
      </c>
      <c r="AT205" s="20">
        <f>IF(IV.1_ART7!$F12=2,(IV.1_ART7!$E12-IV.1_ART7!$N12),0)</f>
        <v>0</v>
      </c>
      <c r="AU205" s="21">
        <f>IF(AND(IV.1_ART7!$F12=3,IV.1_ART7!O12=1),(IV.1_ART7!$E12-IV.1_ART7!$N12),0)</f>
        <v>0</v>
      </c>
      <c r="AV205" s="21">
        <f>IF(AND(IV.1_ART7!$F12=3,IV.1_ART7!O12=2),(IV.1_ART7!$E12-IV.1_ART7!$N12),0)</f>
        <v>0</v>
      </c>
      <c r="AW205" s="21">
        <f>IF(IV.1_ART7!$F12=4,IV.1_ART7!$E12,0)</f>
        <v>0</v>
      </c>
      <c r="AX205" s="21">
        <f>IF(IV.1_ART7!$J12=5,IV.1_ART7!$I12,0)</f>
        <v>0</v>
      </c>
      <c r="AY205" s="21">
        <f>IF(IV.1_ART7!$J12=6,IV.1_ART7!$I12,0)</f>
        <v>0</v>
      </c>
      <c r="AZ205" s="21">
        <f>IF(IV.1_ART8!$F12=1,IV.1_ART8!$E12,0)</f>
        <v>0</v>
      </c>
      <c r="BA205" s="20">
        <f>IF(IV.1_ART8!$F12=2,(IV.1_ART8!$E12-IV.1_ART8!$N12),0)</f>
        <v>0</v>
      </c>
      <c r="BB205" s="21">
        <f>IF(AND(IV.1_ART8!$F12=3,IV.1_ART8!O12=1),(IV.1_ART8!$E12-IV.1_ART8!$N12),0)</f>
        <v>0</v>
      </c>
      <c r="BC205" s="21">
        <f>IF(AND(IV.1_ART8!$F12=3,IV.1_ART8!O12=2),(IV.1_ART8!$E12-IV.1_ART8!$N12),0)</f>
        <v>0</v>
      </c>
      <c r="BD205" s="21">
        <f>IF(IV.1_ART8!$F12=4,IV.1_ART8!$E12,0)</f>
        <v>0</v>
      </c>
      <c r="BE205" s="21">
        <f>IF(IV.1_ART8!$J12=5,IV.1_ART8!$I12,0)</f>
        <v>0</v>
      </c>
      <c r="BF205" s="21">
        <f>IF(IV.1_ART8!$J12=6,IV.1_ART8!$I12,0)</f>
        <v>0</v>
      </c>
      <c r="BG205" s="21">
        <f>IF(IV.1_ART9!$F12=1,IV.1_ART9!$E12,0)</f>
        <v>0</v>
      </c>
      <c r="BH205" s="20">
        <f>IF(IV.1_ART9!$F12=2,(IV.1_ART9!$E12-IV.1_ART9!$N12),0)</f>
        <v>0</v>
      </c>
      <c r="BI205" s="21">
        <f>IF(AND(IV.1_ART9!$F12=3,IV.1_ART9!O12=1),(IV.1_ART9!$E12-IV.1_ART9!$N12),0)</f>
        <v>0</v>
      </c>
      <c r="BJ205" s="21">
        <f>IF(AND(IV.1_ART9!$F12=3,IV.1_ART9!O12=2),(IV.1_ART9!$E12-IV.1_ART9!$N12),0)</f>
        <v>0</v>
      </c>
      <c r="BK205" s="21">
        <f>IF(IV.1_ART9!$F12=4,IV.1_ART9!$E12,0)</f>
        <v>0</v>
      </c>
      <c r="BL205" s="21">
        <f>IF(IV.1_ART9!$J12=5,IV.1_ART9!$I12,0)</f>
        <v>0</v>
      </c>
      <c r="BM205" s="21">
        <f>IF(IV.1_ART9!$J12=6,IV.1_ART9!$I12,0)</f>
        <v>0</v>
      </c>
      <c r="BN205" s="21">
        <f>IF(IV.1_ART10!$F12=1,IV.1_ART10!$E12,0)</f>
        <v>0</v>
      </c>
      <c r="BO205" s="20">
        <f>IF(IV.1_ART10!$F12=2,(IV.1_ART10!$E12-IV.1_ART10!$N12),0)</f>
        <v>0</v>
      </c>
      <c r="BP205" s="21">
        <f>IF(AND(IV.1_ART10!$F12=3,IV.1_ART10!O12=1),(IV.1_ART10!$E12-IV.1_ART10!$N12),0)</f>
        <v>0</v>
      </c>
      <c r="BQ205" s="21">
        <f>IF(AND(IV.1_ART10!$F12=3,IV.1_ART10!O12=2),(IV.1_ART10!$E12-IV.1_ART10!$N12),0)</f>
        <v>0</v>
      </c>
      <c r="BR205" s="21">
        <f>IF(IV.1_ART10!$F12=4,IV.1_ART10!$E12,0)</f>
        <v>0</v>
      </c>
      <c r="BS205" s="21">
        <f>IF(IV.1_ART10!$J12=5,IV.1_ART10!$I12,0)</f>
        <v>0</v>
      </c>
      <c r="BT205" s="21">
        <f>IF(IV.1_ART10!$J12=6,IV.1_ART10!$I12,0)</f>
        <v>0</v>
      </c>
      <c r="BU205" s="21">
        <f>IF(IV.1_ART11!$F12=1,IV.1_ART11!$E12,0)</f>
        <v>0</v>
      </c>
      <c r="BV205" s="20">
        <f>IF(IV.1_ART11!$F12=2,(IV.1_ART11!$E12-IV.1_ART11!$N12),0)</f>
        <v>0</v>
      </c>
      <c r="BW205" s="21">
        <f>IF(AND(IV.1_ART11!$F12=3,IV.1_ART11!O12=1),(IV.1_ART11!$E12-IV.1_ART11!$N12),0)</f>
        <v>0</v>
      </c>
      <c r="BX205" s="21">
        <f>IF(AND(IV.1_ART11!$F12=3,IV.1_ART11!O12=2),(IV.1_ART11!$E12-IV.1_ART11!$N12),0)</f>
        <v>0</v>
      </c>
      <c r="BY205" s="21">
        <f>IF(IV.1_ART11!$F12=4,IV.1_ART11!$E12,0)</f>
        <v>0</v>
      </c>
      <c r="BZ205" s="21">
        <f>IF(IV.1_ART11!$J12=5,IV.1_ART11!$I12,0)</f>
        <v>0</v>
      </c>
      <c r="CA205" s="21">
        <f>IF(IV.1_ART11!$J12=6,IV.1_ART11!$I12,0)</f>
        <v>0</v>
      </c>
      <c r="CB205" s="21">
        <f>IF(IV.1_ART12!$F12=1,IV.1_ART12!$E12,0)</f>
        <v>0</v>
      </c>
      <c r="CC205" s="20">
        <f>IF(IV.1_ART12!$F12=2,(IV.1_ART12!$E12-IV.1_ART12!$N12),0)</f>
        <v>0</v>
      </c>
      <c r="CD205" s="21">
        <f>IF(AND(IV.1_ART12!$F12=3,IV.1_ART12!O12=1),(IV.1_ART12!$E12-IV.1_ART12!$N12),0)</f>
        <v>0</v>
      </c>
      <c r="CE205" s="21">
        <f>IF(AND(IV.1_ART12!$F12=3,IV.1_ART12!O12=2),(IV.1_ART12!$E12-IV.1_ART12!$N12),0)</f>
        <v>0</v>
      </c>
      <c r="CF205" s="21">
        <f>IF(IV.1_ART12!$F12=4,IV.1_ART12!$E12,0)</f>
        <v>0</v>
      </c>
      <c r="CG205" s="21">
        <f>IF(IV.1_ART12!$J12=5,IV.1_ART12!$I12,0)</f>
        <v>0</v>
      </c>
      <c r="CH205" s="21">
        <f>IF(IV.1_ART12!$J12=6,IV.1_ART12!$I12,0)</f>
        <v>0</v>
      </c>
    </row>
    <row r="206" spans="1:94">
      <c r="A206" s="22">
        <v>196</v>
      </c>
      <c r="B206" s="474" t="s">
        <v>247</v>
      </c>
      <c r="C206" s="21">
        <f>IF(IV.1_ART1!$F13=1,IV.1_ART1!$E13,0)</f>
        <v>0</v>
      </c>
      <c r="D206" s="21">
        <f>IF(IV.1_ART1!$F13=2,(IV.1_ART1!$E13-IV.1_ART1!$N13),0)</f>
        <v>0</v>
      </c>
      <c r="E206" s="21">
        <f>IF(IV.1_ART1!$F13=3,(IV.1_ART1!$E13-IV.1_ART1!$N13),0)</f>
        <v>0</v>
      </c>
      <c r="F206" s="21">
        <f>IF(AND(IV.1_ART1!$F13=3,IV.1_ART1!O13=2),(IV.1_ART1!$E13-IV.1_ART1!$N13),0)</f>
        <v>0</v>
      </c>
      <c r="G206" s="21">
        <f>IF(IV.1_ART1!$F13=4,IV.1_ART1!$E13,0)</f>
        <v>0</v>
      </c>
      <c r="H206" s="21">
        <f>IF(IV.1_ART1!$J13=5,IV.1_ART1!$I13,0)</f>
        <v>0</v>
      </c>
      <c r="I206" s="21">
        <f>IF(IV.1_ART1!$J13=6,IV.1_ART1!$I13,0)</f>
        <v>0</v>
      </c>
      <c r="J206" s="21">
        <f>IF(IV.1_ART2!$F13=1,IV.1_ART2!$E13,0)</f>
        <v>0</v>
      </c>
      <c r="K206" s="20">
        <f>IF(IV.1_ART2!$F13=2,(IV.1_ART2!$E13-IV.1_ART2!$N13),0)</f>
        <v>0</v>
      </c>
      <c r="L206" s="21">
        <f>IF(AND(IV.1_ART2!$F13=3,IV.1_ART2!O13=1),(IV.1_ART2!$E13-IV.1_ART2!$N13),0)</f>
        <v>0</v>
      </c>
      <c r="M206" s="21">
        <f>IF(AND(IV.1_ART2!$F13=3,IV.1_ART2!O13=2),(IV.1_ART2!$E13-IV.1_ART2!$N13),0)</f>
        <v>0</v>
      </c>
      <c r="N206" s="21">
        <f>IF(IV.1_ART2!$F13=4,IV.1_ART2!$E13,0)</f>
        <v>0</v>
      </c>
      <c r="O206" s="21">
        <f>IF(IV.1_ART2!$J13=5,IV.1_ART2!$I13,0)</f>
        <v>0</v>
      </c>
      <c r="P206" s="21">
        <f>IF(IV.1_ART2!$J13=6,IV.1_ART2!$I13,0)</f>
        <v>0</v>
      </c>
      <c r="Q206" s="21">
        <f>IF(IV.1_ART3!$F13=1,IV.1_ART3!$E13,0)</f>
        <v>0</v>
      </c>
      <c r="R206" s="20">
        <f>IF(IV.1_ART3!$F13=2,(IV.1_ART3!$E13-IV.1_ART3!$N13),0)</f>
        <v>0</v>
      </c>
      <c r="S206" s="21">
        <f>IF(AND(IV.1_ART3!$F13=3,IV.1_ART3!O13=1),(IV.1_ART3!$E13-IV.1_ART3!$N13),0)</f>
        <v>0</v>
      </c>
      <c r="T206" s="21">
        <f>IF(AND(IV.1_ART3!$F13=3,IV.1_ART3!O13=2),(IV.1_ART3!$E13-IV.1_ART3!$N13),0)</f>
        <v>0</v>
      </c>
      <c r="U206" s="21">
        <f>IF(IV.1_ART3!$F13=4,IV.1_ART3!$E13,0)</f>
        <v>0</v>
      </c>
      <c r="V206" s="21">
        <f>IF(IV.1_ART3!$J13=5,IV.1_ART3!$I13,0)</f>
        <v>0</v>
      </c>
      <c r="W206" s="21">
        <f>IF(IV.1_ART3!$J13=6,IV.1_ART3!$I13,0)</f>
        <v>0</v>
      </c>
      <c r="X206" s="21">
        <f>IF(IV.1_ART4!$F13=1,IV.1_ART4!$E13,0)</f>
        <v>0</v>
      </c>
      <c r="Y206" s="20">
        <f>IF(IV.1_ART4!$F13=2,(IV.1_ART4!$E13-IV.1_ART4!$N13),0)</f>
        <v>0</v>
      </c>
      <c r="Z206" s="21">
        <f>IF(AND(IV.1_ART4!$F13=3,IV.1_ART4!O13=1),(IV.1_ART4!$E13-IV.1_ART4!$N13),0)</f>
        <v>0</v>
      </c>
      <c r="AA206" s="21">
        <f>IF(AND(IV.1_ART4!$F13=3,IV.1_ART4!O13=2),(IV.1_ART4!$E13-IV.1_ART4!$N13),0)</f>
        <v>0</v>
      </c>
      <c r="AB206" s="21">
        <f>IF(IV.1_ART4!$F13=4,IV.1_ART4!$E13,0)</f>
        <v>0</v>
      </c>
      <c r="AC206" s="21">
        <f>IF(IV.1_ART4!$J13=5,IV.1_ART4!$I13,0)</f>
        <v>0</v>
      </c>
      <c r="AD206" s="21">
        <f>IF(IV.1_ART4!$J13=6,IV.1_ART4!$I13,0)</f>
        <v>0</v>
      </c>
      <c r="AE206" s="21">
        <f>IF(IV.1_ART5!$F13=1,IV.1_ART5!$E13,0)</f>
        <v>0</v>
      </c>
      <c r="AF206" s="20">
        <f>IF(IV.1_ART5!$F13=2,(IV.1_ART5!$E13-IV.1_ART5!$N13),0)</f>
        <v>0</v>
      </c>
      <c r="AG206" s="21">
        <f>IF(AND(IV.1_ART5!$F13=3,IV.1_ART5!O13=1),(IV.1_ART5!$E13-IV.1_ART5!$N13),0)</f>
        <v>0</v>
      </c>
      <c r="AH206" s="21">
        <f>IF(AND(IV.1_ART5!$F13=3,IV.1_ART5!O13=2),(IV.1_ART5!$E13-IV.1_ART5!$N13),0)</f>
        <v>0</v>
      </c>
      <c r="AI206" s="21">
        <f>IF(IV.1_ART5!$F13=4,IV.1_ART5!$E13,0)</f>
        <v>0</v>
      </c>
      <c r="AJ206" s="21">
        <f>IF(IV.1_ART5!$J13=5,IV.1_ART5!$I13,0)</f>
        <v>0</v>
      </c>
      <c r="AK206" s="21">
        <f>IF(IV.1_ART5!$J13=6,IV.1_ART5!$I13,0)</f>
        <v>0</v>
      </c>
      <c r="AL206" s="21">
        <f>IF(IV.1_ART6!$F13=1,IV.1_ART6!$E13,0)</f>
        <v>0</v>
      </c>
      <c r="AM206" s="20">
        <f>IF(IV.1_ART6!$F13=2,(IV.1_ART6!$E13-IV.1_ART6!$N13),0)</f>
        <v>0</v>
      </c>
      <c r="AN206" s="21">
        <f>IF(AND(IV.1_ART6!$F13=3,IV.1_ART6!O13=1),(IV.1_ART6!$E13-IV.1_ART6!$N13),0)</f>
        <v>0</v>
      </c>
      <c r="AO206" s="21">
        <f>IF(AND(IV.1_ART6!$F13=3,IV.1_ART6!O13=2),(IV.1_ART6!$E13-IV.1_ART6!$N13),0)</f>
        <v>0</v>
      </c>
      <c r="AP206" s="21">
        <f>IF(IV.1_ART6!$F13=4,IV.1_ART6!$E13,0)</f>
        <v>0</v>
      </c>
      <c r="AQ206" s="21">
        <f>IF(IV.1_ART6!$J13=5,IV.1_ART6!$I13,0)</f>
        <v>0</v>
      </c>
      <c r="AR206" s="21">
        <f>IF(IV.1_ART6!$J13=6,IV.1_ART6!$I13,0)</f>
        <v>0</v>
      </c>
      <c r="AS206" s="21">
        <f>IF(IV.1_ART7!$F13=1,IV.1_ART7!$E13,0)</f>
        <v>0</v>
      </c>
      <c r="AT206" s="20">
        <f>IF(IV.1_ART7!$F13=2,(IV.1_ART7!$E13-IV.1_ART7!$N13),0)</f>
        <v>0</v>
      </c>
      <c r="AU206" s="21">
        <f>IF(AND(IV.1_ART7!$F13=3,IV.1_ART7!O13=1),(IV.1_ART7!$E13-IV.1_ART7!$N13),0)</f>
        <v>0</v>
      </c>
      <c r="AV206" s="21">
        <f>IF(AND(IV.1_ART7!$F13=3,IV.1_ART7!O13=2),(IV.1_ART7!$E13-IV.1_ART7!$N13),0)</f>
        <v>0</v>
      </c>
      <c r="AW206" s="21">
        <f>IF(IV.1_ART7!$F13=4,IV.1_ART7!$E13,0)</f>
        <v>0</v>
      </c>
      <c r="AX206" s="21">
        <f>IF(IV.1_ART7!$J13=5,IV.1_ART7!$I13,0)</f>
        <v>0</v>
      </c>
      <c r="AY206" s="21">
        <f>IF(IV.1_ART7!$J13=6,IV.1_ART7!$I13,0)</f>
        <v>0</v>
      </c>
      <c r="AZ206" s="21">
        <f>IF(IV.1_ART8!$F13=1,IV.1_ART8!$E13,0)</f>
        <v>0</v>
      </c>
      <c r="BA206" s="20">
        <f>IF(IV.1_ART8!$F13=2,(IV.1_ART8!$E13-IV.1_ART8!$N13),0)</f>
        <v>0</v>
      </c>
      <c r="BB206" s="21">
        <f>IF(AND(IV.1_ART8!$F13=3,IV.1_ART8!O13=1),(IV.1_ART8!$E13-IV.1_ART8!$N13),0)</f>
        <v>0</v>
      </c>
      <c r="BC206" s="21">
        <f>IF(AND(IV.1_ART8!$F13=3,IV.1_ART8!O13=2),(IV.1_ART8!$E13-IV.1_ART8!$N13),0)</f>
        <v>0</v>
      </c>
      <c r="BD206" s="21">
        <f>IF(IV.1_ART8!$F13=4,IV.1_ART8!$E13,0)</f>
        <v>0</v>
      </c>
      <c r="BE206" s="21">
        <f>IF(IV.1_ART8!$J13=5,IV.1_ART8!$I13,0)</f>
        <v>0</v>
      </c>
      <c r="BF206" s="21">
        <f>IF(IV.1_ART8!$J13=6,IV.1_ART8!$I13,0)</f>
        <v>0</v>
      </c>
      <c r="BG206" s="21">
        <f>IF(IV.1_ART9!$F13=1,IV.1_ART9!$E13,0)</f>
        <v>0</v>
      </c>
      <c r="BH206" s="20">
        <f>IF(IV.1_ART9!$F13=2,(IV.1_ART9!$E13-IV.1_ART9!$N13),0)</f>
        <v>0</v>
      </c>
      <c r="BI206" s="21">
        <f>IF(AND(IV.1_ART9!$F13=3,IV.1_ART9!O13=1),(IV.1_ART9!$E13-IV.1_ART9!$N13),0)</f>
        <v>0</v>
      </c>
      <c r="BJ206" s="21">
        <f>IF(AND(IV.1_ART9!$F13=3,IV.1_ART9!O13=2),(IV.1_ART9!$E13-IV.1_ART9!$N13),0)</f>
        <v>0</v>
      </c>
      <c r="BK206" s="21">
        <f>IF(IV.1_ART9!$F13=4,IV.1_ART9!$E13,0)</f>
        <v>0</v>
      </c>
      <c r="BL206" s="21">
        <f>IF(IV.1_ART9!$J13=5,IV.1_ART9!$I13,0)</f>
        <v>0</v>
      </c>
      <c r="BM206" s="21">
        <f>IF(IV.1_ART9!$J13=6,IV.1_ART9!$I13,0)</f>
        <v>0</v>
      </c>
      <c r="BN206" s="21">
        <f>IF(IV.1_ART10!$F13=1,IV.1_ART10!$E13,0)</f>
        <v>0</v>
      </c>
      <c r="BO206" s="20">
        <f>IF(IV.1_ART10!$F13=2,(IV.1_ART10!$E13-IV.1_ART10!$N13),0)</f>
        <v>0</v>
      </c>
      <c r="BP206" s="21">
        <f>IF(AND(IV.1_ART10!$F13=3,IV.1_ART10!O13=1),(IV.1_ART10!$E13-IV.1_ART10!$N13),0)</f>
        <v>0</v>
      </c>
      <c r="BQ206" s="21">
        <f>IF(AND(IV.1_ART10!$F13=3,IV.1_ART10!O13=2),(IV.1_ART10!$E13-IV.1_ART10!$N13),0)</f>
        <v>0</v>
      </c>
      <c r="BR206" s="21">
        <f>IF(IV.1_ART10!$F13=4,IV.1_ART10!$E13,0)</f>
        <v>0</v>
      </c>
      <c r="BS206" s="21">
        <f>IF(IV.1_ART10!$J13=5,IV.1_ART10!$I13,0)</f>
        <v>0</v>
      </c>
      <c r="BT206" s="21">
        <f>IF(IV.1_ART10!$J13=6,IV.1_ART10!$I13,0)</f>
        <v>0</v>
      </c>
      <c r="BU206" s="21">
        <f>IF(IV.1_ART11!$F13=1,IV.1_ART11!$E13,0)</f>
        <v>0</v>
      </c>
      <c r="BV206" s="20">
        <f>IF(IV.1_ART11!$F13=2,(IV.1_ART11!$E13-IV.1_ART11!$N13),0)</f>
        <v>0</v>
      </c>
      <c r="BW206" s="21">
        <f>IF(AND(IV.1_ART11!$F13=3,IV.1_ART11!O13=1),(IV.1_ART11!$E13-IV.1_ART11!$N13),0)</f>
        <v>0</v>
      </c>
      <c r="BX206" s="21">
        <f>IF(AND(IV.1_ART11!$F13=3,IV.1_ART11!O13=2),(IV.1_ART11!$E13-IV.1_ART11!$N13),0)</f>
        <v>0</v>
      </c>
      <c r="BY206" s="21">
        <f>IF(IV.1_ART11!$F13=4,IV.1_ART11!$E13,0)</f>
        <v>0</v>
      </c>
      <c r="BZ206" s="21">
        <f>IF(IV.1_ART11!$J13=5,IV.1_ART11!$I13,0)</f>
        <v>0</v>
      </c>
      <c r="CA206" s="21">
        <f>IF(IV.1_ART11!$J13=6,IV.1_ART11!$I13,0)</f>
        <v>0</v>
      </c>
      <c r="CB206" s="21">
        <f>IF(IV.1_ART12!$F13=1,IV.1_ART12!$E13,0)</f>
        <v>0</v>
      </c>
      <c r="CC206" s="20">
        <f>IF(IV.1_ART12!$F13=2,(IV.1_ART12!$E13-IV.1_ART12!$N13),0)</f>
        <v>0</v>
      </c>
      <c r="CD206" s="21">
        <f>IF(AND(IV.1_ART12!$F13=3,IV.1_ART12!O13=1),(IV.1_ART12!$E13-IV.1_ART12!$N13),0)</f>
        <v>0</v>
      </c>
      <c r="CE206" s="21">
        <f>IF(AND(IV.1_ART12!$F13=3,IV.1_ART12!O13=2),(IV.1_ART12!$E13-IV.1_ART12!$N13),0)</f>
        <v>0</v>
      </c>
      <c r="CF206" s="21">
        <f>IF(IV.1_ART12!$F13=4,IV.1_ART12!$E13,0)</f>
        <v>0</v>
      </c>
      <c r="CG206" s="21">
        <f>IF(IV.1_ART12!$J13=5,IV.1_ART12!$I13,0)</f>
        <v>0</v>
      </c>
      <c r="CH206" s="21">
        <f>IF(IV.1_ART12!$J13=6,IV.1_ART12!$I13,0)</f>
        <v>0</v>
      </c>
    </row>
    <row r="207" spans="1:94">
      <c r="A207" s="22">
        <v>197</v>
      </c>
      <c r="B207" s="474" t="s">
        <v>248</v>
      </c>
      <c r="C207" s="21">
        <f>IF(IV.1_ART1!$F14=1,IV.1_ART1!$E14,0)</f>
        <v>0</v>
      </c>
      <c r="D207" s="21">
        <f>IF(IV.1_ART1!$F14=2,(IV.1_ART1!$E14-IV.1_ART1!$N14),0)</f>
        <v>0</v>
      </c>
      <c r="E207" s="21">
        <f>IF(IV.1_ART1!$F14=3,(IV.1_ART1!$E14-IV.1_ART1!$N14),0)</f>
        <v>0</v>
      </c>
      <c r="F207" s="21">
        <f>IF(AND(IV.1_ART1!$F14=3,IV.1_ART1!O14=2),(IV.1_ART1!$E14-IV.1_ART1!$N14),0)</f>
        <v>0</v>
      </c>
      <c r="G207" s="21">
        <f>IF(IV.1_ART1!$F14=4,IV.1_ART1!$E14,0)</f>
        <v>0</v>
      </c>
      <c r="H207" s="21">
        <f>IF(IV.1_ART1!$J14=5,IV.1_ART1!$I14,0)</f>
        <v>0</v>
      </c>
      <c r="I207" s="21">
        <f>IF(IV.1_ART1!$J14=6,IV.1_ART1!$I14,0)</f>
        <v>0</v>
      </c>
      <c r="J207" s="21">
        <f>IF(IV.1_ART2!$F14=1,IV.1_ART2!$E14,0)</f>
        <v>0</v>
      </c>
      <c r="K207" s="20">
        <f>IF(IV.1_ART2!$F14=2,(IV.1_ART2!$E14-IV.1_ART2!$N14),0)</f>
        <v>0</v>
      </c>
      <c r="L207" s="21">
        <f>IF(AND(IV.1_ART2!$F14=3,IV.1_ART2!O14=1),(IV.1_ART2!$E14-IV.1_ART2!$N14),0)</f>
        <v>0</v>
      </c>
      <c r="M207" s="21">
        <f>IF(AND(IV.1_ART2!$F14=3,IV.1_ART2!O14=2),(IV.1_ART2!$E14-IV.1_ART2!$N14),0)</f>
        <v>0</v>
      </c>
      <c r="N207" s="21">
        <f>IF(IV.1_ART2!$F14=4,IV.1_ART2!$E14,0)</f>
        <v>0</v>
      </c>
      <c r="O207" s="21">
        <f>IF(IV.1_ART2!$J14=5,IV.1_ART2!$I14,0)</f>
        <v>0</v>
      </c>
      <c r="P207" s="21">
        <f>IF(IV.1_ART2!$J14=6,IV.1_ART2!$I14,0)</f>
        <v>0</v>
      </c>
      <c r="Q207" s="21">
        <f>IF(IV.1_ART3!$F14=1,IV.1_ART3!$E14,0)</f>
        <v>0</v>
      </c>
      <c r="R207" s="20">
        <f>IF(IV.1_ART3!$F14=2,(IV.1_ART3!$E14-IV.1_ART3!$N14),0)</f>
        <v>0</v>
      </c>
      <c r="S207" s="21">
        <f>IF(AND(IV.1_ART3!$F14=3,IV.1_ART3!O14=1),(IV.1_ART3!$E14-IV.1_ART3!$N14),0)</f>
        <v>0</v>
      </c>
      <c r="T207" s="21">
        <f>IF(AND(IV.1_ART3!$F14=3,IV.1_ART3!O14=2),(IV.1_ART3!$E14-IV.1_ART3!$N14),0)</f>
        <v>0</v>
      </c>
      <c r="U207" s="21">
        <f>IF(IV.1_ART3!$F14=4,IV.1_ART3!$E14,0)</f>
        <v>0</v>
      </c>
      <c r="V207" s="21">
        <f>IF(IV.1_ART3!$J14=5,IV.1_ART3!$I14,0)</f>
        <v>0</v>
      </c>
      <c r="W207" s="21">
        <f>IF(IV.1_ART3!$J14=6,IV.1_ART3!$I14,0)</f>
        <v>0</v>
      </c>
      <c r="X207" s="21">
        <f>IF(IV.1_ART4!$F14=1,IV.1_ART4!$E14,0)</f>
        <v>0</v>
      </c>
      <c r="Y207" s="20">
        <f>IF(IV.1_ART4!$F14=2,(IV.1_ART4!$E14-IV.1_ART4!$N14),0)</f>
        <v>0</v>
      </c>
      <c r="Z207" s="21">
        <f>IF(AND(IV.1_ART4!$F14=3,IV.1_ART4!O14=1),(IV.1_ART4!$E14-IV.1_ART4!$N14),0)</f>
        <v>0</v>
      </c>
      <c r="AA207" s="21">
        <f>IF(AND(IV.1_ART4!$F14=3,IV.1_ART4!O14=2),(IV.1_ART4!$E14-IV.1_ART4!$N14),0)</f>
        <v>0</v>
      </c>
      <c r="AB207" s="21">
        <f>IF(IV.1_ART4!$F14=4,IV.1_ART4!$E14,0)</f>
        <v>0</v>
      </c>
      <c r="AC207" s="21">
        <f>IF(IV.1_ART4!$J14=5,IV.1_ART4!$I14,0)</f>
        <v>0</v>
      </c>
      <c r="AD207" s="21">
        <f>IF(IV.1_ART4!$J14=6,IV.1_ART4!$I14,0)</f>
        <v>0</v>
      </c>
      <c r="AE207" s="21">
        <f>IF(IV.1_ART5!$F14=1,IV.1_ART5!$E14,0)</f>
        <v>0</v>
      </c>
      <c r="AF207" s="20">
        <f>IF(IV.1_ART5!$F14=2,(IV.1_ART5!$E14-IV.1_ART5!$N14),0)</f>
        <v>0</v>
      </c>
      <c r="AG207" s="21">
        <f>IF(AND(IV.1_ART5!$F14=3,IV.1_ART5!O14=1),(IV.1_ART5!$E14-IV.1_ART5!$N14),0)</f>
        <v>0</v>
      </c>
      <c r="AH207" s="21">
        <f>IF(AND(IV.1_ART5!$F14=3,IV.1_ART5!O14=2),(IV.1_ART5!$E14-IV.1_ART5!$N14),0)</f>
        <v>0</v>
      </c>
      <c r="AI207" s="21">
        <f>IF(IV.1_ART5!$F14=4,IV.1_ART5!$E14,0)</f>
        <v>0</v>
      </c>
      <c r="AJ207" s="21">
        <f>IF(IV.1_ART5!$J14=5,IV.1_ART5!$I14,0)</f>
        <v>0</v>
      </c>
      <c r="AK207" s="21">
        <f>IF(IV.1_ART5!$J14=6,IV.1_ART5!$I14,0)</f>
        <v>0</v>
      </c>
      <c r="AL207" s="21">
        <f>IF(IV.1_ART6!$F14=1,IV.1_ART6!$E14,0)</f>
        <v>0</v>
      </c>
      <c r="AM207" s="20">
        <f>IF(IV.1_ART6!$F14=2,(IV.1_ART6!$E14-IV.1_ART6!$N14),0)</f>
        <v>0</v>
      </c>
      <c r="AN207" s="21">
        <f>IF(AND(IV.1_ART6!$F14=3,IV.1_ART6!O14=1),(IV.1_ART6!$E14-IV.1_ART6!$N14),0)</f>
        <v>0</v>
      </c>
      <c r="AO207" s="21">
        <f>IF(AND(IV.1_ART6!$F14=3,IV.1_ART6!O14=2),(IV.1_ART6!$E14-IV.1_ART6!$N14),0)</f>
        <v>0</v>
      </c>
      <c r="AP207" s="21">
        <f>IF(IV.1_ART6!$F14=4,IV.1_ART6!$E14,0)</f>
        <v>0</v>
      </c>
      <c r="AQ207" s="21">
        <f>IF(IV.1_ART6!$J14=5,IV.1_ART6!$I14,0)</f>
        <v>0</v>
      </c>
      <c r="AR207" s="21">
        <f>IF(IV.1_ART6!$J14=6,IV.1_ART6!$I14,0)</f>
        <v>0</v>
      </c>
      <c r="AS207" s="21">
        <f>IF(IV.1_ART7!$F14=1,IV.1_ART7!$E14,0)</f>
        <v>0</v>
      </c>
      <c r="AT207" s="20">
        <f>IF(IV.1_ART7!$F14=2,(IV.1_ART7!$E14-IV.1_ART7!$N14),0)</f>
        <v>0</v>
      </c>
      <c r="AU207" s="21">
        <f>IF(AND(IV.1_ART7!$F14=3,IV.1_ART7!O14=1),(IV.1_ART7!$E14-IV.1_ART7!$N14),0)</f>
        <v>0</v>
      </c>
      <c r="AV207" s="21">
        <f>IF(AND(IV.1_ART7!$F14=3,IV.1_ART7!O14=2),(IV.1_ART7!$E14-IV.1_ART7!$N14),0)</f>
        <v>0</v>
      </c>
      <c r="AW207" s="21">
        <f>IF(IV.1_ART7!$F14=4,IV.1_ART7!$E14,0)</f>
        <v>0</v>
      </c>
      <c r="AX207" s="21">
        <f>IF(IV.1_ART7!$J14=5,IV.1_ART7!$I14,0)</f>
        <v>0</v>
      </c>
      <c r="AY207" s="21">
        <f>IF(IV.1_ART7!$J14=6,IV.1_ART7!$I14,0)</f>
        <v>0</v>
      </c>
      <c r="AZ207" s="21">
        <f>IF(IV.1_ART8!$F14=1,IV.1_ART8!$E14,0)</f>
        <v>0</v>
      </c>
      <c r="BA207" s="20">
        <f>IF(IV.1_ART8!$F14=2,(IV.1_ART8!$E14-IV.1_ART8!$N14),0)</f>
        <v>0</v>
      </c>
      <c r="BB207" s="21">
        <f>IF(AND(IV.1_ART8!$F14=3,IV.1_ART8!O14=1),(IV.1_ART8!$E14-IV.1_ART8!$N14),0)</f>
        <v>0</v>
      </c>
      <c r="BC207" s="21">
        <f>IF(AND(IV.1_ART8!$F14=3,IV.1_ART8!O14=2),(IV.1_ART8!$E14-IV.1_ART8!$N14),0)</f>
        <v>0</v>
      </c>
      <c r="BD207" s="21">
        <f>IF(IV.1_ART8!$F14=4,IV.1_ART8!$E14,0)</f>
        <v>0</v>
      </c>
      <c r="BE207" s="21">
        <f>IF(IV.1_ART8!$J14=5,IV.1_ART8!$I14,0)</f>
        <v>0</v>
      </c>
      <c r="BF207" s="21">
        <f>IF(IV.1_ART8!$J14=6,IV.1_ART8!$I14,0)</f>
        <v>0</v>
      </c>
      <c r="BG207" s="21">
        <f>IF(IV.1_ART9!$F14=1,IV.1_ART9!$E14,0)</f>
        <v>0</v>
      </c>
      <c r="BH207" s="20">
        <f>IF(IV.1_ART9!$F14=2,(IV.1_ART9!$E14-IV.1_ART9!$N14),0)</f>
        <v>0</v>
      </c>
      <c r="BI207" s="21">
        <f>IF(AND(IV.1_ART9!$F14=3,IV.1_ART9!O14=1),(IV.1_ART9!$E14-IV.1_ART9!$N14),0)</f>
        <v>0</v>
      </c>
      <c r="BJ207" s="21">
        <f>IF(AND(IV.1_ART9!$F14=3,IV.1_ART9!O14=2),(IV.1_ART9!$E14-IV.1_ART9!$N14),0)</f>
        <v>0</v>
      </c>
      <c r="BK207" s="21">
        <f>IF(IV.1_ART9!$F14=4,IV.1_ART9!$E14,0)</f>
        <v>0</v>
      </c>
      <c r="BL207" s="21">
        <f>IF(IV.1_ART9!$J14=5,IV.1_ART9!$I14,0)</f>
        <v>0</v>
      </c>
      <c r="BM207" s="21">
        <f>IF(IV.1_ART9!$J14=6,IV.1_ART9!$I14,0)</f>
        <v>0</v>
      </c>
      <c r="BN207" s="21">
        <f>IF(IV.1_ART10!$F14=1,IV.1_ART10!$E14,0)</f>
        <v>0</v>
      </c>
      <c r="BO207" s="20">
        <f>IF(IV.1_ART10!$F14=2,(IV.1_ART10!$E14-IV.1_ART10!$N14),0)</f>
        <v>0</v>
      </c>
      <c r="BP207" s="21">
        <f>IF(AND(IV.1_ART10!$F14=3,IV.1_ART10!O14=1),(IV.1_ART10!$E14-IV.1_ART10!$N14),0)</f>
        <v>0</v>
      </c>
      <c r="BQ207" s="21">
        <f>IF(AND(IV.1_ART10!$F14=3,IV.1_ART10!O14=2),(IV.1_ART10!$E14-IV.1_ART10!$N14),0)</f>
        <v>0</v>
      </c>
      <c r="BR207" s="21">
        <f>IF(IV.1_ART10!$F14=4,IV.1_ART10!$E14,0)</f>
        <v>0</v>
      </c>
      <c r="BS207" s="21">
        <f>IF(IV.1_ART10!$J14=5,IV.1_ART10!$I14,0)</f>
        <v>0</v>
      </c>
      <c r="BT207" s="21">
        <f>IF(IV.1_ART10!$J14=6,IV.1_ART10!$I14,0)</f>
        <v>0</v>
      </c>
      <c r="BU207" s="21">
        <f>IF(IV.1_ART11!$F14=1,IV.1_ART11!$E14,0)</f>
        <v>0</v>
      </c>
      <c r="BV207" s="20">
        <f>IF(IV.1_ART11!$F14=2,(IV.1_ART11!$E14-IV.1_ART11!$N14),0)</f>
        <v>0</v>
      </c>
      <c r="BW207" s="21">
        <f>IF(AND(IV.1_ART11!$F14=3,IV.1_ART11!O14=1),(IV.1_ART11!$E14-IV.1_ART11!$N14),0)</f>
        <v>0</v>
      </c>
      <c r="BX207" s="21">
        <f>IF(AND(IV.1_ART11!$F14=3,IV.1_ART11!O14=2),(IV.1_ART11!$E14-IV.1_ART11!$N14),0)</f>
        <v>0</v>
      </c>
      <c r="BY207" s="21">
        <f>IF(IV.1_ART11!$F14=4,IV.1_ART11!$E14,0)</f>
        <v>0</v>
      </c>
      <c r="BZ207" s="21">
        <f>IF(IV.1_ART11!$J14=5,IV.1_ART11!$I14,0)</f>
        <v>0</v>
      </c>
      <c r="CA207" s="21">
        <f>IF(IV.1_ART11!$J14=6,IV.1_ART11!$I14,0)</f>
        <v>0</v>
      </c>
      <c r="CB207" s="21">
        <f>IF(IV.1_ART12!$F14=1,IV.1_ART12!$E14,0)</f>
        <v>0</v>
      </c>
      <c r="CC207" s="20">
        <f>IF(IV.1_ART12!$F14=2,(IV.1_ART12!$E14-IV.1_ART12!$N14),0)</f>
        <v>0</v>
      </c>
      <c r="CD207" s="21">
        <f>IF(AND(IV.1_ART12!$F14=3,IV.1_ART12!O14=1),(IV.1_ART12!$E14-IV.1_ART12!$N14),0)</f>
        <v>0</v>
      </c>
      <c r="CE207" s="21">
        <f>IF(AND(IV.1_ART12!$F14=3,IV.1_ART12!O14=2),(IV.1_ART12!$E14-IV.1_ART12!$N14),0)</f>
        <v>0</v>
      </c>
      <c r="CF207" s="21">
        <f>IF(IV.1_ART12!$F14=4,IV.1_ART12!$E14,0)</f>
        <v>0</v>
      </c>
      <c r="CG207" s="21">
        <f>IF(IV.1_ART12!$J14=5,IV.1_ART12!$I14,0)</f>
        <v>0</v>
      </c>
      <c r="CH207" s="21">
        <f>IF(IV.1_ART12!$J14=6,IV.1_ART12!$I14,0)</f>
        <v>0</v>
      </c>
    </row>
    <row r="208" spans="1:94">
      <c r="A208" s="22">
        <v>198</v>
      </c>
      <c r="B208" s="474" t="s">
        <v>249</v>
      </c>
      <c r="C208" s="21">
        <f>IF(IV.1_ART1!$F15=1,IV.1_ART1!$E15,0)</f>
        <v>0</v>
      </c>
      <c r="D208" s="21">
        <f>IF(IV.1_ART1!$F15=2,(IV.1_ART1!$E15-IV.1_ART1!$N15),0)</f>
        <v>0</v>
      </c>
      <c r="E208" s="21">
        <f>IF(IV.1_ART1!$F15=3,(IV.1_ART1!$E15-IV.1_ART1!$N15),0)</f>
        <v>0</v>
      </c>
      <c r="F208" s="21">
        <f>IF(AND(IV.1_ART1!$F15=3,IV.1_ART1!O15=2),(IV.1_ART1!$E15-IV.1_ART1!$N15),0)</f>
        <v>0</v>
      </c>
      <c r="G208" s="21">
        <f>IF(IV.1_ART1!$F15=4,IV.1_ART1!$E15,0)</f>
        <v>0</v>
      </c>
      <c r="H208" s="21">
        <f>IF(IV.1_ART1!$J15=5,IV.1_ART1!$I15,0)</f>
        <v>0</v>
      </c>
      <c r="I208" s="21">
        <f>IF(IV.1_ART1!$J15=6,IV.1_ART1!$I15,0)</f>
        <v>0</v>
      </c>
      <c r="J208" s="21">
        <f>IF(IV.1_ART2!$F15=1,IV.1_ART2!$E15,0)</f>
        <v>0</v>
      </c>
      <c r="K208" s="20">
        <f>IF(IV.1_ART2!$F15=2,(IV.1_ART2!$E15-IV.1_ART2!$N15),0)</f>
        <v>0</v>
      </c>
      <c r="L208" s="21">
        <f>IF(AND(IV.1_ART2!$F15=3,IV.1_ART2!O15=1),(IV.1_ART2!$E15-IV.1_ART2!$N15),0)</f>
        <v>0</v>
      </c>
      <c r="M208" s="21">
        <f>IF(AND(IV.1_ART2!$F15=3,IV.1_ART2!O15=2),(IV.1_ART2!$E15-IV.1_ART2!$N15),0)</f>
        <v>0</v>
      </c>
      <c r="N208" s="21">
        <f>IF(IV.1_ART2!$F15=4,IV.1_ART2!$E15,0)</f>
        <v>0</v>
      </c>
      <c r="O208" s="21">
        <f>IF(IV.1_ART2!$J15=5,IV.1_ART2!$I15,0)</f>
        <v>0</v>
      </c>
      <c r="P208" s="21">
        <f>IF(IV.1_ART2!$J15=6,IV.1_ART2!$I15,0)</f>
        <v>0</v>
      </c>
      <c r="Q208" s="21">
        <f>IF(IV.1_ART3!$F15=1,IV.1_ART3!$E15,0)</f>
        <v>0</v>
      </c>
      <c r="R208" s="20">
        <f>IF(IV.1_ART3!$F15=2,(IV.1_ART3!$E15-IV.1_ART3!$N15),0)</f>
        <v>0</v>
      </c>
      <c r="S208" s="21">
        <f>IF(AND(IV.1_ART3!$F15=3,IV.1_ART3!O15=1),(IV.1_ART3!$E15-IV.1_ART3!$N15),0)</f>
        <v>0</v>
      </c>
      <c r="T208" s="21">
        <f>IF(AND(IV.1_ART3!$F15=3,IV.1_ART3!O15=2),(IV.1_ART3!$E15-IV.1_ART3!$N15),0)</f>
        <v>0</v>
      </c>
      <c r="U208" s="21">
        <f>IF(IV.1_ART3!$F15=4,IV.1_ART3!$E15,0)</f>
        <v>0</v>
      </c>
      <c r="V208" s="21">
        <f>IF(IV.1_ART3!$J15=5,IV.1_ART3!$I15,0)</f>
        <v>0</v>
      </c>
      <c r="W208" s="21">
        <f>IF(IV.1_ART3!$J15=6,IV.1_ART3!$I15,0)</f>
        <v>0</v>
      </c>
      <c r="X208" s="21">
        <f>IF(IV.1_ART4!$F15=1,IV.1_ART4!$E15,0)</f>
        <v>0</v>
      </c>
      <c r="Y208" s="20">
        <f>IF(IV.1_ART4!$F15=2,(IV.1_ART4!$E15-IV.1_ART4!$N15),0)</f>
        <v>0</v>
      </c>
      <c r="Z208" s="21">
        <f>IF(AND(IV.1_ART4!$F15=3,IV.1_ART4!O15=1),(IV.1_ART4!$E15-IV.1_ART4!$N15),0)</f>
        <v>0</v>
      </c>
      <c r="AA208" s="21">
        <f>IF(AND(IV.1_ART4!$F15=3,IV.1_ART4!O15=2),(IV.1_ART4!$E15-IV.1_ART4!$N15),0)</f>
        <v>0</v>
      </c>
      <c r="AB208" s="21">
        <f>IF(IV.1_ART4!$F15=4,IV.1_ART4!$E15,0)</f>
        <v>0</v>
      </c>
      <c r="AC208" s="21">
        <f>IF(IV.1_ART4!$J15=5,IV.1_ART4!$I15,0)</f>
        <v>0</v>
      </c>
      <c r="AD208" s="21">
        <f>IF(IV.1_ART4!$J15=6,IV.1_ART4!$I15,0)</f>
        <v>0</v>
      </c>
      <c r="AE208" s="21">
        <f>IF(IV.1_ART5!$F15=1,IV.1_ART5!$E15,0)</f>
        <v>0</v>
      </c>
      <c r="AF208" s="20">
        <f>IF(IV.1_ART5!$F15=2,(IV.1_ART5!$E15-IV.1_ART5!$N15),0)</f>
        <v>0</v>
      </c>
      <c r="AG208" s="21">
        <f>IF(AND(IV.1_ART5!$F15=3,IV.1_ART5!O15=1),(IV.1_ART5!$E15-IV.1_ART5!$N15),0)</f>
        <v>0</v>
      </c>
      <c r="AH208" s="21">
        <f>IF(AND(IV.1_ART5!$F15=3,IV.1_ART5!O15=2),(IV.1_ART5!$E15-IV.1_ART5!$N15),0)</f>
        <v>0</v>
      </c>
      <c r="AI208" s="21">
        <f>IF(IV.1_ART5!$F15=4,IV.1_ART5!$E15,0)</f>
        <v>0</v>
      </c>
      <c r="AJ208" s="21">
        <f>IF(IV.1_ART5!$J15=5,IV.1_ART5!$I15,0)</f>
        <v>0</v>
      </c>
      <c r="AK208" s="21">
        <f>IF(IV.1_ART5!$J15=6,IV.1_ART5!$I15,0)</f>
        <v>0</v>
      </c>
      <c r="AL208" s="21">
        <f>IF(IV.1_ART6!$F15=1,IV.1_ART6!$E15,0)</f>
        <v>0</v>
      </c>
      <c r="AM208" s="20">
        <f>IF(IV.1_ART6!$F15=2,(IV.1_ART6!$E15-IV.1_ART6!$N15),0)</f>
        <v>0</v>
      </c>
      <c r="AN208" s="21">
        <f>IF(AND(IV.1_ART6!$F15=3,IV.1_ART6!O15=1),(IV.1_ART6!$E15-IV.1_ART6!$N15),0)</f>
        <v>0</v>
      </c>
      <c r="AO208" s="21">
        <f>IF(AND(IV.1_ART6!$F15=3,IV.1_ART6!O15=2),(IV.1_ART6!$E15-IV.1_ART6!$N15),0)</f>
        <v>0</v>
      </c>
      <c r="AP208" s="21">
        <f>IF(IV.1_ART6!$F15=4,IV.1_ART6!$E15,0)</f>
        <v>0</v>
      </c>
      <c r="AQ208" s="21">
        <f>IF(IV.1_ART6!$J15=5,IV.1_ART6!$I15,0)</f>
        <v>0</v>
      </c>
      <c r="AR208" s="21">
        <f>IF(IV.1_ART6!$J15=6,IV.1_ART6!$I15,0)</f>
        <v>0</v>
      </c>
      <c r="AS208" s="21">
        <f>IF(IV.1_ART7!$F15=1,IV.1_ART7!$E15,0)</f>
        <v>0</v>
      </c>
      <c r="AT208" s="20">
        <f>IF(IV.1_ART7!$F15=2,(IV.1_ART7!$E15-IV.1_ART7!$N15),0)</f>
        <v>0</v>
      </c>
      <c r="AU208" s="21">
        <f>IF(AND(IV.1_ART7!$F15=3,IV.1_ART7!O15=1),(IV.1_ART7!$E15-IV.1_ART7!$N15),0)</f>
        <v>0</v>
      </c>
      <c r="AV208" s="21">
        <f>IF(AND(IV.1_ART7!$F15=3,IV.1_ART7!O15=2),(IV.1_ART7!$E15-IV.1_ART7!$N15),0)</f>
        <v>0</v>
      </c>
      <c r="AW208" s="21">
        <f>IF(IV.1_ART7!$F15=4,IV.1_ART7!$E15,0)</f>
        <v>0</v>
      </c>
      <c r="AX208" s="21">
        <f>IF(IV.1_ART7!$J15=5,IV.1_ART7!$I15,0)</f>
        <v>0</v>
      </c>
      <c r="AY208" s="21">
        <f>IF(IV.1_ART7!$J15=6,IV.1_ART7!$I15,0)</f>
        <v>0</v>
      </c>
      <c r="AZ208" s="21">
        <f>IF(IV.1_ART8!$F15=1,IV.1_ART8!$E15,0)</f>
        <v>0</v>
      </c>
      <c r="BA208" s="20">
        <f>IF(IV.1_ART8!$F15=2,(IV.1_ART8!$E15-IV.1_ART8!$N15),0)</f>
        <v>0</v>
      </c>
      <c r="BB208" s="21">
        <f>IF(AND(IV.1_ART8!$F15=3,IV.1_ART8!O15=1),(IV.1_ART8!$E15-IV.1_ART8!$N15),0)</f>
        <v>0</v>
      </c>
      <c r="BC208" s="21">
        <f>IF(AND(IV.1_ART8!$F15=3,IV.1_ART8!O15=2),(IV.1_ART8!$E15-IV.1_ART8!$N15),0)</f>
        <v>0</v>
      </c>
      <c r="BD208" s="21">
        <f>IF(IV.1_ART8!$F15=4,IV.1_ART8!$E15,0)</f>
        <v>0</v>
      </c>
      <c r="BE208" s="21">
        <f>IF(IV.1_ART8!$J15=5,IV.1_ART8!$I15,0)</f>
        <v>0</v>
      </c>
      <c r="BF208" s="21">
        <f>IF(IV.1_ART8!$J15=6,IV.1_ART8!$I15,0)</f>
        <v>0</v>
      </c>
      <c r="BG208" s="21">
        <f>IF(IV.1_ART9!$F15=1,IV.1_ART9!$E15,0)</f>
        <v>0</v>
      </c>
      <c r="BH208" s="20">
        <f>IF(IV.1_ART9!$F15=2,(IV.1_ART9!$E15-IV.1_ART9!$N15),0)</f>
        <v>0</v>
      </c>
      <c r="BI208" s="21">
        <f>IF(AND(IV.1_ART9!$F15=3,IV.1_ART9!O15=1),(IV.1_ART9!$E15-IV.1_ART9!$N15),0)</f>
        <v>0</v>
      </c>
      <c r="BJ208" s="21">
        <f>IF(AND(IV.1_ART9!$F15=3,IV.1_ART9!O15=2),(IV.1_ART9!$E15-IV.1_ART9!$N15),0)</f>
        <v>0</v>
      </c>
      <c r="BK208" s="21">
        <f>IF(IV.1_ART9!$F15=4,IV.1_ART9!$E15,0)</f>
        <v>0</v>
      </c>
      <c r="BL208" s="21">
        <f>IF(IV.1_ART9!$J15=5,IV.1_ART9!$I15,0)</f>
        <v>0</v>
      </c>
      <c r="BM208" s="21">
        <f>IF(IV.1_ART9!$J15=6,IV.1_ART9!$I15,0)</f>
        <v>0</v>
      </c>
      <c r="BN208" s="21">
        <f>IF(IV.1_ART10!$F15=1,IV.1_ART10!$E15,0)</f>
        <v>0</v>
      </c>
      <c r="BO208" s="20">
        <f>IF(IV.1_ART10!$F15=2,(IV.1_ART10!$E15-IV.1_ART10!$N15),0)</f>
        <v>0</v>
      </c>
      <c r="BP208" s="21">
        <f>IF(AND(IV.1_ART10!$F15=3,IV.1_ART10!O15=1),(IV.1_ART10!$E15-IV.1_ART10!$N15),0)</f>
        <v>0</v>
      </c>
      <c r="BQ208" s="21">
        <f>IF(AND(IV.1_ART10!$F15=3,IV.1_ART10!O15=2),(IV.1_ART10!$E15-IV.1_ART10!$N15),0)</f>
        <v>0</v>
      </c>
      <c r="BR208" s="21">
        <f>IF(IV.1_ART10!$F15=4,IV.1_ART10!$E15,0)</f>
        <v>0</v>
      </c>
      <c r="BS208" s="21">
        <f>IF(IV.1_ART10!$J15=5,IV.1_ART10!$I15,0)</f>
        <v>0</v>
      </c>
      <c r="BT208" s="21">
        <f>IF(IV.1_ART10!$J15=6,IV.1_ART10!$I15,0)</f>
        <v>0</v>
      </c>
      <c r="BU208" s="21">
        <f>IF(IV.1_ART11!$F15=1,IV.1_ART11!$E15,0)</f>
        <v>0</v>
      </c>
      <c r="BV208" s="20">
        <f>IF(IV.1_ART11!$F15=2,(IV.1_ART11!$E15-IV.1_ART11!$N15),0)</f>
        <v>0</v>
      </c>
      <c r="BW208" s="21">
        <f>IF(AND(IV.1_ART11!$F15=3,IV.1_ART11!O15=1),(IV.1_ART11!$E15-IV.1_ART11!$N15),0)</f>
        <v>0</v>
      </c>
      <c r="BX208" s="21">
        <f>IF(AND(IV.1_ART11!$F15=3,IV.1_ART11!O15=2),(IV.1_ART11!$E15-IV.1_ART11!$N15),0)</f>
        <v>0</v>
      </c>
      <c r="BY208" s="21">
        <f>IF(IV.1_ART11!$F15=4,IV.1_ART11!$E15,0)</f>
        <v>0</v>
      </c>
      <c r="BZ208" s="21">
        <f>IF(IV.1_ART11!$J15=5,IV.1_ART11!$I15,0)</f>
        <v>0</v>
      </c>
      <c r="CA208" s="21">
        <f>IF(IV.1_ART11!$J15=6,IV.1_ART11!$I15,0)</f>
        <v>0</v>
      </c>
      <c r="CB208" s="21">
        <f>IF(IV.1_ART12!$F15=1,IV.1_ART12!$E15,0)</f>
        <v>0</v>
      </c>
      <c r="CC208" s="20">
        <f>IF(IV.1_ART12!$F15=2,(IV.1_ART12!$E15-IV.1_ART12!$N15),0)</f>
        <v>0</v>
      </c>
      <c r="CD208" s="21">
        <f>IF(AND(IV.1_ART12!$F15=3,IV.1_ART12!O15=1),(IV.1_ART12!$E15-IV.1_ART12!$N15),0)</f>
        <v>0</v>
      </c>
      <c r="CE208" s="21">
        <f>IF(AND(IV.1_ART12!$F15=3,IV.1_ART12!O15=2),(IV.1_ART12!$E15-IV.1_ART12!$N15),0)</f>
        <v>0</v>
      </c>
      <c r="CF208" s="21">
        <f>IF(IV.1_ART12!$F15=4,IV.1_ART12!$E15,0)</f>
        <v>0</v>
      </c>
      <c r="CG208" s="21">
        <f>IF(IV.1_ART12!$J15=5,IV.1_ART12!$I15,0)</f>
        <v>0</v>
      </c>
      <c r="CH208" s="21">
        <f>IF(IV.1_ART12!$J15=6,IV.1_ART12!$I15,0)</f>
        <v>0</v>
      </c>
    </row>
    <row r="209" spans="1:94">
      <c r="A209" s="22">
        <v>199</v>
      </c>
      <c r="B209" s="474" t="s">
        <v>250</v>
      </c>
      <c r="C209" s="21">
        <f>IF(IV.1_ART1!$F16=1,IV.1_ART1!$E16,0)</f>
        <v>0</v>
      </c>
      <c r="D209" s="21">
        <f>IF(IV.1_ART1!$F16=2,(IV.1_ART1!$E16-IV.1_ART1!$N16),0)</f>
        <v>0</v>
      </c>
      <c r="E209" s="21">
        <f>IF(IV.1_ART1!$F16=3,(IV.1_ART1!$E16-IV.1_ART1!$N16),0)</f>
        <v>0</v>
      </c>
      <c r="F209" s="21">
        <f>IF(AND(IV.1_ART1!$F16=3,IV.1_ART1!O16=2),(IV.1_ART1!$E16-IV.1_ART1!$N16),0)</f>
        <v>0</v>
      </c>
      <c r="G209" s="21">
        <f>IF(IV.1_ART1!$F16=4,IV.1_ART1!$E16,0)</f>
        <v>0</v>
      </c>
      <c r="H209" s="21">
        <f>IF(IV.1_ART1!$J16=5,IV.1_ART1!$I16,0)</f>
        <v>0</v>
      </c>
      <c r="I209" s="21">
        <f>IF(IV.1_ART1!$J16=6,IV.1_ART1!$I16,0)</f>
        <v>0</v>
      </c>
      <c r="J209" s="21">
        <f>IF(IV.1_ART2!$F16=1,IV.1_ART2!$E16,0)</f>
        <v>0</v>
      </c>
      <c r="K209" s="20">
        <f>IF(IV.1_ART2!$F16=2,(IV.1_ART2!$E16-IV.1_ART2!$N16),0)</f>
        <v>0</v>
      </c>
      <c r="L209" s="21">
        <f>IF(AND(IV.1_ART2!$F16=3,IV.1_ART2!O16=1),(IV.1_ART2!$E16-IV.1_ART2!$N16),0)</f>
        <v>0</v>
      </c>
      <c r="M209" s="21">
        <f>IF(AND(IV.1_ART2!$F16=3,IV.1_ART2!O16=2),(IV.1_ART2!$E16-IV.1_ART2!$N16),0)</f>
        <v>0</v>
      </c>
      <c r="N209" s="21">
        <f>IF(IV.1_ART2!$F16=4,IV.1_ART2!$E16,0)</f>
        <v>0</v>
      </c>
      <c r="O209" s="21">
        <f>IF(IV.1_ART2!$J16=5,IV.1_ART2!$I16,0)</f>
        <v>0</v>
      </c>
      <c r="P209" s="21">
        <f>IF(IV.1_ART2!$J16=6,IV.1_ART2!$I16,0)</f>
        <v>0</v>
      </c>
      <c r="Q209" s="21">
        <f>IF(IV.1_ART3!$F16=1,IV.1_ART3!$E16,0)</f>
        <v>0</v>
      </c>
      <c r="R209" s="20">
        <f>IF(IV.1_ART3!$F16=2,(IV.1_ART3!$E16-IV.1_ART3!$N16),0)</f>
        <v>0</v>
      </c>
      <c r="S209" s="21">
        <f>IF(AND(IV.1_ART3!$F16=3,IV.1_ART3!O16=1),(IV.1_ART3!$E16-IV.1_ART3!$N16),0)</f>
        <v>0</v>
      </c>
      <c r="T209" s="21">
        <f>IF(AND(IV.1_ART3!$F16=3,IV.1_ART3!O16=2),(IV.1_ART3!$E16-IV.1_ART3!$N16),0)</f>
        <v>0</v>
      </c>
      <c r="U209" s="21">
        <f>IF(IV.1_ART3!$F16=4,IV.1_ART3!$E16,0)</f>
        <v>0</v>
      </c>
      <c r="V209" s="21">
        <f>IF(IV.1_ART3!$J16=5,IV.1_ART3!$I16,0)</f>
        <v>0</v>
      </c>
      <c r="W209" s="21">
        <f>IF(IV.1_ART3!$J16=6,IV.1_ART3!$I16,0)</f>
        <v>0</v>
      </c>
      <c r="X209" s="21">
        <f>IF(IV.1_ART4!$F16=1,IV.1_ART4!$E16,0)</f>
        <v>0</v>
      </c>
      <c r="Y209" s="20">
        <f>IF(IV.1_ART4!$F16=2,(IV.1_ART4!$E16-IV.1_ART4!$N16),0)</f>
        <v>0</v>
      </c>
      <c r="Z209" s="21">
        <f>IF(AND(IV.1_ART4!$F16=3,IV.1_ART4!O16=1),(IV.1_ART4!$E16-IV.1_ART4!$N16),0)</f>
        <v>0</v>
      </c>
      <c r="AA209" s="21">
        <f>IF(AND(IV.1_ART4!$F16=3,IV.1_ART4!O16=2),(IV.1_ART4!$E16-IV.1_ART4!$N16),0)</f>
        <v>0</v>
      </c>
      <c r="AB209" s="21">
        <f>IF(IV.1_ART4!$F16=4,IV.1_ART4!$E16,0)</f>
        <v>0</v>
      </c>
      <c r="AC209" s="21">
        <f>IF(IV.1_ART4!$J16=5,IV.1_ART4!$I16,0)</f>
        <v>0</v>
      </c>
      <c r="AD209" s="21">
        <f>IF(IV.1_ART4!$J16=6,IV.1_ART4!$I16,0)</f>
        <v>0</v>
      </c>
      <c r="AE209" s="21">
        <f>IF(IV.1_ART5!$F16=1,IV.1_ART5!$E16,0)</f>
        <v>0</v>
      </c>
      <c r="AF209" s="20">
        <f>IF(IV.1_ART5!$F16=2,(IV.1_ART5!$E16-IV.1_ART5!$N16),0)</f>
        <v>0</v>
      </c>
      <c r="AG209" s="21">
        <f>IF(AND(IV.1_ART5!$F16=3,IV.1_ART5!O16=1),(IV.1_ART5!$E16-IV.1_ART5!$N16),0)</f>
        <v>0</v>
      </c>
      <c r="AH209" s="21">
        <f>IF(AND(IV.1_ART5!$F16=3,IV.1_ART5!O16=2),(IV.1_ART5!$E16-IV.1_ART5!$N16),0)</f>
        <v>0</v>
      </c>
      <c r="AI209" s="21">
        <f>IF(IV.1_ART5!$F16=4,IV.1_ART5!$E16,0)</f>
        <v>0</v>
      </c>
      <c r="AJ209" s="21">
        <f>IF(IV.1_ART5!$J16=5,IV.1_ART5!$I16,0)</f>
        <v>0</v>
      </c>
      <c r="AK209" s="21">
        <f>IF(IV.1_ART5!$J16=6,IV.1_ART5!$I16,0)</f>
        <v>0</v>
      </c>
      <c r="AL209" s="21">
        <f>IF(IV.1_ART6!$F16=1,IV.1_ART6!$E16,0)</f>
        <v>0</v>
      </c>
      <c r="AM209" s="20">
        <f>IF(IV.1_ART6!$F16=2,(IV.1_ART6!$E16-IV.1_ART6!$N16),0)</f>
        <v>0</v>
      </c>
      <c r="AN209" s="21">
        <f>IF(AND(IV.1_ART6!$F16=3,IV.1_ART6!O16=1),(IV.1_ART6!$E16-IV.1_ART6!$N16),0)</f>
        <v>0</v>
      </c>
      <c r="AO209" s="21">
        <f>IF(AND(IV.1_ART6!$F16=3,IV.1_ART6!O16=2),(IV.1_ART6!$E16-IV.1_ART6!$N16),0)</f>
        <v>0</v>
      </c>
      <c r="AP209" s="21">
        <f>IF(IV.1_ART6!$F16=4,IV.1_ART6!$E16,0)</f>
        <v>0</v>
      </c>
      <c r="AQ209" s="21">
        <f>IF(IV.1_ART6!$J16=5,IV.1_ART6!$I16,0)</f>
        <v>0</v>
      </c>
      <c r="AR209" s="21">
        <f>IF(IV.1_ART6!$J16=6,IV.1_ART6!$I16,0)</f>
        <v>0</v>
      </c>
      <c r="AS209" s="21">
        <f>IF(IV.1_ART7!$F16=1,IV.1_ART7!$E16,0)</f>
        <v>0</v>
      </c>
      <c r="AT209" s="20">
        <f>IF(IV.1_ART7!$F16=2,(IV.1_ART7!$E16-IV.1_ART7!$N16),0)</f>
        <v>0</v>
      </c>
      <c r="AU209" s="21">
        <f>IF(AND(IV.1_ART7!$F16=3,IV.1_ART7!O16=1),(IV.1_ART7!$E16-IV.1_ART7!$N16),0)</f>
        <v>0</v>
      </c>
      <c r="AV209" s="21">
        <f>IF(AND(IV.1_ART7!$F16=3,IV.1_ART7!O16=2),(IV.1_ART7!$E16-IV.1_ART7!$N16),0)</f>
        <v>0</v>
      </c>
      <c r="AW209" s="21">
        <f>IF(IV.1_ART7!$F16=4,IV.1_ART7!$E16,0)</f>
        <v>0</v>
      </c>
      <c r="AX209" s="21">
        <f>IF(IV.1_ART7!$J16=5,IV.1_ART7!$I16,0)</f>
        <v>0</v>
      </c>
      <c r="AY209" s="21">
        <f>IF(IV.1_ART7!$J16=6,IV.1_ART7!$I16,0)</f>
        <v>0</v>
      </c>
      <c r="AZ209" s="21">
        <f>IF(IV.1_ART8!$F16=1,IV.1_ART8!$E16,0)</f>
        <v>0</v>
      </c>
      <c r="BA209" s="20">
        <f>IF(IV.1_ART8!$F16=2,(IV.1_ART8!$E16-IV.1_ART8!$N16),0)</f>
        <v>0</v>
      </c>
      <c r="BB209" s="21">
        <f>IF(AND(IV.1_ART8!$F16=3,IV.1_ART8!O16=1),(IV.1_ART8!$E16-IV.1_ART8!$N16),0)</f>
        <v>0</v>
      </c>
      <c r="BC209" s="21">
        <f>IF(AND(IV.1_ART8!$F16=3,IV.1_ART8!O16=2),(IV.1_ART8!$E16-IV.1_ART8!$N16),0)</f>
        <v>0</v>
      </c>
      <c r="BD209" s="21">
        <f>IF(IV.1_ART8!$F16=4,IV.1_ART8!$E16,0)</f>
        <v>0</v>
      </c>
      <c r="BE209" s="21">
        <f>IF(IV.1_ART8!$J16=5,IV.1_ART8!$I16,0)</f>
        <v>0</v>
      </c>
      <c r="BF209" s="21">
        <f>IF(IV.1_ART8!$J16=6,IV.1_ART8!$I16,0)</f>
        <v>0</v>
      </c>
      <c r="BG209" s="21">
        <f>IF(IV.1_ART9!$F16=1,IV.1_ART9!$E16,0)</f>
        <v>0</v>
      </c>
      <c r="BH209" s="20">
        <f>IF(IV.1_ART9!$F16=2,(IV.1_ART9!$E16-IV.1_ART9!$N16),0)</f>
        <v>0</v>
      </c>
      <c r="BI209" s="21">
        <f>IF(AND(IV.1_ART9!$F16=3,IV.1_ART9!O16=1),(IV.1_ART9!$E16-IV.1_ART9!$N16),0)</f>
        <v>0</v>
      </c>
      <c r="BJ209" s="21">
        <f>IF(AND(IV.1_ART9!$F16=3,IV.1_ART9!O16=2),(IV.1_ART9!$E16-IV.1_ART9!$N16),0)</f>
        <v>0</v>
      </c>
      <c r="BK209" s="21">
        <f>IF(IV.1_ART9!$F16=4,IV.1_ART9!$E16,0)</f>
        <v>0</v>
      </c>
      <c r="BL209" s="21">
        <f>IF(IV.1_ART9!$J16=5,IV.1_ART9!$I16,0)</f>
        <v>0</v>
      </c>
      <c r="BM209" s="21">
        <f>IF(IV.1_ART9!$J16=6,IV.1_ART9!$I16,0)</f>
        <v>0</v>
      </c>
      <c r="BN209" s="21">
        <f>IF(IV.1_ART10!$F16=1,IV.1_ART10!$E16,0)</f>
        <v>0</v>
      </c>
      <c r="BO209" s="20">
        <f>IF(IV.1_ART10!$F16=2,(IV.1_ART10!$E16-IV.1_ART10!$N16),0)</f>
        <v>0</v>
      </c>
      <c r="BP209" s="21">
        <f>IF(AND(IV.1_ART10!$F16=3,IV.1_ART10!O16=1),(IV.1_ART10!$E16-IV.1_ART10!$N16),0)</f>
        <v>0</v>
      </c>
      <c r="BQ209" s="21">
        <f>IF(AND(IV.1_ART10!$F16=3,IV.1_ART10!O16=2),(IV.1_ART10!$E16-IV.1_ART10!$N16),0)</f>
        <v>0</v>
      </c>
      <c r="BR209" s="21">
        <f>IF(IV.1_ART10!$F16=4,IV.1_ART10!$E16,0)</f>
        <v>0</v>
      </c>
      <c r="BS209" s="21">
        <f>IF(IV.1_ART10!$J16=5,IV.1_ART10!$I16,0)</f>
        <v>0</v>
      </c>
      <c r="BT209" s="21">
        <f>IF(IV.1_ART10!$J16=6,IV.1_ART10!$I16,0)</f>
        <v>0</v>
      </c>
      <c r="BU209" s="21">
        <f>IF(IV.1_ART11!$F16=1,IV.1_ART11!$E16,0)</f>
        <v>0</v>
      </c>
      <c r="BV209" s="20">
        <f>IF(IV.1_ART11!$F16=2,(IV.1_ART11!$E16-IV.1_ART11!$N16),0)</f>
        <v>0</v>
      </c>
      <c r="BW209" s="21">
        <f>IF(AND(IV.1_ART11!$F16=3,IV.1_ART11!O16=1),(IV.1_ART11!$E16-IV.1_ART11!$N16),0)</f>
        <v>0</v>
      </c>
      <c r="BX209" s="21">
        <f>IF(AND(IV.1_ART11!$F16=3,IV.1_ART11!O16=2),(IV.1_ART11!$E16-IV.1_ART11!$N16),0)</f>
        <v>0</v>
      </c>
      <c r="BY209" s="21">
        <f>IF(IV.1_ART11!$F16=4,IV.1_ART11!$E16,0)</f>
        <v>0</v>
      </c>
      <c r="BZ209" s="21">
        <f>IF(IV.1_ART11!$J16=5,IV.1_ART11!$I16,0)</f>
        <v>0</v>
      </c>
      <c r="CA209" s="21">
        <f>IF(IV.1_ART11!$J16=6,IV.1_ART11!$I16,0)</f>
        <v>0</v>
      </c>
      <c r="CB209" s="21">
        <f>IF(IV.1_ART12!$F16=1,IV.1_ART12!$E16,0)</f>
        <v>0</v>
      </c>
      <c r="CC209" s="20">
        <f>IF(IV.1_ART12!$F16=2,(IV.1_ART12!$E16-IV.1_ART12!$N16),0)</f>
        <v>0</v>
      </c>
      <c r="CD209" s="21">
        <f>IF(AND(IV.1_ART12!$F16=3,IV.1_ART12!O16=1),(IV.1_ART12!$E16-IV.1_ART12!$N16),0)</f>
        <v>0</v>
      </c>
      <c r="CE209" s="21">
        <f>IF(AND(IV.1_ART12!$F16=3,IV.1_ART12!O16=2),(IV.1_ART12!$E16-IV.1_ART12!$N16),0)</f>
        <v>0</v>
      </c>
      <c r="CF209" s="21">
        <f>IF(IV.1_ART12!$F16=4,IV.1_ART12!$E16,0)</f>
        <v>0</v>
      </c>
      <c r="CG209" s="21">
        <f>IF(IV.1_ART12!$J16=5,IV.1_ART12!$I16,0)</f>
        <v>0</v>
      </c>
      <c r="CH209" s="21">
        <f>IF(IV.1_ART12!$J16=6,IV.1_ART12!$I16,0)</f>
        <v>0</v>
      </c>
    </row>
    <row r="210" spans="1:94">
      <c r="A210" s="22">
        <v>200</v>
      </c>
      <c r="B210" s="474" t="s">
        <v>251</v>
      </c>
      <c r="C210" s="21">
        <f>IF(IV.1_ART1!$F17=1,IV.1_ART1!$E17,0)</f>
        <v>0</v>
      </c>
      <c r="D210" s="21">
        <f>IF(IV.1_ART1!$F17=2,(IV.1_ART1!$E17-IV.1_ART1!$N17),0)</f>
        <v>0</v>
      </c>
      <c r="E210" s="21">
        <f>IF(IV.1_ART1!$F17=3,(IV.1_ART1!$E17-IV.1_ART1!$N17),0)</f>
        <v>0</v>
      </c>
      <c r="F210" s="21">
        <f>IF(AND(IV.1_ART1!$F17=3,IV.1_ART1!O17=2),(IV.1_ART1!$E17-IV.1_ART1!$N17),0)</f>
        <v>0</v>
      </c>
      <c r="G210" s="21">
        <f>IF(IV.1_ART1!$F17=4,IV.1_ART1!$E17,0)</f>
        <v>0</v>
      </c>
      <c r="H210" s="21">
        <f>IF(IV.1_ART1!$J17=5,IV.1_ART1!$I17,0)</f>
        <v>0</v>
      </c>
      <c r="I210" s="21">
        <f>IF(IV.1_ART1!$J17=6,IV.1_ART1!$I17,0)</f>
        <v>0</v>
      </c>
      <c r="J210" s="21">
        <f>IF(IV.1_ART2!$F17=1,IV.1_ART2!$E17,0)</f>
        <v>0</v>
      </c>
      <c r="K210" s="20">
        <f>IF(IV.1_ART2!$F17=2,(IV.1_ART2!$E17-IV.1_ART2!$N17),0)</f>
        <v>0</v>
      </c>
      <c r="L210" s="21">
        <f>IF(AND(IV.1_ART2!$F17=3,IV.1_ART2!O17=1),(IV.1_ART2!$E17-IV.1_ART2!$N17),0)</f>
        <v>0</v>
      </c>
      <c r="M210" s="21">
        <f>IF(AND(IV.1_ART2!$F17=3,IV.1_ART2!O17=2),(IV.1_ART2!$E17-IV.1_ART2!$N17),0)</f>
        <v>0</v>
      </c>
      <c r="N210" s="21">
        <f>IF(IV.1_ART2!$F17=4,IV.1_ART2!$E17,0)</f>
        <v>0</v>
      </c>
      <c r="O210" s="21">
        <f>IF(IV.1_ART2!$J17=5,IV.1_ART2!$I17,0)</f>
        <v>0</v>
      </c>
      <c r="P210" s="21">
        <f>IF(IV.1_ART2!$J17=6,IV.1_ART2!$I17,0)</f>
        <v>0</v>
      </c>
      <c r="Q210" s="21">
        <f>IF(IV.1_ART3!$F17=1,IV.1_ART3!$E17,0)</f>
        <v>0</v>
      </c>
      <c r="R210" s="20">
        <f>IF(IV.1_ART3!$F17=2,(IV.1_ART3!$E17-IV.1_ART3!$N17),0)</f>
        <v>0</v>
      </c>
      <c r="S210" s="21">
        <f>IF(AND(IV.1_ART3!$F17=3,IV.1_ART3!O17=1),(IV.1_ART3!$E17-IV.1_ART3!$N17),0)</f>
        <v>0</v>
      </c>
      <c r="T210" s="21">
        <f>IF(AND(IV.1_ART3!$F17=3,IV.1_ART3!O17=2),(IV.1_ART3!$E17-IV.1_ART3!$N17),0)</f>
        <v>0</v>
      </c>
      <c r="U210" s="21">
        <f>IF(IV.1_ART3!$F17=4,IV.1_ART3!$E17,0)</f>
        <v>0</v>
      </c>
      <c r="V210" s="21">
        <f>IF(IV.1_ART3!$J17=5,IV.1_ART3!$I17,0)</f>
        <v>0</v>
      </c>
      <c r="W210" s="21">
        <f>IF(IV.1_ART3!$J17=6,IV.1_ART3!$I17,0)</f>
        <v>0</v>
      </c>
      <c r="X210" s="21">
        <f>IF(IV.1_ART4!$F17=1,IV.1_ART4!$E17,0)</f>
        <v>0</v>
      </c>
      <c r="Y210" s="20">
        <f>IF(IV.1_ART4!$F17=2,(IV.1_ART4!$E17-IV.1_ART4!$N17),0)</f>
        <v>0</v>
      </c>
      <c r="Z210" s="21">
        <f>IF(AND(IV.1_ART4!$F17=3,IV.1_ART4!O17=1),(IV.1_ART4!$E17-IV.1_ART4!$N17),0)</f>
        <v>0</v>
      </c>
      <c r="AA210" s="21">
        <f>IF(AND(IV.1_ART4!$F17=3,IV.1_ART4!O17=2),(IV.1_ART4!$E17-IV.1_ART4!$N17),0)</f>
        <v>0</v>
      </c>
      <c r="AB210" s="21">
        <f>IF(IV.1_ART4!$F17=4,IV.1_ART4!$E17,0)</f>
        <v>0</v>
      </c>
      <c r="AC210" s="21">
        <f>IF(IV.1_ART4!$J17=5,IV.1_ART4!$I17,0)</f>
        <v>0</v>
      </c>
      <c r="AD210" s="21">
        <f>IF(IV.1_ART4!$J17=6,IV.1_ART4!$I17,0)</f>
        <v>0</v>
      </c>
      <c r="AE210" s="21">
        <f>IF(IV.1_ART5!$F17=1,IV.1_ART5!$E17,0)</f>
        <v>0</v>
      </c>
      <c r="AF210" s="20">
        <f>IF(IV.1_ART5!$F17=2,(IV.1_ART5!$E17-IV.1_ART5!$N17),0)</f>
        <v>0</v>
      </c>
      <c r="AG210" s="21">
        <f>IF(AND(IV.1_ART5!$F17=3,IV.1_ART5!O17=1),(IV.1_ART5!$E17-IV.1_ART5!$N17),0)</f>
        <v>0</v>
      </c>
      <c r="AH210" s="21">
        <f>IF(AND(IV.1_ART5!$F17=3,IV.1_ART5!O17=2),(IV.1_ART5!$E17-IV.1_ART5!$N17),0)</f>
        <v>0</v>
      </c>
      <c r="AI210" s="21">
        <f>IF(IV.1_ART5!$F17=4,IV.1_ART5!$E17,0)</f>
        <v>0</v>
      </c>
      <c r="AJ210" s="21">
        <f>IF(IV.1_ART5!$J17=5,IV.1_ART5!$I17,0)</f>
        <v>0</v>
      </c>
      <c r="AK210" s="21">
        <f>IF(IV.1_ART5!$J17=6,IV.1_ART5!$I17,0)</f>
        <v>0</v>
      </c>
      <c r="AL210" s="21">
        <f>IF(IV.1_ART6!$F17=1,IV.1_ART6!$E17,0)</f>
        <v>0</v>
      </c>
      <c r="AM210" s="20">
        <f>IF(IV.1_ART6!$F17=2,(IV.1_ART6!$E17-IV.1_ART6!$N17),0)</f>
        <v>0</v>
      </c>
      <c r="AN210" s="21">
        <f>IF(AND(IV.1_ART6!$F17=3,IV.1_ART6!O17=1),(IV.1_ART6!$E17-IV.1_ART6!$N17),0)</f>
        <v>0</v>
      </c>
      <c r="AO210" s="21">
        <f>IF(AND(IV.1_ART6!$F17=3,IV.1_ART6!O17=2),(IV.1_ART6!$E17-IV.1_ART6!$N17),0)</f>
        <v>0</v>
      </c>
      <c r="AP210" s="21">
        <f>IF(IV.1_ART6!$F17=4,IV.1_ART6!$E17,0)</f>
        <v>0</v>
      </c>
      <c r="AQ210" s="21">
        <f>IF(IV.1_ART6!$J17=5,IV.1_ART6!$I17,0)</f>
        <v>0</v>
      </c>
      <c r="AR210" s="21">
        <f>IF(IV.1_ART6!$J17=6,IV.1_ART6!$I17,0)</f>
        <v>0</v>
      </c>
      <c r="AS210" s="21">
        <f>IF(IV.1_ART7!$F17=1,IV.1_ART7!$E17,0)</f>
        <v>0</v>
      </c>
      <c r="AT210" s="20">
        <f>IF(IV.1_ART7!$F17=2,(IV.1_ART7!$E17-IV.1_ART7!$N17),0)</f>
        <v>0</v>
      </c>
      <c r="AU210" s="21">
        <f>IF(AND(IV.1_ART7!$F17=3,IV.1_ART7!O17=1),(IV.1_ART7!$E17-IV.1_ART7!$N17),0)</f>
        <v>0</v>
      </c>
      <c r="AV210" s="21">
        <f>IF(AND(IV.1_ART7!$F17=3,IV.1_ART7!O17=2),(IV.1_ART7!$E17-IV.1_ART7!$N17),0)</f>
        <v>0</v>
      </c>
      <c r="AW210" s="21">
        <f>IF(IV.1_ART7!$F17=4,IV.1_ART7!$E17,0)</f>
        <v>0</v>
      </c>
      <c r="AX210" s="21">
        <f>IF(IV.1_ART7!$J17=5,IV.1_ART7!$I17,0)</f>
        <v>0</v>
      </c>
      <c r="AY210" s="21">
        <f>IF(IV.1_ART7!$J17=6,IV.1_ART7!$I17,0)</f>
        <v>0</v>
      </c>
      <c r="AZ210" s="21">
        <f>IF(IV.1_ART8!$F17=1,IV.1_ART8!$E17,0)</f>
        <v>0</v>
      </c>
      <c r="BA210" s="20">
        <f>IF(IV.1_ART8!$F17=2,(IV.1_ART8!$E17-IV.1_ART8!$N17),0)</f>
        <v>0</v>
      </c>
      <c r="BB210" s="21">
        <f>IF(AND(IV.1_ART8!$F17=3,IV.1_ART8!O17=1),(IV.1_ART8!$E17-IV.1_ART8!$N17),0)</f>
        <v>0</v>
      </c>
      <c r="BC210" s="21">
        <f>IF(AND(IV.1_ART8!$F17=3,IV.1_ART8!O17=2),(IV.1_ART8!$E17-IV.1_ART8!$N17),0)</f>
        <v>0</v>
      </c>
      <c r="BD210" s="21">
        <f>IF(IV.1_ART8!$F17=4,IV.1_ART8!$E17,0)</f>
        <v>0</v>
      </c>
      <c r="BE210" s="21">
        <f>IF(IV.1_ART8!$J17=5,IV.1_ART8!$I17,0)</f>
        <v>0</v>
      </c>
      <c r="BF210" s="21">
        <f>IF(IV.1_ART8!$J17=6,IV.1_ART8!$I17,0)</f>
        <v>0</v>
      </c>
      <c r="BG210" s="21">
        <f>IF(IV.1_ART9!$F17=1,IV.1_ART9!$E17,0)</f>
        <v>0</v>
      </c>
      <c r="BH210" s="20">
        <f>IF(IV.1_ART9!$F17=2,(IV.1_ART9!$E17-IV.1_ART9!$N17),0)</f>
        <v>0</v>
      </c>
      <c r="BI210" s="21">
        <f>IF(AND(IV.1_ART9!$F17=3,IV.1_ART9!O17=1),(IV.1_ART9!$E17-IV.1_ART9!$N17),0)</f>
        <v>0</v>
      </c>
      <c r="BJ210" s="21">
        <f>IF(AND(IV.1_ART9!$F17=3,IV.1_ART9!O17=2),(IV.1_ART9!$E17-IV.1_ART9!$N17),0)</f>
        <v>0</v>
      </c>
      <c r="BK210" s="21">
        <f>IF(IV.1_ART9!$F17=4,IV.1_ART9!$E17,0)</f>
        <v>0</v>
      </c>
      <c r="BL210" s="21">
        <f>IF(IV.1_ART9!$J17=5,IV.1_ART9!$I17,0)</f>
        <v>0</v>
      </c>
      <c r="BM210" s="21">
        <f>IF(IV.1_ART9!$J17=6,IV.1_ART9!$I17,0)</f>
        <v>0</v>
      </c>
      <c r="BN210" s="21">
        <f>IF(IV.1_ART10!$F17=1,IV.1_ART10!$E17,0)</f>
        <v>0</v>
      </c>
      <c r="BO210" s="20">
        <f>IF(IV.1_ART10!$F17=2,(IV.1_ART10!$E17-IV.1_ART10!$N17),0)</f>
        <v>0</v>
      </c>
      <c r="BP210" s="21">
        <f>IF(AND(IV.1_ART10!$F17=3,IV.1_ART10!O17=1),(IV.1_ART10!$E17-IV.1_ART10!$N17),0)</f>
        <v>0</v>
      </c>
      <c r="BQ210" s="21">
        <f>IF(AND(IV.1_ART10!$F17=3,IV.1_ART10!O17=2),(IV.1_ART10!$E17-IV.1_ART10!$N17),0)</f>
        <v>0</v>
      </c>
      <c r="BR210" s="21">
        <f>IF(IV.1_ART10!$F17=4,IV.1_ART10!$E17,0)</f>
        <v>0</v>
      </c>
      <c r="BS210" s="21">
        <f>IF(IV.1_ART10!$J17=5,IV.1_ART10!$I17,0)</f>
        <v>0</v>
      </c>
      <c r="BT210" s="21">
        <f>IF(IV.1_ART10!$J17=6,IV.1_ART10!$I17,0)</f>
        <v>0</v>
      </c>
      <c r="BU210" s="21">
        <f>IF(IV.1_ART11!$F17=1,IV.1_ART11!$E17,0)</f>
        <v>0</v>
      </c>
      <c r="BV210" s="20">
        <f>IF(IV.1_ART11!$F17=2,(IV.1_ART11!$E17-IV.1_ART11!$N17),0)</f>
        <v>0</v>
      </c>
      <c r="BW210" s="21">
        <f>IF(AND(IV.1_ART11!$F17=3,IV.1_ART11!O17=1),(IV.1_ART11!$E17-IV.1_ART11!$N17),0)</f>
        <v>0</v>
      </c>
      <c r="BX210" s="21">
        <f>IF(AND(IV.1_ART11!$F17=3,IV.1_ART11!O17=2),(IV.1_ART11!$E17-IV.1_ART11!$N17),0)</f>
        <v>0</v>
      </c>
      <c r="BY210" s="21">
        <f>IF(IV.1_ART11!$F17=4,IV.1_ART11!$E17,0)</f>
        <v>0</v>
      </c>
      <c r="BZ210" s="21">
        <f>IF(IV.1_ART11!$J17=5,IV.1_ART11!$I17,0)</f>
        <v>0</v>
      </c>
      <c r="CA210" s="21">
        <f>IF(IV.1_ART11!$J17=6,IV.1_ART11!$I17,0)</f>
        <v>0</v>
      </c>
      <c r="CB210" s="21">
        <f>IF(IV.1_ART12!$F17=1,IV.1_ART12!$E17,0)</f>
        <v>0</v>
      </c>
      <c r="CC210" s="20">
        <f>IF(IV.1_ART12!$F17=2,(IV.1_ART12!$E17-IV.1_ART12!$N17),0)</f>
        <v>0</v>
      </c>
      <c r="CD210" s="21">
        <f>IF(AND(IV.1_ART12!$F17=3,IV.1_ART12!O17=1),(IV.1_ART12!$E17-IV.1_ART12!$N17),0)</f>
        <v>0</v>
      </c>
      <c r="CE210" s="21">
        <f>IF(AND(IV.1_ART12!$F17=3,IV.1_ART12!O17=2),(IV.1_ART12!$E17-IV.1_ART12!$N17),0)</f>
        <v>0</v>
      </c>
      <c r="CF210" s="21">
        <f>IF(IV.1_ART12!$F17=4,IV.1_ART12!$E17,0)</f>
        <v>0</v>
      </c>
      <c r="CG210" s="21">
        <f>IF(IV.1_ART12!$J17=5,IV.1_ART12!$I17,0)</f>
        <v>0</v>
      </c>
      <c r="CH210" s="21">
        <f>IF(IV.1_ART12!$J17=6,IV.1_ART12!$I17,0)</f>
        <v>0</v>
      </c>
    </row>
    <row r="211" spans="1:94">
      <c r="A211" s="22">
        <v>201</v>
      </c>
      <c r="B211" s="474" t="s">
        <v>253</v>
      </c>
      <c r="C211" s="21">
        <f>IF(IV.1_ART1!$F18=1,IV.1_ART1!$E18,0)</f>
        <v>0</v>
      </c>
      <c r="D211" s="21">
        <f>IF(IV.1_ART1!$F18=2,(IV.1_ART1!$E18-IV.1_ART1!$N18),0)</f>
        <v>0</v>
      </c>
      <c r="E211" s="21">
        <f>IF(IV.1_ART1!$F18=3,(IV.1_ART1!$E18-IV.1_ART1!$N18),0)</f>
        <v>0</v>
      </c>
      <c r="F211" s="21">
        <f>IF(AND(IV.1_ART1!$F18=3,IV.1_ART1!O18=2),(IV.1_ART1!$E18-IV.1_ART1!$N18),0)</f>
        <v>0</v>
      </c>
      <c r="G211" s="21">
        <f>IF(IV.1_ART1!$F18=4,IV.1_ART1!$E18,0)</f>
        <v>0</v>
      </c>
      <c r="H211" s="21">
        <f>IF(IV.1_ART1!$J18=5,IV.1_ART1!$I18,0)</f>
        <v>0</v>
      </c>
      <c r="I211" s="21">
        <f>IF(IV.1_ART1!$J18=6,IV.1_ART1!$I18,0)</f>
        <v>0</v>
      </c>
      <c r="J211" s="21">
        <f>IF(IV.1_ART2!$F18=1,IV.1_ART2!$E18,0)</f>
        <v>0</v>
      </c>
      <c r="K211" s="20">
        <f>IF(IV.1_ART2!$F18=2,(IV.1_ART2!$E18-IV.1_ART2!$N18),0)</f>
        <v>0</v>
      </c>
      <c r="L211" s="21">
        <f>IF(AND(IV.1_ART2!$F18=3,IV.1_ART2!O18=1),(IV.1_ART2!$E18-IV.1_ART2!$N18),0)</f>
        <v>0</v>
      </c>
      <c r="M211" s="21">
        <f>IF(AND(IV.1_ART2!$F18=3,IV.1_ART2!O18=2),(IV.1_ART2!$E18-IV.1_ART2!$N18),0)</f>
        <v>0</v>
      </c>
      <c r="N211" s="21">
        <f>IF(IV.1_ART2!$F18=4,IV.1_ART2!$E18,0)</f>
        <v>0</v>
      </c>
      <c r="O211" s="21">
        <f>IF(IV.1_ART2!$J18=5,IV.1_ART2!$I18,0)</f>
        <v>0</v>
      </c>
      <c r="P211" s="21">
        <f>IF(IV.1_ART2!$J18=6,IV.1_ART2!$I18,0)</f>
        <v>0</v>
      </c>
      <c r="Q211" s="21">
        <f>IF(IV.1_ART3!$F18=1,IV.1_ART3!$E18,0)</f>
        <v>0</v>
      </c>
      <c r="R211" s="20">
        <f>IF(IV.1_ART3!$F18=2,(IV.1_ART3!$E18-IV.1_ART3!$N18),0)</f>
        <v>0</v>
      </c>
      <c r="S211" s="21">
        <f>IF(AND(IV.1_ART3!$F18=3,IV.1_ART3!O18=1),(IV.1_ART3!$E18-IV.1_ART3!$N18),0)</f>
        <v>0</v>
      </c>
      <c r="T211" s="21">
        <f>IF(AND(IV.1_ART3!$F18=3,IV.1_ART3!O18=2),(IV.1_ART3!$E18-IV.1_ART3!$N18),0)</f>
        <v>0</v>
      </c>
      <c r="U211" s="21">
        <f>IF(IV.1_ART3!$F18=4,IV.1_ART3!$E18,0)</f>
        <v>0</v>
      </c>
      <c r="V211" s="21">
        <f>IF(IV.1_ART3!$J18=5,IV.1_ART3!$I18,0)</f>
        <v>0</v>
      </c>
      <c r="W211" s="21">
        <f>IF(IV.1_ART3!$J18=6,IV.1_ART3!$I18,0)</f>
        <v>0</v>
      </c>
      <c r="X211" s="21">
        <f>IF(IV.1_ART4!$F18=1,IV.1_ART4!$E18,0)</f>
        <v>0</v>
      </c>
      <c r="Y211" s="20">
        <f>IF(IV.1_ART4!$F18=2,(IV.1_ART4!$E18-IV.1_ART4!$N18),0)</f>
        <v>0</v>
      </c>
      <c r="Z211" s="21">
        <f>IF(AND(IV.1_ART4!$F18=3,IV.1_ART4!O18=1),(IV.1_ART4!$E18-IV.1_ART4!$N18),0)</f>
        <v>0</v>
      </c>
      <c r="AA211" s="21">
        <f>IF(AND(IV.1_ART4!$F18=3,IV.1_ART4!O18=2),(IV.1_ART4!$E18-IV.1_ART4!$N18),0)</f>
        <v>0</v>
      </c>
      <c r="AB211" s="21">
        <f>IF(IV.1_ART4!$F18=4,IV.1_ART4!$E18,0)</f>
        <v>0</v>
      </c>
      <c r="AC211" s="21">
        <f>IF(IV.1_ART4!$J18=5,IV.1_ART4!$I18,0)</f>
        <v>0</v>
      </c>
      <c r="AD211" s="21">
        <f>IF(IV.1_ART4!$J18=6,IV.1_ART4!$I18,0)</f>
        <v>0</v>
      </c>
      <c r="AE211" s="21">
        <f>IF(IV.1_ART5!$F18=1,IV.1_ART5!$E18,0)</f>
        <v>0</v>
      </c>
      <c r="AF211" s="20">
        <f>IF(IV.1_ART5!$F18=2,(IV.1_ART5!$E18-IV.1_ART5!$N18),0)</f>
        <v>0</v>
      </c>
      <c r="AG211" s="21">
        <f>IF(AND(IV.1_ART5!$F18=3,IV.1_ART5!O18=1),(IV.1_ART5!$E18-IV.1_ART5!$N18),0)</f>
        <v>0</v>
      </c>
      <c r="AH211" s="21">
        <f>IF(AND(IV.1_ART5!$F18=3,IV.1_ART5!O18=2),(IV.1_ART5!$E18-IV.1_ART5!$N18),0)</f>
        <v>0</v>
      </c>
      <c r="AI211" s="21">
        <f>IF(IV.1_ART5!$F18=4,IV.1_ART5!$E18,0)</f>
        <v>0</v>
      </c>
      <c r="AJ211" s="21">
        <f>IF(IV.1_ART5!$J18=5,IV.1_ART5!$I18,0)</f>
        <v>0</v>
      </c>
      <c r="AK211" s="21">
        <f>IF(IV.1_ART5!$J18=6,IV.1_ART5!$I18,0)</f>
        <v>0</v>
      </c>
      <c r="AL211" s="21">
        <f>IF(IV.1_ART6!$F18=1,IV.1_ART6!$E18,0)</f>
        <v>0</v>
      </c>
      <c r="AM211" s="20">
        <f>IF(IV.1_ART6!$F18=2,(IV.1_ART6!$E18-IV.1_ART6!$N18),0)</f>
        <v>0</v>
      </c>
      <c r="AN211" s="21">
        <f>IF(AND(IV.1_ART6!$F18=3,IV.1_ART6!O18=1),(IV.1_ART6!$E18-IV.1_ART6!$N18),0)</f>
        <v>0</v>
      </c>
      <c r="AO211" s="21">
        <f>IF(AND(IV.1_ART6!$F18=3,IV.1_ART6!O18=2),(IV.1_ART6!$E18-IV.1_ART6!$N18),0)</f>
        <v>0</v>
      </c>
      <c r="AP211" s="21">
        <f>IF(IV.1_ART6!$F18=4,IV.1_ART6!$E18,0)</f>
        <v>0</v>
      </c>
      <c r="AQ211" s="21">
        <f>IF(IV.1_ART6!$J18=5,IV.1_ART6!$I18,0)</f>
        <v>0</v>
      </c>
      <c r="AR211" s="21">
        <f>IF(IV.1_ART6!$J18=6,IV.1_ART6!$I18,0)</f>
        <v>0</v>
      </c>
      <c r="AS211" s="21">
        <f>IF(IV.1_ART7!$F18=1,IV.1_ART7!$E18,0)</f>
        <v>0</v>
      </c>
      <c r="AT211" s="20">
        <f>IF(IV.1_ART7!$F18=2,(IV.1_ART7!$E18-IV.1_ART7!$N18),0)</f>
        <v>0</v>
      </c>
      <c r="AU211" s="21">
        <f>IF(AND(IV.1_ART7!$F18=3,IV.1_ART7!O18=1),(IV.1_ART7!$E18-IV.1_ART7!$N18),0)</f>
        <v>0</v>
      </c>
      <c r="AV211" s="21">
        <f>IF(AND(IV.1_ART7!$F18=3,IV.1_ART7!O18=2),(IV.1_ART7!$E18-IV.1_ART7!$N18),0)</f>
        <v>0</v>
      </c>
      <c r="AW211" s="21">
        <f>IF(IV.1_ART7!$F18=4,IV.1_ART7!$E18,0)</f>
        <v>0</v>
      </c>
      <c r="AX211" s="21">
        <f>IF(IV.1_ART7!$J18=5,IV.1_ART7!$I18,0)</f>
        <v>0</v>
      </c>
      <c r="AY211" s="21">
        <f>IF(IV.1_ART7!$J18=6,IV.1_ART7!$I18,0)</f>
        <v>0</v>
      </c>
      <c r="AZ211" s="21">
        <f>IF(IV.1_ART8!$F18=1,IV.1_ART8!$E18,0)</f>
        <v>0</v>
      </c>
      <c r="BA211" s="20">
        <f>IF(IV.1_ART8!$F18=2,(IV.1_ART8!$E18-IV.1_ART8!$N18),0)</f>
        <v>0</v>
      </c>
      <c r="BB211" s="21">
        <f>IF(AND(IV.1_ART8!$F18=3,IV.1_ART8!O18=1),(IV.1_ART8!$E18-IV.1_ART8!$N18),0)</f>
        <v>0</v>
      </c>
      <c r="BC211" s="21">
        <f>IF(AND(IV.1_ART8!$F18=3,IV.1_ART8!O18=2),(IV.1_ART8!$E18-IV.1_ART8!$N18),0)</f>
        <v>0</v>
      </c>
      <c r="BD211" s="21">
        <f>IF(IV.1_ART8!$F18=4,IV.1_ART8!$E18,0)</f>
        <v>0</v>
      </c>
      <c r="BE211" s="21">
        <f>IF(IV.1_ART8!$J18=5,IV.1_ART8!$I18,0)</f>
        <v>0</v>
      </c>
      <c r="BF211" s="21">
        <f>IF(IV.1_ART8!$J18=6,IV.1_ART8!$I18,0)</f>
        <v>0</v>
      </c>
      <c r="BG211" s="21">
        <f>IF(IV.1_ART9!$F18=1,IV.1_ART9!$E18,0)</f>
        <v>0</v>
      </c>
      <c r="BH211" s="20">
        <f>IF(IV.1_ART9!$F18=2,(IV.1_ART9!$E18-IV.1_ART9!$N18),0)</f>
        <v>0</v>
      </c>
      <c r="BI211" s="21">
        <f>IF(AND(IV.1_ART9!$F18=3,IV.1_ART9!O18=1),(IV.1_ART9!$E18-IV.1_ART9!$N18),0)</f>
        <v>0</v>
      </c>
      <c r="BJ211" s="21">
        <f>IF(AND(IV.1_ART9!$F18=3,IV.1_ART9!O18=2),(IV.1_ART9!$E18-IV.1_ART9!$N18),0)</f>
        <v>0</v>
      </c>
      <c r="BK211" s="21">
        <f>IF(IV.1_ART9!$F18=4,IV.1_ART9!$E18,0)</f>
        <v>0</v>
      </c>
      <c r="BL211" s="21">
        <f>IF(IV.1_ART9!$J18=5,IV.1_ART9!$I18,0)</f>
        <v>0</v>
      </c>
      <c r="BM211" s="21">
        <f>IF(IV.1_ART9!$J18=6,IV.1_ART9!$I18,0)</f>
        <v>0</v>
      </c>
      <c r="BN211" s="21">
        <f>IF(IV.1_ART10!$F18=1,IV.1_ART10!$E18,0)</f>
        <v>0</v>
      </c>
      <c r="BO211" s="20">
        <f>IF(IV.1_ART10!$F18=2,(IV.1_ART10!$E18-IV.1_ART10!$N18),0)</f>
        <v>0</v>
      </c>
      <c r="BP211" s="21">
        <f>IF(AND(IV.1_ART10!$F18=3,IV.1_ART10!O18=1),(IV.1_ART10!$E18-IV.1_ART10!$N18),0)</f>
        <v>0</v>
      </c>
      <c r="BQ211" s="21">
        <f>IF(AND(IV.1_ART10!$F18=3,IV.1_ART10!O18=2),(IV.1_ART10!$E18-IV.1_ART10!$N18),0)</f>
        <v>0</v>
      </c>
      <c r="BR211" s="21">
        <f>IF(IV.1_ART10!$F18=4,IV.1_ART10!$E18,0)</f>
        <v>0</v>
      </c>
      <c r="BS211" s="21">
        <f>IF(IV.1_ART10!$J18=5,IV.1_ART10!$I18,0)</f>
        <v>0</v>
      </c>
      <c r="BT211" s="21">
        <f>IF(IV.1_ART10!$J18=6,IV.1_ART10!$I18,0)</f>
        <v>0</v>
      </c>
      <c r="BU211" s="21">
        <f>IF(IV.1_ART11!$F18=1,IV.1_ART11!$E18,0)</f>
        <v>0</v>
      </c>
      <c r="BV211" s="20">
        <f>IF(IV.1_ART11!$F18=2,(IV.1_ART11!$E18-IV.1_ART11!$N18),0)</f>
        <v>0</v>
      </c>
      <c r="BW211" s="21">
        <f>IF(AND(IV.1_ART11!$F18=3,IV.1_ART11!O18=1),(IV.1_ART11!$E18-IV.1_ART11!$N18),0)</f>
        <v>0</v>
      </c>
      <c r="BX211" s="21">
        <f>IF(AND(IV.1_ART11!$F18=3,IV.1_ART11!O18=2),(IV.1_ART11!$E18-IV.1_ART11!$N18),0)</f>
        <v>0</v>
      </c>
      <c r="BY211" s="21">
        <f>IF(IV.1_ART11!$F18=4,IV.1_ART11!$E18,0)</f>
        <v>0</v>
      </c>
      <c r="BZ211" s="21">
        <f>IF(IV.1_ART11!$J18=5,IV.1_ART11!$I18,0)</f>
        <v>0</v>
      </c>
      <c r="CA211" s="21">
        <f>IF(IV.1_ART11!$J18=6,IV.1_ART11!$I18,0)</f>
        <v>0</v>
      </c>
      <c r="CB211" s="21">
        <f>IF(IV.1_ART12!$F18=1,IV.1_ART12!$E18,0)</f>
        <v>0</v>
      </c>
      <c r="CC211" s="20">
        <f>IF(IV.1_ART12!$F18=2,(IV.1_ART12!$E18-IV.1_ART12!$N18),0)</f>
        <v>0</v>
      </c>
      <c r="CD211" s="21">
        <f>IF(AND(IV.1_ART12!$F18=3,IV.1_ART12!O18=1),(IV.1_ART12!$E18-IV.1_ART12!$N18),0)</f>
        <v>0</v>
      </c>
      <c r="CE211" s="21">
        <f>IF(AND(IV.1_ART12!$F18=3,IV.1_ART12!O18=2),(IV.1_ART12!$E18-IV.1_ART12!$N18),0)</f>
        <v>0</v>
      </c>
      <c r="CF211" s="21">
        <f>IF(IV.1_ART12!$F18=4,IV.1_ART12!$E18,0)</f>
        <v>0</v>
      </c>
      <c r="CG211" s="21">
        <f>IF(IV.1_ART12!$J18=5,IV.1_ART12!$I18,0)</f>
        <v>0</v>
      </c>
      <c r="CH211" s="21">
        <f>IF(IV.1_ART12!$J18=6,IV.1_ART12!$I18,0)</f>
        <v>0</v>
      </c>
    </row>
    <row r="212" spans="1:94">
      <c r="A212" s="22">
        <v>202</v>
      </c>
      <c r="B212" s="474" t="s">
        <v>255</v>
      </c>
      <c r="C212" s="21">
        <f>IF(IV.1_ART1!$F19=1,IV.1_ART1!$E19,0)</f>
        <v>0</v>
      </c>
      <c r="D212" s="21">
        <f>IF(IV.1_ART1!$F19=2,(IV.1_ART1!$E19-IV.1_ART1!$N19),0)</f>
        <v>0</v>
      </c>
      <c r="E212" s="21">
        <f>IF(IV.1_ART1!$F19=3,(IV.1_ART1!$E19-IV.1_ART1!$N19),0)</f>
        <v>0</v>
      </c>
      <c r="F212" s="21">
        <f>IF(AND(IV.1_ART1!$F19=3,IV.1_ART1!O19=2),(IV.1_ART1!$E19-IV.1_ART1!$N19),0)</f>
        <v>0</v>
      </c>
      <c r="G212" s="21">
        <f>IF(IV.1_ART1!$F19=4,IV.1_ART1!$E19,0)</f>
        <v>0</v>
      </c>
      <c r="H212" s="21">
        <f>IF(IV.1_ART1!$J19=5,IV.1_ART1!$I19,0)</f>
        <v>0</v>
      </c>
      <c r="I212" s="21">
        <f>IF(IV.1_ART1!$J19=6,IV.1_ART1!$I19,0)</f>
        <v>0</v>
      </c>
      <c r="J212" s="21">
        <f>IF(IV.1_ART2!$F19=1,IV.1_ART2!$E19,0)</f>
        <v>0</v>
      </c>
      <c r="K212" s="20">
        <f>IF(IV.1_ART2!$F19=2,(IV.1_ART2!$E19-IV.1_ART2!$N19),0)</f>
        <v>0</v>
      </c>
      <c r="L212" s="21">
        <f>IF(AND(IV.1_ART2!$F19=3,IV.1_ART2!O19=1),(IV.1_ART2!$E19-IV.1_ART2!$N19),0)</f>
        <v>0</v>
      </c>
      <c r="M212" s="21">
        <f>IF(AND(IV.1_ART2!$F19=3,IV.1_ART2!O19=2),(IV.1_ART2!$E19-IV.1_ART2!$N19),0)</f>
        <v>0</v>
      </c>
      <c r="N212" s="21">
        <f>IF(IV.1_ART2!$F19=4,IV.1_ART2!$E19,0)</f>
        <v>0</v>
      </c>
      <c r="O212" s="21">
        <f>IF(IV.1_ART2!$J19=5,IV.1_ART2!$I19,0)</f>
        <v>0</v>
      </c>
      <c r="P212" s="21">
        <f>IF(IV.1_ART2!$J19=6,IV.1_ART2!$I19,0)</f>
        <v>0</v>
      </c>
      <c r="Q212" s="21">
        <f>IF(IV.1_ART3!$F19=1,IV.1_ART3!$E19,0)</f>
        <v>0</v>
      </c>
      <c r="R212" s="20">
        <f>IF(IV.1_ART3!$F19=2,(IV.1_ART3!$E19-IV.1_ART3!$N19),0)</f>
        <v>0</v>
      </c>
      <c r="S212" s="21">
        <f>IF(AND(IV.1_ART3!$F19=3,IV.1_ART3!O19=1),(IV.1_ART3!$E19-IV.1_ART3!$N19),0)</f>
        <v>0</v>
      </c>
      <c r="T212" s="21">
        <f>IF(AND(IV.1_ART3!$F19=3,IV.1_ART3!O19=2),(IV.1_ART3!$E19-IV.1_ART3!$N19),0)</f>
        <v>0</v>
      </c>
      <c r="U212" s="21">
        <f>IF(IV.1_ART3!$F19=4,IV.1_ART3!$E19,0)</f>
        <v>0</v>
      </c>
      <c r="V212" s="21">
        <f>IF(IV.1_ART3!$J19=5,IV.1_ART3!$I19,0)</f>
        <v>0</v>
      </c>
      <c r="W212" s="21">
        <f>IF(IV.1_ART3!$J19=6,IV.1_ART3!$I19,0)</f>
        <v>0</v>
      </c>
      <c r="X212" s="21">
        <f>IF(IV.1_ART4!$F19=1,IV.1_ART4!$E19,0)</f>
        <v>0</v>
      </c>
      <c r="Y212" s="20">
        <f>IF(IV.1_ART4!$F19=2,(IV.1_ART4!$E19-IV.1_ART4!$N19),0)</f>
        <v>0</v>
      </c>
      <c r="Z212" s="21">
        <f>IF(AND(IV.1_ART4!$F19=3,IV.1_ART4!O19=1),(IV.1_ART4!$E19-IV.1_ART4!$N19),0)</f>
        <v>0</v>
      </c>
      <c r="AA212" s="21">
        <f>IF(AND(IV.1_ART4!$F19=3,IV.1_ART4!O19=2),(IV.1_ART4!$E19-IV.1_ART4!$N19),0)</f>
        <v>0</v>
      </c>
      <c r="AB212" s="21">
        <f>IF(IV.1_ART4!$F19=4,IV.1_ART4!$E19,0)</f>
        <v>0</v>
      </c>
      <c r="AC212" s="21">
        <f>IF(IV.1_ART4!$J19=5,IV.1_ART4!$I19,0)</f>
        <v>0</v>
      </c>
      <c r="AD212" s="21">
        <f>IF(IV.1_ART4!$J19=6,IV.1_ART4!$I19,0)</f>
        <v>0</v>
      </c>
      <c r="AE212" s="21">
        <f>IF(IV.1_ART5!$F19=1,IV.1_ART5!$E19,0)</f>
        <v>0</v>
      </c>
      <c r="AF212" s="20">
        <f>IF(IV.1_ART5!$F19=2,(IV.1_ART5!$E19-IV.1_ART5!$N19),0)</f>
        <v>0</v>
      </c>
      <c r="AG212" s="21">
        <f>IF(AND(IV.1_ART5!$F19=3,IV.1_ART5!O19=1),(IV.1_ART5!$E19-IV.1_ART5!$N19),0)</f>
        <v>0</v>
      </c>
      <c r="AH212" s="21">
        <f>IF(AND(IV.1_ART5!$F19=3,IV.1_ART5!O19=2),(IV.1_ART5!$E19-IV.1_ART5!$N19),0)</f>
        <v>0</v>
      </c>
      <c r="AI212" s="21">
        <f>IF(IV.1_ART5!$F19=4,IV.1_ART5!$E19,0)</f>
        <v>0</v>
      </c>
      <c r="AJ212" s="21">
        <f>IF(IV.1_ART5!$J19=5,IV.1_ART5!$I19,0)</f>
        <v>0</v>
      </c>
      <c r="AK212" s="21">
        <f>IF(IV.1_ART5!$J19=6,IV.1_ART5!$I19,0)</f>
        <v>0</v>
      </c>
      <c r="AL212" s="21">
        <f>IF(IV.1_ART6!$F19=1,IV.1_ART6!$E19,0)</f>
        <v>0</v>
      </c>
      <c r="AM212" s="20">
        <f>IF(IV.1_ART6!$F19=2,(IV.1_ART6!$E19-IV.1_ART6!$N19),0)</f>
        <v>0</v>
      </c>
      <c r="AN212" s="21">
        <f>IF(AND(IV.1_ART6!$F19=3,IV.1_ART6!O19=1),(IV.1_ART6!$E19-IV.1_ART6!$N19),0)</f>
        <v>0</v>
      </c>
      <c r="AO212" s="21">
        <f>IF(AND(IV.1_ART6!$F19=3,IV.1_ART6!O19=2),(IV.1_ART6!$E19-IV.1_ART6!$N19),0)</f>
        <v>0</v>
      </c>
      <c r="AP212" s="21">
        <f>IF(IV.1_ART6!$F19=4,IV.1_ART6!$E19,0)</f>
        <v>0</v>
      </c>
      <c r="AQ212" s="21">
        <f>IF(IV.1_ART6!$J19=5,IV.1_ART6!$I19,0)</f>
        <v>0</v>
      </c>
      <c r="AR212" s="21">
        <f>IF(IV.1_ART6!$J19=6,IV.1_ART6!$I19,0)</f>
        <v>0</v>
      </c>
      <c r="AS212" s="21">
        <f>IF(IV.1_ART7!$F19=1,IV.1_ART7!$E19,0)</f>
        <v>0</v>
      </c>
      <c r="AT212" s="20">
        <f>IF(IV.1_ART7!$F19=2,(IV.1_ART7!$E19-IV.1_ART7!$N19),0)</f>
        <v>0</v>
      </c>
      <c r="AU212" s="21">
        <f>IF(AND(IV.1_ART7!$F19=3,IV.1_ART7!O19=1),(IV.1_ART7!$E19-IV.1_ART7!$N19),0)</f>
        <v>0</v>
      </c>
      <c r="AV212" s="21">
        <f>IF(AND(IV.1_ART7!$F19=3,IV.1_ART7!O19=2),(IV.1_ART7!$E19-IV.1_ART7!$N19),0)</f>
        <v>0</v>
      </c>
      <c r="AW212" s="21">
        <f>IF(IV.1_ART7!$F19=4,IV.1_ART7!$E19,0)</f>
        <v>0</v>
      </c>
      <c r="AX212" s="21">
        <f>IF(IV.1_ART7!$J19=5,IV.1_ART7!$I19,0)</f>
        <v>0</v>
      </c>
      <c r="AY212" s="21">
        <f>IF(IV.1_ART7!$J19=6,IV.1_ART7!$I19,0)</f>
        <v>0</v>
      </c>
      <c r="AZ212" s="21">
        <f>IF(IV.1_ART8!$F19=1,IV.1_ART8!$E19,0)</f>
        <v>0</v>
      </c>
      <c r="BA212" s="20">
        <f>IF(IV.1_ART8!$F19=2,(IV.1_ART8!$E19-IV.1_ART8!$N19),0)</f>
        <v>0</v>
      </c>
      <c r="BB212" s="21">
        <f>IF(AND(IV.1_ART8!$F19=3,IV.1_ART8!O19=1),(IV.1_ART8!$E19-IV.1_ART8!$N19),0)</f>
        <v>0</v>
      </c>
      <c r="BC212" s="21">
        <f>IF(AND(IV.1_ART8!$F19=3,IV.1_ART8!O19=2),(IV.1_ART8!$E19-IV.1_ART8!$N19),0)</f>
        <v>0</v>
      </c>
      <c r="BD212" s="21">
        <f>IF(IV.1_ART8!$F19=4,IV.1_ART8!$E19,0)</f>
        <v>0</v>
      </c>
      <c r="BE212" s="21">
        <f>IF(IV.1_ART8!$J19=5,IV.1_ART8!$I19,0)</f>
        <v>0</v>
      </c>
      <c r="BF212" s="21">
        <f>IF(IV.1_ART8!$J19=6,IV.1_ART8!$I19,0)</f>
        <v>0</v>
      </c>
      <c r="BG212" s="21">
        <f>IF(IV.1_ART9!$F19=1,IV.1_ART9!$E19,0)</f>
        <v>0</v>
      </c>
      <c r="BH212" s="20">
        <f>IF(IV.1_ART9!$F19=2,(IV.1_ART9!$E19-IV.1_ART9!$N19),0)</f>
        <v>0</v>
      </c>
      <c r="BI212" s="21">
        <f>IF(AND(IV.1_ART9!$F19=3,IV.1_ART9!O19=1),(IV.1_ART9!$E19-IV.1_ART9!$N19),0)</f>
        <v>0</v>
      </c>
      <c r="BJ212" s="21">
        <f>IF(AND(IV.1_ART9!$F19=3,IV.1_ART9!O19=2),(IV.1_ART9!$E19-IV.1_ART9!$N19),0)</f>
        <v>0</v>
      </c>
      <c r="BK212" s="21">
        <f>IF(IV.1_ART9!$F19=4,IV.1_ART9!$E19,0)</f>
        <v>0</v>
      </c>
      <c r="BL212" s="21">
        <f>IF(IV.1_ART9!$J19=5,IV.1_ART9!$I19,0)</f>
        <v>0</v>
      </c>
      <c r="BM212" s="21">
        <f>IF(IV.1_ART9!$J19=6,IV.1_ART9!$I19,0)</f>
        <v>0</v>
      </c>
      <c r="BN212" s="21">
        <f>IF(IV.1_ART10!$F19=1,IV.1_ART10!$E19,0)</f>
        <v>0</v>
      </c>
      <c r="BO212" s="20">
        <f>IF(IV.1_ART10!$F19=2,(IV.1_ART10!$E19-IV.1_ART10!$N19),0)</f>
        <v>0</v>
      </c>
      <c r="BP212" s="21">
        <f>IF(AND(IV.1_ART10!$F19=3,IV.1_ART10!O19=1),(IV.1_ART10!$E19-IV.1_ART10!$N19),0)</f>
        <v>0</v>
      </c>
      <c r="BQ212" s="21">
        <f>IF(AND(IV.1_ART10!$F19=3,IV.1_ART10!O19=2),(IV.1_ART10!$E19-IV.1_ART10!$N19),0)</f>
        <v>0</v>
      </c>
      <c r="BR212" s="21">
        <f>IF(IV.1_ART10!$F19=4,IV.1_ART10!$E19,0)</f>
        <v>0</v>
      </c>
      <c r="BS212" s="21">
        <f>IF(IV.1_ART10!$J19=5,IV.1_ART10!$I19,0)</f>
        <v>0</v>
      </c>
      <c r="BT212" s="21">
        <f>IF(IV.1_ART10!$J19=6,IV.1_ART10!$I19,0)</f>
        <v>0</v>
      </c>
      <c r="BU212" s="21">
        <f>IF(IV.1_ART11!$F19=1,IV.1_ART11!$E19,0)</f>
        <v>0</v>
      </c>
      <c r="BV212" s="20">
        <f>IF(IV.1_ART11!$F19=2,(IV.1_ART11!$E19-IV.1_ART11!$N19),0)</f>
        <v>0</v>
      </c>
      <c r="BW212" s="21">
        <f>IF(AND(IV.1_ART11!$F19=3,IV.1_ART11!O19=1),(IV.1_ART11!$E19-IV.1_ART11!$N19),0)</f>
        <v>0</v>
      </c>
      <c r="BX212" s="21">
        <f>IF(AND(IV.1_ART11!$F19=3,IV.1_ART11!O19=2),(IV.1_ART11!$E19-IV.1_ART11!$N19),0)</f>
        <v>0</v>
      </c>
      <c r="BY212" s="21">
        <f>IF(IV.1_ART11!$F19=4,IV.1_ART11!$E19,0)</f>
        <v>0</v>
      </c>
      <c r="BZ212" s="21">
        <f>IF(IV.1_ART11!$J19=5,IV.1_ART11!$I19,0)</f>
        <v>0</v>
      </c>
      <c r="CA212" s="21">
        <f>IF(IV.1_ART11!$J19=6,IV.1_ART11!$I19,0)</f>
        <v>0</v>
      </c>
      <c r="CB212" s="21">
        <f>IF(IV.1_ART12!$F19=1,IV.1_ART12!$E19,0)</f>
        <v>0</v>
      </c>
      <c r="CC212" s="20">
        <f>IF(IV.1_ART12!$F19=2,(IV.1_ART12!$E19-IV.1_ART12!$N19),0)</f>
        <v>0</v>
      </c>
      <c r="CD212" s="21">
        <f>IF(AND(IV.1_ART12!$F19=3,IV.1_ART12!O19=1),(IV.1_ART12!$E19-IV.1_ART12!$N19),0)</f>
        <v>0</v>
      </c>
      <c r="CE212" s="21">
        <f>IF(AND(IV.1_ART12!$F19=3,IV.1_ART12!O19=2),(IV.1_ART12!$E19-IV.1_ART12!$N19),0)</f>
        <v>0</v>
      </c>
      <c r="CF212" s="21">
        <f>IF(IV.1_ART12!$F19=4,IV.1_ART12!$E19,0)</f>
        <v>0</v>
      </c>
      <c r="CG212" s="21">
        <f>IF(IV.1_ART12!$J19=5,IV.1_ART12!$I19,0)</f>
        <v>0</v>
      </c>
      <c r="CH212" s="21">
        <f>IF(IV.1_ART12!$J19=6,IV.1_ART12!$I19,0)</f>
        <v>0</v>
      </c>
    </row>
    <row r="213" spans="1:94">
      <c r="A213" s="22">
        <v>203</v>
      </c>
      <c r="B213" s="474" t="s">
        <v>257</v>
      </c>
      <c r="C213" s="21">
        <f>IF(IV.1_ART1!$F20=1,IV.1_ART1!$E20,0)</f>
        <v>0</v>
      </c>
      <c r="D213" s="21">
        <f>IF(IV.1_ART1!$F20=2,(IV.1_ART1!$E20-IV.1_ART1!$N20),0)</f>
        <v>0</v>
      </c>
      <c r="E213" s="21">
        <f>IF(IV.1_ART1!$F20=3,(IV.1_ART1!$E20-IV.1_ART1!$N20),0)</f>
        <v>0</v>
      </c>
      <c r="F213" s="21">
        <f>IF(AND(IV.1_ART1!$F20=3,IV.1_ART1!O20=2),(IV.1_ART1!$E20-IV.1_ART1!$N20),0)</f>
        <v>0</v>
      </c>
      <c r="G213" s="21">
        <f>IF(IV.1_ART1!$F20=4,IV.1_ART1!$E20,0)</f>
        <v>0</v>
      </c>
      <c r="H213" s="21">
        <f>IF(IV.1_ART1!$J20=5,IV.1_ART1!$I20,0)</f>
        <v>0</v>
      </c>
      <c r="I213" s="21">
        <f>IF(IV.1_ART1!$J20=6,IV.1_ART1!$I20,0)</f>
        <v>0</v>
      </c>
      <c r="J213" s="21">
        <f>IF(IV.1_ART2!$F20=1,IV.1_ART2!$E20,0)</f>
        <v>0</v>
      </c>
      <c r="K213" s="20">
        <f>IF(IV.1_ART2!$F20=2,(IV.1_ART2!$E20-IV.1_ART2!$N20),0)</f>
        <v>0</v>
      </c>
      <c r="L213" s="21">
        <f>IF(AND(IV.1_ART2!$F20=3,IV.1_ART2!O20=1),(IV.1_ART2!$E20-IV.1_ART2!$N20),0)</f>
        <v>0</v>
      </c>
      <c r="M213" s="21">
        <f>IF(AND(IV.1_ART2!$F20=3,IV.1_ART2!O20=2),(IV.1_ART2!$E20-IV.1_ART2!$N20),0)</f>
        <v>0</v>
      </c>
      <c r="N213" s="21">
        <f>IF(IV.1_ART2!$F20=4,IV.1_ART2!$E20,0)</f>
        <v>0</v>
      </c>
      <c r="O213" s="21">
        <f>IF(IV.1_ART2!$J20=5,IV.1_ART2!$I20,0)</f>
        <v>0</v>
      </c>
      <c r="P213" s="21">
        <f>IF(IV.1_ART2!$J20=6,IV.1_ART2!$I20,0)</f>
        <v>0</v>
      </c>
      <c r="Q213" s="21">
        <f>IF(IV.1_ART3!$F20=1,IV.1_ART3!$E20,0)</f>
        <v>0</v>
      </c>
      <c r="R213" s="20">
        <f>IF(IV.1_ART3!$F20=2,(IV.1_ART3!$E20-IV.1_ART3!$N20),0)</f>
        <v>0</v>
      </c>
      <c r="S213" s="21">
        <f>IF(AND(IV.1_ART3!$F20=3,IV.1_ART3!O20=1),(IV.1_ART3!$E20-IV.1_ART3!$N20),0)</f>
        <v>0</v>
      </c>
      <c r="T213" s="21">
        <f>IF(AND(IV.1_ART3!$F20=3,IV.1_ART3!O20=2),(IV.1_ART3!$E20-IV.1_ART3!$N20),0)</f>
        <v>0</v>
      </c>
      <c r="U213" s="21">
        <f>IF(IV.1_ART3!$F20=4,IV.1_ART3!$E20,0)</f>
        <v>0</v>
      </c>
      <c r="V213" s="21">
        <f>IF(IV.1_ART3!$J20=5,IV.1_ART3!$I20,0)</f>
        <v>0</v>
      </c>
      <c r="W213" s="21">
        <f>IF(IV.1_ART3!$J20=6,IV.1_ART3!$I20,0)</f>
        <v>0</v>
      </c>
      <c r="X213" s="21">
        <f>IF(IV.1_ART4!$F20=1,IV.1_ART4!$E20,0)</f>
        <v>0</v>
      </c>
      <c r="Y213" s="20">
        <f>IF(IV.1_ART4!$F20=2,(IV.1_ART4!$E20-IV.1_ART4!$N20),0)</f>
        <v>0</v>
      </c>
      <c r="Z213" s="21">
        <f>IF(AND(IV.1_ART4!$F20=3,IV.1_ART4!O20=1),(IV.1_ART4!$E20-IV.1_ART4!$N20),0)</f>
        <v>0</v>
      </c>
      <c r="AA213" s="21">
        <f>IF(AND(IV.1_ART4!$F20=3,IV.1_ART4!O20=2),(IV.1_ART4!$E20-IV.1_ART4!$N20),0)</f>
        <v>0</v>
      </c>
      <c r="AB213" s="21">
        <f>IF(IV.1_ART4!$F20=4,IV.1_ART4!$E20,0)</f>
        <v>0</v>
      </c>
      <c r="AC213" s="21">
        <f>IF(IV.1_ART4!$J20=5,IV.1_ART4!$I20,0)</f>
        <v>0</v>
      </c>
      <c r="AD213" s="21">
        <f>IF(IV.1_ART4!$J20=6,IV.1_ART4!$I20,0)</f>
        <v>0</v>
      </c>
      <c r="AE213" s="21">
        <f>IF(IV.1_ART5!$F20=1,IV.1_ART5!$E20,0)</f>
        <v>0</v>
      </c>
      <c r="AF213" s="20">
        <f>IF(IV.1_ART5!$F20=2,(IV.1_ART5!$E20-IV.1_ART5!$N20),0)</f>
        <v>0</v>
      </c>
      <c r="AG213" s="21">
        <f>IF(AND(IV.1_ART5!$F20=3,IV.1_ART5!O20=1),(IV.1_ART5!$E20-IV.1_ART5!$N20),0)</f>
        <v>0</v>
      </c>
      <c r="AH213" s="21">
        <f>IF(AND(IV.1_ART5!$F20=3,IV.1_ART5!O20=2),(IV.1_ART5!$E20-IV.1_ART5!$N20),0)</f>
        <v>0</v>
      </c>
      <c r="AI213" s="21">
        <f>IF(IV.1_ART5!$F20=4,IV.1_ART5!$E20,0)</f>
        <v>0</v>
      </c>
      <c r="AJ213" s="21">
        <f>IF(IV.1_ART5!$J20=5,IV.1_ART5!$I20,0)</f>
        <v>0</v>
      </c>
      <c r="AK213" s="21">
        <f>IF(IV.1_ART5!$J20=6,IV.1_ART5!$I20,0)</f>
        <v>0</v>
      </c>
      <c r="AL213" s="21">
        <f>IF(IV.1_ART6!$F20=1,IV.1_ART6!$E20,0)</f>
        <v>0</v>
      </c>
      <c r="AM213" s="20">
        <f>IF(IV.1_ART6!$F20=2,(IV.1_ART6!$E20-IV.1_ART6!$N20),0)</f>
        <v>0</v>
      </c>
      <c r="AN213" s="21">
        <f>IF(AND(IV.1_ART6!$F20=3,IV.1_ART6!O20=1),(IV.1_ART6!$E20-IV.1_ART6!$N20),0)</f>
        <v>0</v>
      </c>
      <c r="AO213" s="21">
        <f>IF(AND(IV.1_ART6!$F20=3,IV.1_ART6!O20=2),(IV.1_ART6!$E20-IV.1_ART6!$N20),0)</f>
        <v>0</v>
      </c>
      <c r="AP213" s="21">
        <f>IF(IV.1_ART6!$F20=4,IV.1_ART6!$E20,0)</f>
        <v>0</v>
      </c>
      <c r="AQ213" s="21">
        <f>IF(IV.1_ART6!$J20=5,IV.1_ART6!$I20,0)</f>
        <v>0</v>
      </c>
      <c r="AR213" s="21">
        <f>IF(IV.1_ART6!$J20=6,IV.1_ART6!$I20,0)</f>
        <v>0</v>
      </c>
      <c r="AS213" s="21">
        <f>IF(IV.1_ART7!$F20=1,IV.1_ART7!$E20,0)</f>
        <v>0</v>
      </c>
      <c r="AT213" s="20">
        <f>IF(IV.1_ART7!$F20=2,(IV.1_ART7!$E20-IV.1_ART7!$N20),0)</f>
        <v>0</v>
      </c>
      <c r="AU213" s="21">
        <f>IF(AND(IV.1_ART7!$F20=3,IV.1_ART7!O20=1),(IV.1_ART7!$E20-IV.1_ART7!$N20),0)</f>
        <v>0</v>
      </c>
      <c r="AV213" s="21">
        <f>IF(AND(IV.1_ART7!$F20=3,IV.1_ART7!O20=2),(IV.1_ART7!$E20-IV.1_ART7!$N20),0)</f>
        <v>0</v>
      </c>
      <c r="AW213" s="21">
        <f>IF(IV.1_ART7!$F20=4,IV.1_ART7!$E20,0)</f>
        <v>0</v>
      </c>
      <c r="AX213" s="21">
        <f>IF(IV.1_ART7!$J20=5,IV.1_ART7!$I20,0)</f>
        <v>0</v>
      </c>
      <c r="AY213" s="21">
        <f>IF(IV.1_ART7!$J20=6,IV.1_ART7!$I20,0)</f>
        <v>0</v>
      </c>
      <c r="AZ213" s="21">
        <f>IF(IV.1_ART8!$F20=1,IV.1_ART8!$E20,0)</f>
        <v>0</v>
      </c>
      <c r="BA213" s="20">
        <f>IF(IV.1_ART8!$F20=2,(IV.1_ART8!$E20-IV.1_ART8!$N20),0)</f>
        <v>0</v>
      </c>
      <c r="BB213" s="21">
        <f>IF(AND(IV.1_ART8!$F20=3,IV.1_ART8!O20=1),(IV.1_ART8!$E20-IV.1_ART8!$N20),0)</f>
        <v>0</v>
      </c>
      <c r="BC213" s="21">
        <f>IF(AND(IV.1_ART8!$F20=3,IV.1_ART8!O20=2),(IV.1_ART8!$E20-IV.1_ART8!$N20),0)</f>
        <v>0</v>
      </c>
      <c r="BD213" s="21">
        <f>IF(IV.1_ART8!$F20=4,IV.1_ART8!$E20,0)</f>
        <v>0</v>
      </c>
      <c r="BE213" s="21">
        <f>IF(IV.1_ART8!$J20=5,IV.1_ART8!$I20,0)</f>
        <v>0</v>
      </c>
      <c r="BF213" s="21">
        <f>IF(IV.1_ART8!$J20=6,IV.1_ART8!$I20,0)</f>
        <v>0</v>
      </c>
      <c r="BG213" s="21">
        <f>IF(IV.1_ART9!$F20=1,IV.1_ART9!$E20,0)</f>
        <v>0</v>
      </c>
      <c r="BH213" s="20">
        <f>IF(IV.1_ART9!$F20=2,(IV.1_ART9!$E20-IV.1_ART9!$N20),0)</f>
        <v>0</v>
      </c>
      <c r="BI213" s="21">
        <f>IF(AND(IV.1_ART9!$F20=3,IV.1_ART9!O20=1),(IV.1_ART9!$E20-IV.1_ART9!$N20),0)</f>
        <v>0</v>
      </c>
      <c r="BJ213" s="21">
        <f>IF(AND(IV.1_ART9!$F20=3,IV.1_ART9!O20=2),(IV.1_ART9!$E20-IV.1_ART9!$N20),0)</f>
        <v>0</v>
      </c>
      <c r="BK213" s="21">
        <f>IF(IV.1_ART9!$F20=4,IV.1_ART9!$E20,0)</f>
        <v>0</v>
      </c>
      <c r="BL213" s="21">
        <f>IF(IV.1_ART9!$J20=5,IV.1_ART9!$I20,0)</f>
        <v>0</v>
      </c>
      <c r="BM213" s="21">
        <f>IF(IV.1_ART9!$J20=6,IV.1_ART9!$I20,0)</f>
        <v>0</v>
      </c>
      <c r="BN213" s="21">
        <f>IF(IV.1_ART10!$F20=1,IV.1_ART10!$E20,0)</f>
        <v>0</v>
      </c>
      <c r="BO213" s="20">
        <f>IF(IV.1_ART10!$F20=2,(IV.1_ART10!$E20-IV.1_ART10!$N20),0)</f>
        <v>0</v>
      </c>
      <c r="BP213" s="21">
        <f>IF(AND(IV.1_ART10!$F20=3,IV.1_ART10!O20=1),(IV.1_ART10!$E20-IV.1_ART10!$N20),0)</f>
        <v>0</v>
      </c>
      <c r="BQ213" s="21">
        <f>IF(AND(IV.1_ART10!$F20=3,IV.1_ART10!O20=2),(IV.1_ART10!$E20-IV.1_ART10!$N20),0)</f>
        <v>0</v>
      </c>
      <c r="BR213" s="21">
        <f>IF(IV.1_ART10!$F20=4,IV.1_ART10!$E20,0)</f>
        <v>0</v>
      </c>
      <c r="BS213" s="21">
        <f>IF(IV.1_ART10!$J20=5,IV.1_ART10!$I20,0)</f>
        <v>0</v>
      </c>
      <c r="BT213" s="21">
        <f>IF(IV.1_ART10!$J20=6,IV.1_ART10!$I20,0)</f>
        <v>0</v>
      </c>
      <c r="BU213" s="21">
        <f>IF(IV.1_ART11!$F20=1,IV.1_ART11!$E20,0)</f>
        <v>0</v>
      </c>
      <c r="BV213" s="20">
        <f>IF(IV.1_ART11!$F20=2,(IV.1_ART11!$E20-IV.1_ART11!$N20),0)</f>
        <v>0</v>
      </c>
      <c r="BW213" s="21">
        <f>IF(AND(IV.1_ART11!$F20=3,IV.1_ART11!O20=1),(IV.1_ART11!$E20-IV.1_ART11!$N20),0)</f>
        <v>0</v>
      </c>
      <c r="BX213" s="21">
        <f>IF(AND(IV.1_ART11!$F20=3,IV.1_ART11!O20=2),(IV.1_ART11!$E20-IV.1_ART11!$N20),0)</f>
        <v>0</v>
      </c>
      <c r="BY213" s="21">
        <f>IF(IV.1_ART11!$F20=4,IV.1_ART11!$E20,0)</f>
        <v>0</v>
      </c>
      <c r="BZ213" s="21">
        <f>IF(IV.1_ART11!$J20=5,IV.1_ART11!$I20,0)</f>
        <v>0</v>
      </c>
      <c r="CA213" s="21">
        <f>IF(IV.1_ART11!$J20=6,IV.1_ART11!$I20,0)</f>
        <v>0</v>
      </c>
      <c r="CB213" s="21">
        <f>IF(IV.1_ART12!$F20=1,IV.1_ART12!$E20,0)</f>
        <v>0</v>
      </c>
      <c r="CC213" s="20">
        <f>IF(IV.1_ART12!$F20=2,(IV.1_ART12!$E20-IV.1_ART12!$N20),0)</f>
        <v>0</v>
      </c>
      <c r="CD213" s="21">
        <f>IF(AND(IV.1_ART12!$F20=3,IV.1_ART12!O20=1),(IV.1_ART12!$E20-IV.1_ART12!$N20),0)</f>
        <v>0</v>
      </c>
      <c r="CE213" s="21">
        <f>IF(AND(IV.1_ART12!$F20=3,IV.1_ART12!O20=2),(IV.1_ART12!$E20-IV.1_ART12!$N20),0)</f>
        <v>0</v>
      </c>
      <c r="CF213" s="21">
        <f>IF(IV.1_ART12!$F20=4,IV.1_ART12!$E20,0)</f>
        <v>0</v>
      </c>
      <c r="CG213" s="21">
        <f>IF(IV.1_ART12!$J20=5,IV.1_ART12!$I20,0)</f>
        <v>0</v>
      </c>
      <c r="CH213" s="21">
        <f>IF(IV.1_ART12!$J20=6,IV.1_ART12!$I20,0)</f>
        <v>0</v>
      </c>
    </row>
    <row r="214" spans="1:94">
      <c r="A214" s="22">
        <v>204</v>
      </c>
      <c r="B214" s="474" t="s">
        <v>226</v>
      </c>
      <c r="C214" s="21">
        <f>IF(IV.1_ART1!$F21=1,IV.1_ART1!$E21,0)</f>
        <v>0</v>
      </c>
      <c r="D214" s="21">
        <f>IF(IV.1_ART1!$F21=2,(IV.1_ART1!$E21-IV.1_ART1!$N21),0)</f>
        <v>0</v>
      </c>
      <c r="E214" s="21">
        <f>IF(IV.1_ART1!$F21=3,(IV.1_ART1!$E21-IV.1_ART1!$N21),0)</f>
        <v>0</v>
      </c>
      <c r="F214" s="21">
        <f>IF(AND(IV.1_ART1!$F21=3,IV.1_ART1!O21=2),(IV.1_ART1!$E21-IV.1_ART1!$N21),0)</f>
        <v>0</v>
      </c>
      <c r="G214" s="21">
        <f>IF(IV.1_ART1!$F21=4,IV.1_ART1!$E21,0)</f>
        <v>0</v>
      </c>
      <c r="H214" s="21">
        <f>IF(IV.1_ART1!$J21=5,IV.1_ART1!$I21,0)</f>
        <v>0</v>
      </c>
      <c r="I214" s="21">
        <f>IF(IV.1_ART1!$J21=6,IV.1_ART1!$I21,0)</f>
        <v>0</v>
      </c>
      <c r="J214" s="21">
        <f>IF(IV.1_ART2!$F21=1,IV.1_ART2!$E21,0)</f>
        <v>0</v>
      </c>
      <c r="K214" s="20">
        <f>IF(IV.1_ART2!$F21=2,(IV.1_ART2!$E21-IV.1_ART2!$N21),0)</f>
        <v>0</v>
      </c>
      <c r="L214" s="21">
        <f>IF(AND(IV.1_ART2!$F21=3,IV.1_ART2!O21=1),(IV.1_ART2!$E21-IV.1_ART2!$N21),0)</f>
        <v>0</v>
      </c>
      <c r="M214" s="21">
        <f>IF(AND(IV.1_ART2!$F21=3,IV.1_ART2!O21=2),(IV.1_ART2!$E21-IV.1_ART2!$N21),0)</f>
        <v>0</v>
      </c>
      <c r="N214" s="21">
        <f>IF(IV.1_ART2!$F21=4,IV.1_ART2!$E21,0)</f>
        <v>0</v>
      </c>
      <c r="O214" s="21">
        <f>IF(IV.1_ART2!$J21=5,IV.1_ART2!$I21,0)</f>
        <v>0</v>
      </c>
      <c r="P214" s="21">
        <f>IF(IV.1_ART2!$J21=6,IV.1_ART2!$I21,0)</f>
        <v>0</v>
      </c>
      <c r="Q214" s="21">
        <f>IF(IV.1_ART3!$F21=1,IV.1_ART3!$E21,0)</f>
        <v>0</v>
      </c>
      <c r="R214" s="20">
        <f>IF(IV.1_ART3!$F21=2,(IV.1_ART3!$E21-IV.1_ART3!$N21),0)</f>
        <v>0</v>
      </c>
      <c r="S214" s="21">
        <f>IF(AND(IV.1_ART3!$F21=3,IV.1_ART3!O21=1),(IV.1_ART3!$E21-IV.1_ART3!$N21),0)</f>
        <v>0</v>
      </c>
      <c r="T214" s="21">
        <f>IF(AND(IV.1_ART3!$F21=3,IV.1_ART3!O21=2),(IV.1_ART3!$E21-IV.1_ART3!$N21),0)</f>
        <v>0</v>
      </c>
      <c r="U214" s="21">
        <f>IF(IV.1_ART3!$F21=4,IV.1_ART3!$E21,0)</f>
        <v>0</v>
      </c>
      <c r="V214" s="21">
        <f>IF(IV.1_ART3!$J21=5,IV.1_ART3!$I21,0)</f>
        <v>0</v>
      </c>
      <c r="W214" s="21">
        <f>IF(IV.1_ART3!$J21=6,IV.1_ART3!$I21,0)</f>
        <v>0</v>
      </c>
      <c r="X214" s="21">
        <f>IF(IV.1_ART4!$F21=1,IV.1_ART4!$E21,0)</f>
        <v>0</v>
      </c>
      <c r="Y214" s="20">
        <f>IF(IV.1_ART4!$F21=2,(IV.1_ART4!$E21-IV.1_ART4!$N21),0)</f>
        <v>0</v>
      </c>
      <c r="Z214" s="21">
        <f>IF(AND(IV.1_ART4!$F21=3,IV.1_ART4!O21=1),(IV.1_ART4!$E21-IV.1_ART4!$N21),0)</f>
        <v>0</v>
      </c>
      <c r="AA214" s="21">
        <f>IF(AND(IV.1_ART4!$F21=3,IV.1_ART4!O21=2),(IV.1_ART4!$E21-IV.1_ART4!$N21),0)</f>
        <v>0</v>
      </c>
      <c r="AB214" s="21">
        <f>IF(IV.1_ART4!$F21=4,IV.1_ART4!$E21,0)</f>
        <v>0</v>
      </c>
      <c r="AC214" s="21">
        <f>IF(IV.1_ART4!$J21=5,IV.1_ART4!$I21,0)</f>
        <v>0</v>
      </c>
      <c r="AD214" s="21">
        <f>IF(IV.1_ART4!$J21=6,IV.1_ART4!$I21,0)</f>
        <v>0</v>
      </c>
      <c r="AE214" s="21">
        <f>IF(IV.1_ART5!$F21=1,IV.1_ART5!$E21,0)</f>
        <v>0</v>
      </c>
      <c r="AF214" s="20">
        <f>IF(IV.1_ART5!$F21=2,(IV.1_ART5!$E21-IV.1_ART5!$N21),0)</f>
        <v>0</v>
      </c>
      <c r="AG214" s="21">
        <f>IF(AND(IV.1_ART5!$F21=3,IV.1_ART5!O21=1),(IV.1_ART5!$E21-IV.1_ART5!$N21),0)</f>
        <v>0</v>
      </c>
      <c r="AH214" s="21">
        <f>IF(AND(IV.1_ART5!$F21=3,IV.1_ART5!O21=2),(IV.1_ART5!$E21-IV.1_ART5!$N21),0)</f>
        <v>0</v>
      </c>
      <c r="AI214" s="21">
        <f>IF(IV.1_ART5!$F21=4,IV.1_ART5!$E21,0)</f>
        <v>0</v>
      </c>
      <c r="AJ214" s="21">
        <f>IF(IV.1_ART5!$J21=5,IV.1_ART5!$I21,0)</f>
        <v>0</v>
      </c>
      <c r="AK214" s="21">
        <f>IF(IV.1_ART5!$J21=6,IV.1_ART5!$I21,0)</f>
        <v>0</v>
      </c>
      <c r="AL214" s="21">
        <f>IF(IV.1_ART6!$F21=1,IV.1_ART6!$E21,0)</f>
        <v>0</v>
      </c>
      <c r="AM214" s="20">
        <f>IF(IV.1_ART6!$F21=2,(IV.1_ART6!$E21-IV.1_ART6!$N21),0)</f>
        <v>0</v>
      </c>
      <c r="AN214" s="21">
        <f>IF(AND(IV.1_ART6!$F21=3,IV.1_ART6!O21=1),(IV.1_ART6!$E21-IV.1_ART6!$N21),0)</f>
        <v>0</v>
      </c>
      <c r="AO214" s="21">
        <f>IF(AND(IV.1_ART6!$F21=3,IV.1_ART6!O21=2),(IV.1_ART6!$E21-IV.1_ART6!$N21),0)</f>
        <v>0</v>
      </c>
      <c r="AP214" s="21">
        <f>IF(IV.1_ART6!$F21=4,IV.1_ART6!$E21,0)</f>
        <v>0</v>
      </c>
      <c r="AQ214" s="21">
        <f>IF(IV.1_ART6!$J21=5,IV.1_ART6!$I21,0)</f>
        <v>0</v>
      </c>
      <c r="AR214" s="21">
        <f>IF(IV.1_ART6!$J21=6,IV.1_ART6!$I21,0)</f>
        <v>0</v>
      </c>
      <c r="AS214" s="21">
        <f>IF(IV.1_ART7!$F21=1,IV.1_ART7!$E21,0)</f>
        <v>0</v>
      </c>
      <c r="AT214" s="20">
        <f>IF(IV.1_ART7!$F21=2,(IV.1_ART7!$E21-IV.1_ART7!$N21),0)</f>
        <v>0</v>
      </c>
      <c r="AU214" s="21">
        <f>IF(AND(IV.1_ART7!$F21=3,IV.1_ART7!O21=1),(IV.1_ART7!$E21-IV.1_ART7!$N21),0)</f>
        <v>0</v>
      </c>
      <c r="AV214" s="21">
        <f>IF(AND(IV.1_ART7!$F21=3,IV.1_ART7!O21=2),(IV.1_ART7!$E21-IV.1_ART7!$N21),0)</f>
        <v>0</v>
      </c>
      <c r="AW214" s="21">
        <f>IF(IV.1_ART7!$F21=4,IV.1_ART7!$E21,0)</f>
        <v>0</v>
      </c>
      <c r="AX214" s="21">
        <f>IF(IV.1_ART7!$J21=5,IV.1_ART7!$I21,0)</f>
        <v>0</v>
      </c>
      <c r="AY214" s="21">
        <f>IF(IV.1_ART7!$J21=6,IV.1_ART7!$I21,0)</f>
        <v>0</v>
      </c>
      <c r="AZ214" s="21">
        <f>IF(IV.1_ART8!$F21=1,IV.1_ART8!$E21,0)</f>
        <v>0</v>
      </c>
      <c r="BA214" s="20">
        <f>IF(IV.1_ART8!$F21=2,(IV.1_ART8!$E21-IV.1_ART8!$N21),0)</f>
        <v>0</v>
      </c>
      <c r="BB214" s="21">
        <f>IF(AND(IV.1_ART8!$F21=3,IV.1_ART8!O21=1),(IV.1_ART8!$E21-IV.1_ART8!$N21),0)</f>
        <v>0</v>
      </c>
      <c r="BC214" s="21">
        <f>IF(AND(IV.1_ART8!$F21=3,IV.1_ART8!O21=2),(IV.1_ART8!$E21-IV.1_ART8!$N21),0)</f>
        <v>0</v>
      </c>
      <c r="BD214" s="21">
        <f>IF(IV.1_ART8!$F21=4,IV.1_ART8!$E21,0)</f>
        <v>0</v>
      </c>
      <c r="BE214" s="21">
        <f>IF(IV.1_ART8!$J21=5,IV.1_ART8!$I21,0)</f>
        <v>0</v>
      </c>
      <c r="BF214" s="21">
        <f>IF(IV.1_ART8!$J21=6,IV.1_ART8!$I21,0)</f>
        <v>0</v>
      </c>
      <c r="BG214" s="21">
        <f>IF(IV.1_ART9!$F21=1,IV.1_ART9!$E21,0)</f>
        <v>0</v>
      </c>
      <c r="BH214" s="20">
        <f>IF(IV.1_ART9!$F21=2,(IV.1_ART9!$E21-IV.1_ART9!$N21),0)</f>
        <v>0</v>
      </c>
      <c r="BI214" s="21">
        <f>IF(AND(IV.1_ART9!$F21=3,IV.1_ART9!O21=1),(IV.1_ART9!$E21-IV.1_ART9!$N21),0)</f>
        <v>0</v>
      </c>
      <c r="BJ214" s="21">
        <f>IF(AND(IV.1_ART9!$F21=3,IV.1_ART9!O21=2),(IV.1_ART9!$E21-IV.1_ART9!$N21),0)</f>
        <v>0</v>
      </c>
      <c r="BK214" s="21">
        <f>IF(IV.1_ART9!$F21=4,IV.1_ART9!$E21,0)</f>
        <v>0</v>
      </c>
      <c r="BL214" s="21">
        <f>IF(IV.1_ART9!$J21=5,IV.1_ART9!$I21,0)</f>
        <v>0</v>
      </c>
      <c r="BM214" s="21">
        <f>IF(IV.1_ART9!$J21=6,IV.1_ART9!$I21,0)</f>
        <v>0</v>
      </c>
      <c r="BN214" s="21">
        <f>IF(IV.1_ART10!$F21=1,IV.1_ART10!$E21,0)</f>
        <v>0</v>
      </c>
      <c r="BO214" s="20">
        <f>IF(IV.1_ART10!$F21=2,(IV.1_ART10!$E21-IV.1_ART10!$N21),0)</f>
        <v>0</v>
      </c>
      <c r="BP214" s="21">
        <f>IF(AND(IV.1_ART10!$F21=3,IV.1_ART10!O21=1),(IV.1_ART10!$E21-IV.1_ART10!$N21),0)</f>
        <v>0</v>
      </c>
      <c r="BQ214" s="21">
        <f>IF(AND(IV.1_ART10!$F21=3,IV.1_ART10!O21=2),(IV.1_ART10!$E21-IV.1_ART10!$N21),0)</f>
        <v>0</v>
      </c>
      <c r="BR214" s="21">
        <f>IF(IV.1_ART10!$F21=4,IV.1_ART10!$E21,0)</f>
        <v>0</v>
      </c>
      <c r="BS214" s="21">
        <f>IF(IV.1_ART10!$J21=5,IV.1_ART10!$I21,0)</f>
        <v>0</v>
      </c>
      <c r="BT214" s="21">
        <f>IF(IV.1_ART10!$J21=6,IV.1_ART10!$I21,0)</f>
        <v>0</v>
      </c>
      <c r="BU214" s="21">
        <f>IF(IV.1_ART11!$F21=1,IV.1_ART11!$E21,0)</f>
        <v>0</v>
      </c>
      <c r="BV214" s="20">
        <f>IF(IV.1_ART11!$F21=2,(IV.1_ART11!$E21-IV.1_ART11!$N21),0)</f>
        <v>0</v>
      </c>
      <c r="BW214" s="21">
        <f>IF(AND(IV.1_ART11!$F21=3,IV.1_ART11!O21=1),(IV.1_ART11!$E21-IV.1_ART11!$N21),0)</f>
        <v>0</v>
      </c>
      <c r="BX214" s="21">
        <f>IF(AND(IV.1_ART11!$F21=3,IV.1_ART11!O21=2),(IV.1_ART11!$E21-IV.1_ART11!$N21),0)</f>
        <v>0</v>
      </c>
      <c r="BY214" s="21">
        <f>IF(IV.1_ART11!$F21=4,IV.1_ART11!$E21,0)</f>
        <v>0</v>
      </c>
      <c r="BZ214" s="21">
        <f>IF(IV.1_ART11!$J21=5,IV.1_ART11!$I21,0)</f>
        <v>0</v>
      </c>
      <c r="CA214" s="21">
        <f>IF(IV.1_ART11!$J21=6,IV.1_ART11!$I21,0)</f>
        <v>0</v>
      </c>
      <c r="CB214" s="21">
        <f>IF(IV.1_ART12!$F21=1,IV.1_ART12!$E21,0)</f>
        <v>0</v>
      </c>
      <c r="CC214" s="20">
        <f>IF(IV.1_ART12!$F21=2,(IV.1_ART12!$E21-IV.1_ART12!$N21),0)</f>
        <v>0</v>
      </c>
      <c r="CD214" s="21">
        <f>IF(AND(IV.1_ART12!$F21=3,IV.1_ART12!O21=1),(IV.1_ART12!$E21-IV.1_ART12!$N21),0)</f>
        <v>0</v>
      </c>
      <c r="CE214" s="21">
        <f>IF(AND(IV.1_ART12!$F21=3,IV.1_ART12!O21=2),(IV.1_ART12!$E21-IV.1_ART12!$N21),0)</f>
        <v>0</v>
      </c>
      <c r="CF214" s="21">
        <f>IF(IV.1_ART12!$F21=4,IV.1_ART12!$E21,0)</f>
        <v>0</v>
      </c>
      <c r="CG214" s="21">
        <f>IF(IV.1_ART12!$J21=5,IV.1_ART12!$I21,0)</f>
        <v>0</v>
      </c>
      <c r="CH214" s="21">
        <f>IF(IV.1_ART12!$J21=6,IV.1_ART12!$I21,0)</f>
        <v>0</v>
      </c>
    </row>
    <row r="215" spans="1:94" s="10" customFormat="1" ht="14.4" customHeight="1">
      <c r="A215" s="22">
        <v>205</v>
      </c>
      <c r="B215" s="474" t="s">
        <v>259</v>
      </c>
      <c r="C215" s="21">
        <f>IF(IV.1_ART1!$F22=1,IV.1_ART1!$E22,0)</f>
        <v>0</v>
      </c>
      <c r="D215" s="21">
        <f>IF(IV.1_ART1!$F22=2,(IV.1_ART1!$E22-IV.1_ART1!$N22),0)</f>
        <v>0</v>
      </c>
      <c r="E215" s="21">
        <f>IF(IV.1_ART1!$F22=3,(IV.1_ART1!$E22-IV.1_ART1!$N22),0)</f>
        <v>0</v>
      </c>
      <c r="F215" s="21">
        <f>IF(AND(IV.1_ART1!$F22=3,IV.1_ART1!O22=2),(IV.1_ART1!$E22-IV.1_ART1!$N22),0)</f>
        <v>0</v>
      </c>
      <c r="G215" s="21">
        <f>IF(IV.1_ART1!$F22=4,IV.1_ART1!$E22,0)</f>
        <v>0</v>
      </c>
      <c r="H215" s="21">
        <f>IF(IV.1_ART1!$J22=5,IV.1_ART1!$I22,0)</f>
        <v>0</v>
      </c>
      <c r="I215" s="21">
        <f>IF(IV.1_ART1!$J22=6,IV.1_ART1!$I22,0)</f>
        <v>0</v>
      </c>
      <c r="J215" s="21">
        <f>IF(IV.1_ART2!$F22=1,IV.1_ART2!$E22,0)</f>
        <v>0</v>
      </c>
      <c r="K215" s="20">
        <f>IF(IV.1_ART2!$F22=2,(IV.1_ART2!$E22-IV.1_ART2!$N22),0)</f>
        <v>0</v>
      </c>
      <c r="L215" s="21">
        <f>IF(AND(IV.1_ART2!$F22=3,IV.1_ART2!O22=1),(IV.1_ART2!$E22-IV.1_ART2!$N22),0)</f>
        <v>0</v>
      </c>
      <c r="M215" s="21">
        <f>IF(AND(IV.1_ART2!$F22=3,IV.1_ART2!O22=2),(IV.1_ART2!$E22-IV.1_ART2!$N22),0)</f>
        <v>0</v>
      </c>
      <c r="N215" s="21">
        <f>IF(IV.1_ART2!$F22=4,IV.1_ART2!$E22,0)</f>
        <v>0</v>
      </c>
      <c r="O215" s="21">
        <f>IF(IV.1_ART2!$J22=5,IV.1_ART2!$I22,0)</f>
        <v>0</v>
      </c>
      <c r="P215" s="21">
        <f>IF(IV.1_ART2!$J22=6,IV.1_ART2!$I22,0)</f>
        <v>0</v>
      </c>
      <c r="Q215" s="21">
        <f>IF(IV.1_ART3!$F22=1,IV.1_ART3!$E22,0)</f>
        <v>0</v>
      </c>
      <c r="R215" s="20">
        <f>IF(IV.1_ART3!$F22=2,(IV.1_ART3!$E22-IV.1_ART3!$N22),0)</f>
        <v>0</v>
      </c>
      <c r="S215" s="21">
        <f>IF(AND(IV.1_ART3!$F22=3,IV.1_ART3!O22=1),(IV.1_ART3!$E22-IV.1_ART3!$N22),0)</f>
        <v>0</v>
      </c>
      <c r="T215" s="21">
        <f>IF(AND(IV.1_ART3!$F22=3,IV.1_ART3!O22=2),(IV.1_ART3!$E22-IV.1_ART3!$N22),0)</f>
        <v>0</v>
      </c>
      <c r="U215" s="21">
        <f>IF(IV.1_ART3!$F22=4,IV.1_ART3!$E22,0)</f>
        <v>0</v>
      </c>
      <c r="V215" s="21">
        <f>IF(IV.1_ART3!$J22=5,IV.1_ART3!$I22,0)</f>
        <v>0</v>
      </c>
      <c r="W215" s="21">
        <f>IF(IV.1_ART3!$J22=6,IV.1_ART3!$I22,0)</f>
        <v>0</v>
      </c>
      <c r="X215" s="21">
        <f>IF(IV.1_ART4!$F22=1,IV.1_ART4!$E22,0)</f>
        <v>0</v>
      </c>
      <c r="Y215" s="20">
        <f>IF(IV.1_ART4!$F22=2,(IV.1_ART4!$E22-IV.1_ART4!$N22),0)</f>
        <v>0</v>
      </c>
      <c r="Z215" s="21">
        <f>IF(AND(IV.1_ART4!$F22=3,IV.1_ART4!O22=1),(IV.1_ART4!$E22-IV.1_ART4!$N22),0)</f>
        <v>0</v>
      </c>
      <c r="AA215" s="21">
        <f>IF(AND(IV.1_ART4!$F22=3,IV.1_ART4!O22=2),(IV.1_ART4!$E22-IV.1_ART4!$N22),0)</f>
        <v>0</v>
      </c>
      <c r="AB215" s="21">
        <f>IF(IV.1_ART4!$F22=4,IV.1_ART4!$E22,0)</f>
        <v>0</v>
      </c>
      <c r="AC215" s="21">
        <f>IF(IV.1_ART4!$J22=5,IV.1_ART4!$I22,0)</f>
        <v>0</v>
      </c>
      <c r="AD215" s="21">
        <f>IF(IV.1_ART4!$J22=6,IV.1_ART4!$I22,0)</f>
        <v>0</v>
      </c>
      <c r="AE215" s="21">
        <f>IF(IV.1_ART5!$F22=1,IV.1_ART5!$E22,0)</f>
        <v>0</v>
      </c>
      <c r="AF215" s="20">
        <f>IF(IV.1_ART5!$F22=2,(IV.1_ART5!$E22-IV.1_ART5!$N22),0)</f>
        <v>0</v>
      </c>
      <c r="AG215" s="21">
        <f>IF(AND(IV.1_ART5!$F22=3,IV.1_ART5!O22=1),(IV.1_ART5!$E22-IV.1_ART5!$N22),0)</f>
        <v>0</v>
      </c>
      <c r="AH215" s="21">
        <f>IF(AND(IV.1_ART5!$F22=3,IV.1_ART5!O22=2),(IV.1_ART5!$E22-IV.1_ART5!$N22),0)</f>
        <v>0</v>
      </c>
      <c r="AI215" s="21">
        <f>IF(IV.1_ART5!$F22=4,IV.1_ART5!$E22,0)</f>
        <v>0</v>
      </c>
      <c r="AJ215" s="21">
        <f>IF(IV.1_ART5!$J22=5,IV.1_ART5!$I22,0)</f>
        <v>0</v>
      </c>
      <c r="AK215" s="21">
        <f>IF(IV.1_ART5!$J22=6,IV.1_ART5!$I22,0)</f>
        <v>0</v>
      </c>
      <c r="AL215" s="21">
        <f>IF(IV.1_ART6!$F22=1,IV.1_ART6!$E22,0)</f>
        <v>0</v>
      </c>
      <c r="AM215" s="20">
        <f>IF(IV.1_ART6!$F22=2,(IV.1_ART6!$E22-IV.1_ART6!$N22),0)</f>
        <v>0</v>
      </c>
      <c r="AN215" s="21">
        <f>IF(AND(IV.1_ART6!$F22=3,IV.1_ART6!O22=1),(IV.1_ART6!$E22-IV.1_ART6!$N22),0)</f>
        <v>0</v>
      </c>
      <c r="AO215" s="21">
        <f>IF(AND(IV.1_ART6!$F22=3,IV.1_ART6!O22=2),(IV.1_ART6!$E22-IV.1_ART6!$N22),0)</f>
        <v>0</v>
      </c>
      <c r="AP215" s="21">
        <f>IF(IV.1_ART6!$F22=4,IV.1_ART6!$E22,0)</f>
        <v>0</v>
      </c>
      <c r="AQ215" s="21">
        <f>IF(IV.1_ART6!$J22=5,IV.1_ART6!$I22,0)</f>
        <v>0</v>
      </c>
      <c r="AR215" s="21">
        <f>IF(IV.1_ART6!$J22=6,IV.1_ART6!$I22,0)</f>
        <v>0</v>
      </c>
      <c r="AS215" s="21">
        <f>IF(IV.1_ART7!$F22=1,IV.1_ART7!$E22,0)</f>
        <v>0</v>
      </c>
      <c r="AT215" s="20">
        <f>IF(IV.1_ART7!$F22=2,(IV.1_ART7!$E22-IV.1_ART7!$N22),0)</f>
        <v>0</v>
      </c>
      <c r="AU215" s="21">
        <f>IF(AND(IV.1_ART7!$F22=3,IV.1_ART7!O22=1),(IV.1_ART7!$E22-IV.1_ART7!$N22),0)</f>
        <v>0</v>
      </c>
      <c r="AV215" s="21">
        <f>IF(AND(IV.1_ART7!$F22=3,IV.1_ART7!O22=2),(IV.1_ART7!$E22-IV.1_ART7!$N22),0)</f>
        <v>0</v>
      </c>
      <c r="AW215" s="21">
        <f>IF(IV.1_ART7!$F22=4,IV.1_ART7!$E22,0)</f>
        <v>0</v>
      </c>
      <c r="AX215" s="21">
        <f>IF(IV.1_ART7!$J22=5,IV.1_ART7!$I22,0)</f>
        <v>0</v>
      </c>
      <c r="AY215" s="21">
        <f>IF(IV.1_ART7!$J22=6,IV.1_ART7!$I22,0)</f>
        <v>0</v>
      </c>
      <c r="AZ215" s="21">
        <f>IF(IV.1_ART8!$F22=1,IV.1_ART8!$E22,0)</f>
        <v>0</v>
      </c>
      <c r="BA215" s="20">
        <f>IF(IV.1_ART8!$F22=2,(IV.1_ART8!$E22-IV.1_ART8!$N22),0)</f>
        <v>0</v>
      </c>
      <c r="BB215" s="21">
        <f>IF(AND(IV.1_ART8!$F22=3,IV.1_ART8!O22=1),(IV.1_ART8!$E22-IV.1_ART8!$N22),0)</f>
        <v>0</v>
      </c>
      <c r="BC215" s="21">
        <f>IF(AND(IV.1_ART8!$F22=3,IV.1_ART8!O22=2),(IV.1_ART8!$E22-IV.1_ART8!$N22),0)</f>
        <v>0</v>
      </c>
      <c r="BD215" s="21">
        <f>IF(IV.1_ART8!$F22=4,IV.1_ART8!$E22,0)</f>
        <v>0</v>
      </c>
      <c r="BE215" s="21">
        <f>IF(IV.1_ART8!$J22=5,IV.1_ART8!$I22,0)</f>
        <v>0</v>
      </c>
      <c r="BF215" s="21">
        <f>IF(IV.1_ART8!$J22=6,IV.1_ART8!$I22,0)</f>
        <v>0</v>
      </c>
      <c r="BG215" s="21">
        <f>IF(IV.1_ART9!$F22=1,IV.1_ART9!$E22,0)</f>
        <v>0</v>
      </c>
      <c r="BH215" s="20">
        <f>IF(IV.1_ART9!$F22=2,(IV.1_ART9!$E22-IV.1_ART9!$N22),0)</f>
        <v>0</v>
      </c>
      <c r="BI215" s="21">
        <f>IF(AND(IV.1_ART9!$F22=3,IV.1_ART9!O22=1),(IV.1_ART9!$E22-IV.1_ART9!$N22),0)</f>
        <v>0</v>
      </c>
      <c r="BJ215" s="21">
        <f>IF(AND(IV.1_ART9!$F22=3,IV.1_ART9!O22=2),(IV.1_ART9!$E22-IV.1_ART9!$N22),0)</f>
        <v>0</v>
      </c>
      <c r="BK215" s="21">
        <f>IF(IV.1_ART9!$F22=4,IV.1_ART9!$E22,0)</f>
        <v>0</v>
      </c>
      <c r="BL215" s="21">
        <f>IF(IV.1_ART9!$J22=5,IV.1_ART9!$I22,0)</f>
        <v>0</v>
      </c>
      <c r="BM215" s="21">
        <f>IF(IV.1_ART9!$J22=6,IV.1_ART9!$I22,0)</f>
        <v>0</v>
      </c>
      <c r="BN215" s="21">
        <f>IF(IV.1_ART10!$F22=1,IV.1_ART10!$E22,0)</f>
        <v>0</v>
      </c>
      <c r="BO215" s="20">
        <f>IF(IV.1_ART10!$F22=2,(IV.1_ART10!$E22-IV.1_ART10!$N22),0)</f>
        <v>0</v>
      </c>
      <c r="BP215" s="21">
        <f>IF(AND(IV.1_ART10!$F22=3,IV.1_ART10!O22=1),(IV.1_ART10!$E22-IV.1_ART10!$N22),0)</f>
        <v>0</v>
      </c>
      <c r="BQ215" s="21">
        <f>IF(AND(IV.1_ART10!$F22=3,IV.1_ART10!O22=2),(IV.1_ART10!$E22-IV.1_ART10!$N22),0)</f>
        <v>0</v>
      </c>
      <c r="BR215" s="21">
        <f>IF(IV.1_ART10!$F22=4,IV.1_ART10!$E22,0)</f>
        <v>0</v>
      </c>
      <c r="BS215" s="21">
        <f>IF(IV.1_ART10!$J22=5,IV.1_ART10!$I22,0)</f>
        <v>0</v>
      </c>
      <c r="BT215" s="21">
        <f>IF(IV.1_ART10!$J22=6,IV.1_ART10!$I22,0)</f>
        <v>0</v>
      </c>
      <c r="BU215" s="21">
        <f>IF(IV.1_ART11!$F22=1,IV.1_ART11!$E22,0)</f>
        <v>0</v>
      </c>
      <c r="BV215" s="20">
        <f>IF(IV.1_ART11!$F22=2,(IV.1_ART11!$E22-IV.1_ART11!$N22),0)</f>
        <v>0</v>
      </c>
      <c r="BW215" s="21">
        <f>IF(AND(IV.1_ART11!$F22=3,IV.1_ART11!O22=1),(IV.1_ART11!$E22-IV.1_ART11!$N22),0)</f>
        <v>0</v>
      </c>
      <c r="BX215" s="21">
        <f>IF(AND(IV.1_ART11!$F22=3,IV.1_ART11!O22=2),(IV.1_ART11!$E22-IV.1_ART11!$N22),0)</f>
        <v>0</v>
      </c>
      <c r="BY215" s="21">
        <f>IF(IV.1_ART11!$F22=4,IV.1_ART11!$E22,0)</f>
        <v>0</v>
      </c>
      <c r="BZ215" s="21">
        <f>IF(IV.1_ART11!$J22=5,IV.1_ART11!$I22,0)</f>
        <v>0</v>
      </c>
      <c r="CA215" s="21">
        <f>IF(IV.1_ART11!$J22=6,IV.1_ART11!$I22,0)</f>
        <v>0</v>
      </c>
      <c r="CB215" s="21">
        <f>IF(IV.1_ART12!$F22=1,IV.1_ART12!$E22,0)</f>
        <v>0</v>
      </c>
      <c r="CC215" s="20">
        <f>IF(IV.1_ART12!$F22=2,(IV.1_ART12!$E22-IV.1_ART12!$N22),0)</f>
        <v>0</v>
      </c>
      <c r="CD215" s="21">
        <f>IF(AND(IV.1_ART12!$F22=3,IV.1_ART12!O22=1),(IV.1_ART12!$E22-IV.1_ART12!$N22),0)</f>
        <v>0</v>
      </c>
      <c r="CE215" s="21">
        <f>IF(AND(IV.1_ART12!$F22=3,IV.1_ART12!O22=2),(IV.1_ART12!$E22-IV.1_ART12!$N22),0)</f>
        <v>0</v>
      </c>
      <c r="CF215" s="21">
        <f>IF(IV.1_ART12!$F22=4,IV.1_ART12!$E22,0)</f>
        <v>0</v>
      </c>
      <c r="CG215" s="21">
        <f>IF(IV.1_ART12!$J22=5,IV.1_ART12!$I22,0)</f>
        <v>0</v>
      </c>
      <c r="CH215" s="21">
        <f>IF(IV.1_ART12!$J22=6,IV.1_ART12!$I22,0)</f>
        <v>0</v>
      </c>
      <c r="CI215" s="2"/>
      <c r="CJ215" s="2"/>
      <c r="CK215" s="2"/>
      <c r="CL215" s="2"/>
      <c r="CM215" s="2"/>
      <c r="CN215" s="2"/>
      <c r="CO215" s="2"/>
      <c r="CP215" s="2"/>
    </row>
    <row r="216" spans="1:94" s="11" customFormat="1" ht="14.4" customHeight="1">
      <c r="A216" s="22">
        <v>206</v>
      </c>
      <c r="B216" s="474" t="s">
        <v>261</v>
      </c>
      <c r="C216" s="21">
        <f>IF(IV.1_ART1!$F23=1,IV.1_ART1!$E23,0)</f>
        <v>0</v>
      </c>
      <c r="D216" s="21">
        <f>IF(IV.1_ART1!$F23=2,(IV.1_ART1!$E23-IV.1_ART1!$N23),0)</f>
        <v>0</v>
      </c>
      <c r="E216" s="21">
        <f>IF(IV.1_ART1!$F23=3,(IV.1_ART1!$E23-IV.1_ART1!$N23),0)</f>
        <v>0</v>
      </c>
      <c r="F216" s="21">
        <f>IF(AND(IV.1_ART1!$F23=3,IV.1_ART1!O23=2),(IV.1_ART1!$E23-IV.1_ART1!$N23),0)</f>
        <v>0</v>
      </c>
      <c r="G216" s="21">
        <f>IF(IV.1_ART1!$F23=4,IV.1_ART1!$E23,0)</f>
        <v>0</v>
      </c>
      <c r="H216" s="21">
        <f>IF(IV.1_ART1!$J23=5,IV.1_ART1!$I23,0)</f>
        <v>0</v>
      </c>
      <c r="I216" s="21">
        <f>IF(IV.1_ART1!$J23=6,IV.1_ART1!$I23,0)</f>
        <v>0</v>
      </c>
      <c r="J216" s="21">
        <f>IF(IV.1_ART2!$F23=1,IV.1_ART2!$E23,0)</f>
        <v>0</v>
      </c>
      <c r="K216" s="20">
        <f>IF(IV.1_ART2!$F23=2,(IV.1_ART2!$E23-IV.1_ART2!$N23),0)</f>
        <v>0</v>
      </c>
      <c r="L216" s="21">
        <f>IF(AND(IV.1_ART2!$F23=3,IV.1_ART2!O23=1),(IV.1_ART2!$E23-IV.1_ART2!$N23),0)</f>
        <v>0</v>
      </c>
      <c r="M216" s="21">
        <f>IF(AND(IV.1_ART2!$F23=3,IV.1_ART2!O23=2),(IV.1_ART2!$E23-IV.1_ART2!$N23),0)</f>
        <v>0</v>
      </c>
      <c r="N216" s="21">
        <f>IF(IV.1_ART2!$F23=4,IV.1_ART2!$E23,0)</f>
        <v>0</v>
      </c>
      <c r="O216" s="21">
        <f>IF(IV.1_ART2!$J23=5,IV.1_ART2!$I23,0)</f>
        <v>0</v>
      </c>
      <c r="P216" s="21">
        <f>IF(IV.1_ART2!$J23=6,IV.1_ART2!$I23,0)</f>
        <v>0</v>
      </c>
      <c r="Q216" s="21">
        <f>IF(IV.1_ART3!$F23=1,IV.1_ART3!$E23,0)</f>
        <v>0</v>
      </c>
      <c r="R216" s="20">
        <f>IF(IV.1_ART3!$F23=2,(IV.1_ART3!$E23-IV.1_ART3!$N23),0)</f>
        <v>0</v>
      </c>
      <c r="S216" s="21">
        <f>IF(AND(IV.1_ART3!$F23=3,IV.1_ART3!O23=1),(IV.1_ART3!$E23-IV.1_ART3!$N23),0)</f>
        <v>0</v>
      </c>
      <c r="T216" s="21">
        <f>IF(AND(IV.1_ART3!$F23=3,IV.1_ART3!O23=2),(IV.1_ART3!$E23-IV.1_ART3!$N23),0)</f>
        <v>0</v>
      </c>
      <c r="U216" s="21">
        <f>IF(IV.1_ART3!$F23=4,IV.1_ART3!$E23,0)</f>
        <v>0</v>
      </c>
      <c r="V216" s="21">
        <f>IF(IV.1_ART3!$J23=5,IV.1_ART3!$I23,0)</f>
        <v>0</v>
      </c>
      <c r="W216" s="21">
        <f>IF(IV.1_ART3!$J23=6,IV.1_ART3!$I23,0)</f>
        <v>0</v>
      </c>
      <c r="X216" s="21">
        <f>IF(IV.1_ART4!$F23=1,IV.1_ART4!$E23,0)</f>
        <v>0</v>
      </c>
      <c r="Y216" s="20">
        <f>IF(IV.1_ART4!$F23=2,(IV.1_ART4!$E23-IV.1_ART4!$N23),0)</f>
        <v>0</v>
      </c>
      <c r="Z216" s="21">
        <f>IF(AND(IV.1_ART4!$F23=3,IV.1_ART4!O23=1),(IV.1_ART4!$E23-IV.1_ART4!$N23),0)</f>
        <v>0</v>
      </c>
      <c r="AA216" s="21">
        <f>IF(AND(IV.1_ART4!$F23=3,IV.1_ART4!O23=2),(IV.1_ART4!$E23-IV.1_ART4!$N23),0)</f>
        <v>0</v>
      </c>
      <c r="AB216" s="21">
        <f>IF(IV.1_ART4!$F23=4,IV.1_ART4!$E23,0)</f>
        <v>0</v>
      </c>
      <c r="AC216" s="21">
        <f>IF(IV.1_ART4!$J23=5,IV.1_ART4!$I23,0)</f>
        <v>0</v>
      </c>
      <c r="AD216" s="21">
        <f>IF(IV.1_ART4!$J23=6,IV.1_ART4!$I23,0)</f>
        <v>0</v>
      </c>
      <c r="AE216" s="21">
        <f>IF(IV.1_ART5!$F23=1,IV.1_ART5!$E23,0)</f>
        <v>0</v>
      </c>
      <c r="AF216" s="20">
        <f>IF(IV.1_ART5!$F23=2,(IV.1_ART5!$E23-IV.1_ART5!$N23),0)</f>
        <v>0</v>
      </c>
      <c r="AG216" s="21">
        <f>IF(AND(IV.1_ART5!$F23=3,IV.1_ART5!O23=1),(IV.1_ART5!$E23-IV.1_ART5!$N23),0)</f>
        <v>0</v>
      </c>
      <c r="AH216" s="21">
        <f>IF(AND(IV.1_ART5!$F23=3,IV.1_ART5!O23=2),(IV.1_ART5!$E23-IV.1_ART5!$N23),0)</f>
        <v>0</v>
      </c>
      <c r="AI216" s="21">
        <f>IF(IV.1_ART5!$F23=4,IV.1_ART5!$E23,0)</f>
        <v>0</v>
      </c>
      <c r="AJ216" s="21">
        <f>IF(IV.1_ART5!$J23=5,IV.1_ART5!$I23,0)</f>
        <v>0</v>
      </c>
      <c r="AK216" s="21">
        <f>IF(IV.1_ART5!$J23=6,IV.1_ART5!$I23,0)</f>
        <v>0</v>
      </c>
      <c r="AL216" s="21">
        <f>IF(IV.1_ART6!$F23=1,IV.1_ART6!$E23,0)</f>
        <v>0</v>
      </c>
      <c r="AM216" s="20">
        <f>IF(IV.1_ART6!$F23=2,(IV.1_ART6!$E23-IV.1_ART6!$N23),0)</f>
        <v>0</v>
      </c>
      <c r="AN216" s="21">
        <f>IF(AND(IV.1_ART6!$F23=3,IV.1_ART6!O23=1),(IV.1_ART6!$E23-IV.1_ART6!$N23),0)</f>
        <v>0</v>
      </c>
      <c r="AO216" s="21">
        <f>IF(AND(IV.1_ART6!$F23=3,IV.1_ART6!O23=2),(IV.1_ART6!$E23-IV.1_ART6!$N23),0)</f>
        <v>0</v>
      </c>
      <c r="AP216" s="21">
        <f>IF(IV.1_ART6!$F23=4,IV.1_ART6!$E23,0)</f>
        <v>0</v>
      </c>
      <c r="AQ216" s="21">
        <f>IF(IV.1_ART6!$J23=5,IV.1_ART6!$I23,0)</f>
        <v>0</v>
      </c>
      <c r="AR216" s="21">
        <f>IF(IV.1_ART6!$J23=6,IV.1_ART6!$I23,0)</f>
        <v>0</v>
      </c>
      <c r="AS216" s="21">
        <f>IF(IV.1_ART7!$F23=1,IV.1_ART7!$E23,0)</f>
        <v>0</v>
      </c>
      <c r="AT216" s="20">
        <f>IF(IV.1_ART7!$F23=2,(IV.1_ART7!$E23-IV.1_ART7!$N23),0)</f>
        <v>0</v>
      </c>
      <c r="AU216" s="21">
        <f>IF(AND(IV.1_ART7!$F23=3,IV.1_ART7!O23=1),(IV.1_ART7!$E23-IV.1_ART7!$N23),0)</f>
        <v>0</v>
      </c>
      <c r="AV216" s="21">
        <f>IF(AND(IV.1_ART7!$F23=3,IV.1_ART7!O23=2),(IV.1_ART7!$E23-IV.1_ART7!$N23),0)</f>
        <v>0</v>
      </c>
      <c r="AW216" s="21">
        <f>IF(IV.1_ART7!$F23=4,IV.1_ART7!$E23,0)</f>
        <v>0</v>
      </c>
      <c r="AX216" s="21">
        <f>IF(IV.1_ART7!$J23=5,IV.1_ART7!$I23,0)</f>
        <v>0</v>
      </c>
      <c r="AY216" s="21">
        <f>IF(IV.1_ART7!$J23=6,IV.1_ART7!$I23,0)</f>
        <v>0</v>
      </c>
      <c r="AZ216" s="21">
        <f>IF(IV.1_ART8!$F23=1,IV.1_ART8!$E23,0)</f>
        <v>0</v>
      </c>
      <c r="BA216" s="20">
        <f>IF(IV.1_ART8!$F23=2,(IV.1_ART8!$E23-IV.1_ART8!$N23),0)</f>
        <v>0</v>
      </c>
      <c r="BB216" s="21">
        <f>IF(AND(IV.1_ART8!$F23=3,IV.1_ART8!O23=1),(IV.1_ART8!$E23-IV.1_ART8!$N23),0)</f>
        <v>0</v>
      </c>
      <c r="BC216" s="21">
        <f>IF(AND(IV.1_ART8!$F23=3,IV.1_ART8!O23=2),(IV.1_ART8!$E23-IV.1_ART8!$N23),0)</f>
        <v>0</v>
      </c>
      <c r="BD216" s="21">
        <f>IF(IV.1_ART8!$F23=4,IV.1_ART8!$E23,0)</f>
        <v>0</v>
      </c>
      <c r="BE216" s="21">
        <f>IF(IV.1_ART8!$J23=5,IV.1_ART8!$I23,0)</f>
        <v>0</v>
      </c>
      <c r="BF216" s="21">
        <f>IF(IV.1_ART8!$J23=6,IV.1_ART8!$I23,0)</f>
        <v>0</v>
      </c>
      <c r="BG216" s="21">
        <f>IF(IV.1_ART9!$F23=1,IV.1_ART9!$E23,0)</f>
        <v>0</v>
      </c>
      <c r="BH216" s="20">
        <f>IF(IV.1_ART9!$F23=2,(IV.1_ART9!$E23-IV.1_ART9!$N23),0)</f>
        <v>0</v>
      </c>
      <c r="BI216" s="21">
        <f>IF(AND(IV.1_ART9!$F23=3,IV.1_ART9!O23=1),(IV.1_ART9!$E23-IV.1_ART9!$N23),0)</f>
        <v>0</v>
      </c>
      <c r="BJ216" s="21">
        <f>IF(AND(IV.1_ART9!$F23=3,IV.1_ART9!O23=2),(IV.1_ART9!$E23-IV.1_ART9!$N23),0)</f>
        <v>0</v>
      </c>
      <c r="BK216" s="21">
        <f>IF(IV.1_ART9!$F23=4,IV.1_ART9!$E23,0)</f>
        <v>0</v>
      </c>
      <c r="BL216" s="21">
        <f>IF(IV.1_ART9!$J23=5,IV.1_ART9!$I23,0)</f>
        <v>0</v>
      </c>
      <c r="BM216" s="21">
        <f>IF(IV.1_ART9!$J23=6,IV.1_ART9!$I23,0)</f>
        <v>0</v>
      </c>
      <c r="BN216" s="21">
        <f>IF(IV.1_ART10!$F23=1,IV.1_ART10!$E23,0)</f>
        <v>0</v>
      </c>
      <c r="BO216" s="20">
        <f>IF(IV.1_ART10!$F23=2,(IV.1_ART10!$E23-IV.1_ART10!$N23),0)</f>
        <v>0</v>
      </c>
      <c r="BP216" s="21">
        <f>IF(AND(IV.1_ART10!$F23=3,IV.1_ART10!O23=1),(IV.1_ART10!$E23-IV.1_ART10!$N23),0)</f>
        <v>0</v>
      </c>
      <c r="BQ216" s="21">
        <f>IF(AND(IV.1_ART10!$F23=3,IV.1_ART10!O23=2),(IV.1_ART10!$E23-IV.1_ART10!$N23),0)</f>
        <v>0</v>
      </c>
      <c r="BR216" s="21">
        <f>IF(IV.1_ART10!$F23=4,IV.1_ART10!$E23,0)</f>
        <v>0</v>
      </c>
      <c r="BS216" s="21">
        <f>IF(IV.1_ART10!$J23=5,IV.1_ART10!$I23,0)</f>
        <v>0</v>
      </c>
      <c r="BT216" s="21">
        <f>IF(IV.1_ART10!$J23=6,IV.1_ART10!$I23,0)</f>
        <v>0</v>
      </c>
      <c r="BU216" s="21">
        <f>IF(IV.1_ART11!$F23=1,IV.1_ART11!$E23,0)</f>
        <v>0</v>
      </c>
      <c r="BV216" s="20">
        <f>IF(IV.1_ART11!$F23=2,(IV.1_ART11!$E23-IV.1_ART11!$N23),0)</f>
        <v>0</v>
      </c>
      <c r="BW216" s="21">
        <f>IF(AND(IV.1_ART11!$F23=3,IV.1_ART11!O23=1),(IV.1_ART11!$E23-IV.1_ART11!$N23),0)</f>
        <v>0</v>
      </c>
      <c r="BX216" s="21">
        <f>IF(AND(IV.1_ART11!$F23=3,IV.1_ART11!O23=2),(IV.1_ART11!$E23-IV.1_ART11!$N23),0)</f>
        <v>0</v>
      </c>
      <c r="BY216" s="21">
        <f>IF(IV.1_ART11!$F23=4,IV.1_ART11!$E23,0)</f>
        <v>0</v>
      </c>
      <c r="BZ216" s="21">
        <f>IF(IV.1_ART11!$J23=5,IV.1_ART11!$I23,0)</f>
        <v>0</v>
      </c>
      <c r="CA216" s="21">
        <f>IF(IV.1_ART11!$J23=6,IV.1_ART11!$I23,0)</f>
        <v>0</v>
      </c>
      <c r="CB216" s="21">
        <f>IF(IV.1_ART12!$F23=1,IV.1_ART12!$E23,0)</f>
        <v>0</v>
      </c>
      <c r="CC216" s="20">
        <f>IF(IV.1_ART12!$F23=2,(IV.1_ART12!$E23-IV.1_ART12!$N23),0)</f>
        <v>0</v>
      </c>
      <c r="CD216" s="21">
        <f>IF(AND(IV.1_ART12!$F23=3,IV.1_ART12!O23=1),(IV.1_ART12!$E23-IV.1_ART12!$N23),0)</f>
        <v>0</v>
      </c>
      <c r="CE216" s="21">
        <f>IF(AND(IV.1_ART12!$F23=3,IV.1_ART12!O23=2),(IV.1_ART12!$E23-IV.1_ART12!$N23),0)</f>
        <v>0</v>
      </c>
      <c r="CF216" s="21">
        <f>IF(IV.1_ART12!$F23=4,IV.1_ART12!$E23,0)</f>
        <v>0</v>
      </c>
      <c r="CG216" s="21">
        <f>IF(IV.1_ART12!$J23=5,IV.1_ART12!$I23,0)</f>
        <v>0</v>
      </c>
      <c r="CH216" s="21">
        <f>IF(IV.1_ART12!$J23=6,IV.1_ART12!$I23,0)</f>
        <v>0</v>
      </c>
      <c r="CI216" s="2"/>
      <c r="CJ216" s="2"/>
      <c r="CK216" s="2"/>
      <c r="CL216" s="2"/>
      <c r="CM216" s="2"/>
      <c r="CN216" s="2"/>
      <c r="CO216" s="2"/>
      <c r="CP216" s="2"/>
    </row>
    <row r="217" spans="1:94">
      <c r="A217" s="22">
        <v>207</v>
      </c>
      <c r="B217" s="474" t="s">
        <v>262</v>
      </c>
      <c r="C217" s="21">
        <f>IF(IV.1_ART1!$F24=1,IV.1_ART1!$E24,0)</f>
        <v>0</v>
      </c>
      <c r="D217" s="21">
        <f>IF(IV.1_ART1!$F24=2,(IV.1_ART1!$E24-IV.1_ART1!$N24),0)</f>
        <v>0</v>
      </c>
      <c r="E217" s="21">
        <f>IF(IV.1_ART1!$F24=3,(IV.1_ART1!$E24-IV.1_ART1!$N24),0)</f>
        <v>0</v>
      </c>
      <c r="F217" s="21">
        <f>IF(AND(IV.1_ART1!$F24=3,IV.1_ART1!O24=2),(IV.1_ART1!$E24-IV.1_ART1!$N24),0)</f>
        <v>0</v>
      </c>
      <c r="G217" s="21">
        <f>IF(IV.1_ART1!$F24=4,IV.1_ART1!$E24,0)</f>
        <v>0</v>
      </c>
      <c r="H217" s="21">
        <f>IF(IV.1_ART1!$J24=5,IV.1_ART1!$I24,0)</f>
        <v>0</v>
      </c>
      <c r="I217" s="21">
        <f>IF(IV.1_ART1!$J24=6,IV.1_ART1!$I24,0)</f>
        <v>0</v>
      </c>
      <c r="J217" s="21">
        <f>IF(IV.1_ART2!$F24=1,IV.1_ART2!$E24,0)</f>
        <v>0</v>
      </c>
      <c r="K217" s="20">
        <f>IF(IV.1_ART2!$F24=2,(IV.1_ART2!$E24-IV.1_ART2!$N24),0)</f>
        <v>0</v>
      </c>
      <c r="L217" s="21">
        <f>IF(AND(IV.1_ART2!$F24=3,IV.1_ART2!O24=1),(IV.1_ART2!$E24-IV.1_ART2!$N24),0)</f>
        <v>0</v>
      </c>
      <c r="M217" s="21">
        <f>IF(AND(IV.1_ART2!$F24=3,IV.1_ART2!O24=2),(IV.1_ART2!$E24-IV.1_ART2!$N24),0)</f>
        <v>0</v>
      </c>
      <c r="N217" s="21">
        <f>IF(IV.1_ART2!$F24=4,IV.1_ART2!$E24,0)</f>
        <v>0</v>
      </c>
      <c r="O217" s="21">
        <f>IF(IV.1_ART2!$J24=5,IV.1_ART2!$I24,0)</f>
        <v>0</v>
      </c>
      <c r="P217" s="21">
        <f>IF(IV.1_ART2!$J24=6,IV.1_ART2!$I24,0)</f>
        <v>0</v>
      </c>
      <c r="Q217" s="21">
        <f>IF(IV.1_ART3!$F24=1,IV.1_ART3!$E24,0)</f>
        <v>0</v>
      </c>
      <c r="R217" s="20">
        <f>IF(IV.1_ART3!$F24=2,(IV.1_ART3!$E24-IV.1_ART3!$N24),0)</f>
        <v>0</v>
      </c>
      <c r="S217" s="21">
        <f>IF(AND(IV.1_ART3!$F24=3,IV.1_ART3!O24=1),(IV.1_ART3!$E24-IV.1_ART3!$N24),0)</f>
        <v>0</v>
      </c>
      <c r="T217" s="21">
        <f>IF(AND(IV.1_ART3!$F24=3,IV.1_ART3!O24=2),(IV.1_ART3!$E24-IV.1_ART3!$N24),0)</f>
        <v>0</v>
      </c>
      <c r="U217" s="21">
        <f>IF(IV.1_ART3!$F24=4,IV.1_ART3!$E24,0)</f>
        <v>0</v>
      </c>
      <c r="V217" s="21">
        <f>IF(IV.1_ART3!$J24=5,IV.1_ART3!$I24,0)</f>
        <v>0</v>
      </c>
      <c r="W217" s="21">
        <f>IF(IV.1_ART3!$J24=6,IV.1_ART3!$I24,0)</f>
        <v>0</v>
      </c>
      <c r="X217" s="21">
        <f>IF(IV.1_ART4!$F24=1,IV.1_ART4!$E24,0)</f>
        <v>0</v>
      </c>
      <c r="Y217" s="20">
        <f>IF(IV.1_ART4!$F24=2,(IV.1_ART4!$E24-IV.1_ART4!$N24),0)</f>
        <v>0</v>
      </c>
      <c r="Z217" s="21">
        <f>IF(AND(IV.1_ART4!$F24=3,IV.1_ART4!O24=1),(IV.1_ART4!$E24-IV.1_ART4!$N24),0)</f>
        <v>0</v>
      </c>
      <c r="AA217" s="21">
        <f>IF(AND(IV.1_ART4!$F24=3,IV.1_ART4!O24=2),(IV.1_ART4!$E24-IV.1_ART4!$N24),0)</f>
        <v>0</v>
      </c>
      <c r="AB217" s="21">
        <f>IF(IV.1_ART4!$F24=4,IV.1_ART4!$E24,0)</f>
        <v>0</v>
      </c>
      <c r="AC217" s="21">
        <f>IF(IV.1_ART4!$J24=5,IV.1_ART4!$I24,0)</f>
        <v>0</v>
      </c>
      <c r="AD217" s="21">
        <f>IF(IV.1_ART4!$J24=6,IV.1_ART4!$I24,0)</f>
        <v>0</v>
      </c>
      <c r="AE217" s="21">
        <f>IF(IV.1_ART5!$F24=1,IV.1_ART5!$E24,0)</f>
        <v>0</v>
      </c>
      <c r="AF217" s="20">
        <f>IF(IV.1_ART5!$F24=2,(IV.1_ART5!$E24-IV.1_ART5!$N24),0)</f>
        <v>0</v>
      </c>
      <c r="AG217" s="21">
        <f>IF(AND(IV.1_ART5!$F24=3,IV.1_ART5!O24=1),(IV.1_ART5!$E24-IV.1_ART5!$N24),0)</f>
        <v>0</v>
      </c>
      <c r="AH217" s="21">
        <f>IF(AND(IV.1_ART5!$F24=3,IV.1_ART5!O24=2),(IV.1_ART5!$E24-IV.1_ART5!$N24),0)</f>
        <v>0</v>
      </c>
      <c r="AI217" s="21">
        <f>IF(IV.1_ART5!$F24=4,IV.1_ART5!$E24,0)</f>
        <v>0</v>
      </c>
      <c r="AJ217" s="21">
        <f>IF(IV.1_ART5!$J24=5,IV.1_ART5!$I24,0)</f>
        <v>0</v>
      </c>
      <c r="AK217" s="21">
        <f>IF(IV.1_ART5!$J24=6,IV.1_ART5!$I24,0)</f>
        <v>0</v>
      </c>
      <c r="AL217" s="21">
        <f>IF(IV.1_ART6!$F24=1,IV.1_ART6!$E24,0)</f>
        <v>0</v>
      </c>
      <c r="AM217" s="20">
        <f>IF(IV.1_ART6!$F24=2,(IV.1_ART6!$E24-IV.1_ART6!$N24),0)</f>
        <v>0</v>
      </c>
      <c r="AN217" s="21">
        <f>IF(AND(IV.1_ART6!$F24=3,IV.1_ART6!O24=1),(IV.1_ART6!$E24-IV.1_ART6!$N24),0)</f>
        <v>0</v>
      </c>
      <c r="AO217" s="21">
        <f>IF(AND(IV.1_ART6!$F24=3,IV.1_ART6!O24=2),(IV.1_ART6!$E24-IV.1_ART6!$N24),0)</f>
        <v>0</v>
      </c>
      <c r="AP217" s="21">
        <f>IF(IV.1_ART6!$F24=4,IV.1_ART6!$E24,0)</f>
        <v>0</v>
      </c>
      <c r="AQ217" s="21">
        <f>IF(IV.1_ART6!$J24=5,IV.1_ART6!$I24,0)</f>
        <v>0</v>
      </c>
      <c r="AR217" s="21">
        <f>IF(IV.1_ART6!$J24=6,IV.1_ART6!$I24,0)</f>
        <v>0</v>
      </c>
      <c r="AS217" s="21">
        <f>IF(IV.1_ART7!$F24=1,IV.1_ART7!$E24,0)</f>
        <v>0</v>
      </c>
      <c r="AT217" s="20">
        <f>IF(IV.1_ART7!$F24=2,(IV.1_ART7!$E24-IV.1_ART7!$N24),0)</f>
        <v>0</v>
      </c>
      <c r="AU217" s="21">
        <f>IF(AND(IV.1_ART7!$F24=3,IV.1_ART7!O24=1),(IV.1_ART7!$E24-IV.1_ART7!$N24),0)</f>
        <v>0</v>
      </c>
      <c r="AV217" s="21">
        <f>IF(AND(IV.1_ART7!$F24=3,IV.1_ART7!O24=2),(IV.1_ART7!$E24-IV.1_ART7!$N24),0)</f>
        <v>0</v>
      </c>
      <c r="AW217" s="21">
        <f>IF(IV.1_ART7!$F24=4,IV.1_ART7!$E24,0)</f>
        <v>0</v>
      </c>
      <c r="AX217" s="21">
        <f>IF(IV.1_ART7!$J24=5,IV.1_ART7!$I24,0)</f>
        <v>0</v>
      </c>
      <c r="AY217" s="21">
        <f>IF(IV.1_ART7!$J24=6,IV.1_ART7!$I24,0)</f>
        <v>0</v>
      </c>
      <c r="AZ217" s="21">
        <f>IF(IV.1_ART8!$F24=1,IV.1_ART8!$E24,0)</f>
        <v>0</v>
      </c>
      <c r="BA217" s="20">
        <f>IF(IV.1_ART8!$F24=2,(IV.1_ART8!$E24-IV.1_ART8!$N24),0)</f>
        <v>0</v>
      </c>
      <c r="BB217" s="21">
        <f>IF(AND(IV.1_ART8!$F24=3,IV.1_ART8!O24=1),(IV.1_ART8!$E24-IV.1_ART8!$N24),0)</f>
        <v>0</v>
      </c>
      <c r="BC217" s="21">
        <f>IF(AND(IV.1_ART8!$F24=3,IV.1_ART8!O24=2),(IV.1_ART8!$E24-IV.1_ART8!$N24),0)</f>
        <v>0</v>
      </c>
      <c r="BD217" s="21">
        <f>IF(IV.1_ART8!$F24=4,IV.1_ART8!$E24,0)</f>
        <v>0</v>
      </c>
      <c r="BE217" s="21">
        <f>IF(IV.1_ART8!$J24=5,IV.1_ART8!$I24,0)</f>
        <v>0</v>
      </c>
      <c r="BF217" s="21">
        <f>IF(IV.1_ART8!$J24=6,IV.1_ART8!$I24,0)</f>
        <v>0</v>
      </c>
      <c r="BG217" s="21">
        <f>IF(IV.1_ART9!$F24=1,IV.1_ART9!$E24,0)</f>
        <v>0</v>
      </c>
      <c r="BH217" s="20">
        <f>IF(IV.1_ART9!$F24=2,(IV.1_ART9!$E24-IV.1_ART9!$N24),0)</f>
        <v>0</v>
      </c>
      <c r="BI217" s="21">
        <f>IF(AND(IV.1_ART9!$F24=3,IV.1_ART9!O24=1),(IV.1_ART9!$E24-IV.1_ART9!$N24),0)</f>
        <v>0</v>
      </c>
      <c r="BJ217" s="21">
        <f>IF(AND(IV.1_ART9!$F24=3,IV.1_ART9!O24=2),(IV.1_ART9!$E24-IV.1_ART9!$N24),0)</f>
        <v>0</v>
      </c>
      <c r="BK217" s="21">
        <f>IF(IV.1_ART9!$F24=4,IV.1_ART9!$E24,0)</f>
        <v>0</v>
      </c>
      <c r="BL217" s="21">
        <f>IF(IV.1_ART9!$J24=5,IV.1_ART9!$I24,0)</f>
        <v>0</v>
      </c>
      <c r="BM217" s="21">
        <f>IF(IV.1_ART9!$J24=6,IV.1_ART9!$I24,0)</f>
        <v>0</v>
      </c>
      <c r="BN217" s="21">
        <f>IF(IV.1_ART10!$F24=1,IV.1_ART10!$E24,0)</f>
        <v>0</v>
      </c>
      <c r="BO217" s="20">
        <f>IF(IV.1_ART10!$F24=2,(IV.1_ART10!$E24-IV.1_ART10!$N24),0)</f>
        <v>0</v>
      </c>
      <c r="BP217" s="21">
        <f>IF(AND(IV.1_ART10!$F24=3,IV.1_ART10!O24=1),(IV.1_ART10!$E24-IV.1_ART10!$N24),0)</f>
        <v>0</v>
      </c>
      <c r="BQ217" s="21">
        <f>IF(AND(IV.1_ART10!$F24=3,IV.1_ART10!O24=2),(IV.1_ART10!$E24-IV.1_ART10!$N24),0)</f>
        <v>0</v>
      </c>
      <c r="BR217" s="21">
        <f>IF(IV.1_ART10!$F24=4,IV.1_ART10!$E24,0)</f>
        <v>0</v>
      </c>
      <c r="BS217" s="21">
        <f>IF(IV.1_ART10!$J24=5,IV.1_ART10!$I24,0)</f>
        <v>0</v>
      </c>
      <c r="BT217" s="21">
        <f>IF(IV.1_ART10!$J24=6,IV.1_ART10!$I24,0)</f>
        <v>0</v>
      </c>
      <c r="BU217" s="21">
        <f>IF(IV.1_ART11!$F24=1,IV.1_ART11!$E24,0)</f>
        <v>0</v>
      </c>
      <c r="BV217" s="20">
        <f>IF(IV.1_ART11!$F24=2,(IV.1_ART11!$E24-IV.1_ART11!$N24),0)</f>
        <v>0</v>
      </c>
      <c r="BW217" s="21">
        <f>IF(AND(IV.1_ART11!$F24=3,IV.1_ART11!O24=1),(IV.1_ART11!$E24-IV.1_ART11!$N24),0)</f>
        <v>0</v>
      </c>
      <c r="BX217" s="21">
        <f>IF(AND(IV.1_ART11!$F24=3,IV.1_ART11!O24=2),(IV.1_ART11!$E24-IV.1_ART11!$N24),0)</f>
        <v>0</v>
      </c>
      <c r="BY217" s="21">
        <f>IF(IV.1_ART11!$F24=4,IV.1_ART11!$E24,0)</f>
        <v>0</v>
      </c>
      <c r="BZ217" s="21">
        <f>IF(IV.1_ART11!$J24=5,IV.1_ART11!$I24,0)</f>
        <v>0</v>
      </c>
      <c r="CA217" s="21">
        <f>IF(IV.1_ART11!$J24=6,IV.1_ART11!$I24,0)</f>
        <v>0</v>
      </c>
      <c r="CB217" s="21">
        <f>IF(IV.1_ART12!$F24=1,IV.1_ART12!$E24,0)</f>
        <v>0</v>
      </c>
      <c r="CC217" s="20">
        <f>IF(IV.1_ART12!$F24=2,(IV.1_ART12!$E24-IV.1_ART12!$N24),0)</f>
        <v>0</v>
      </c>
      <c r="CD217" s="21">
        <f>IF(AND(IV.1_ART12!$F24=3,IV.1_ART12!O24=1),(IV.1_ART12!$E24-IV.1_ART12!$N24),0)</f>
        <v>0</v>
      </c>
      <c r="CE217" s="21">
        <f>IF(AND(IV.1_ART12!$F24=3,IV.1_ART12!O24=2),(IV.1_ART12!$E24-IV.1_ART12!$N24),0)</f>
        <v>0</v>
      </c>
      <c r="CF217" s="21">
        <f>IF(IV.1_ART12!$F24=4,IV.1_ART12!$E24,0)</f>
        <v>0</v>
      </c>
      <c r="CG217" s="21">
        <f>IF(IV.1_ART12!$J24=5,IV.1_ART12!$I24,0)</f>
        <v>0</v>
      </c>
      <c r="CH217" s="21">
        <f>IF(IV.1_ART12!$J24=6,IV.1_ART12!$I24,0)</f>
        <v>0</v>
      </c>
    </row>
    <row r="218" spans="1:94">
      <c r="A218" s="22">
        <v>208</v>
      </c>
      <c r="B218" s="474" t="s">
        <v>264</v>
      </c>
      <c r="C218" s="21">
        <f>IF(IV.1_ART1!$F25=1,IV.1_ART1!$E25,0)</f>
        <v>0</v>
      </c>
      <c r="D218" s="21">
        <f>IF(IV.1_ART1!$F25=2,(IV.1_ART1!$E25-IV.1_ART1!$N25),0)</f>
        <v>0</v>
      </c>
      <c r="E218" s="21">
        <f>IF(IV.1_ART1!$F25=3,(IV.1_ART1!$E25-IV.1_ART1!$N25),0)</f>
        <v>0</v>
      </c>
      <c r="F218" s="21">
        <f>IF(AND(IV.1_ART1!$F25=3,IV.1_ART1!O25=2),(IV.1_ART1!$E25-IV.1_ART1!$N25),0)</f>
        <v>0</v>
      </c>
      <c r="G218" s="21">
        <f>IF(IV.1_ART1!$F25=4,IV.1_ART1!$E25,0)</f>
        <v>0</v>
      </c>
      <c r="H218" s="21">
        <f>IF(IV.1_ART1!$J25=5,IV.1_ART1!$I25,0)</f>
        <v>0</v>
      </c>
      <c r="I218" s="21">
        <f>IF(IV.1_ART1!$J25=6,IV.1_ART1!$I25,0)</f>
        <v>0</v>
      </c>
      <c r="J218" s="21">
        <f>IF(IV.1_ART2!$F25=1,IV.1_ART2!$E25,0)</f>
        <v>0</v>
      </c>
      <c r="K218" s="20">
        <f>IF(IV.1_ART2!$F25=2,(IV.1_ART2!$E25-IV.1_ART2!$N25),0)</f>
        <v>0</v>
      </c>
      <c r="L218" s="21">
        <f>IF(AND(IV.1_ART2!$F25=3,IV.1_ART2!O25=1),(IV.1_ART2!$E25-IV.1_ART2!$N25),0)</f>
        <v>0</v>
      </c>
      <c r="M218" s="21">
        <f>IF(AND(IV.1_ART2!$F25=3,IV.1_ART2!O25=2),(IV.1_ART2!$E25-IV.1_ART2!$N25),0)</f>
        <v>0</v>
      </c>
      <c r="N218" s="21">
        <f>IF(IV.1_ART2!$F25=4,IV.1_ART2!$E25,0)</f>
        <v>0</v>
      </c>
      <c r="O218" s="21">
        <f>IF(IV.1_ART2!$J25=5,IV.1_ART2!$I25,0)</f>
        <v>0</v>
      </c>
      <c r="P218" s="21">
        <f>IF(IV.1_ART2!$J25=6,IV.1_ART2!$I25,0)</f>
        <v>0</v>
      </c>
      <c r="Q218" s="21">
        <f>IF(IV.1_ART3!$F25=1,IV.1_ART3!$E25,0)</f>
        <v>0</v>
      </c>
      <c r="R218" s="20">
        <f>IF(IV.1_ART3!$F25=2,(IV.1_ART3!$E25-IV.1_ART3!$N25),0)</f>
        <v>0</v>
      </c>
      <c r="S218" s="21">
        <f>IF(AND(IV.1_ART3!$F25=3,IV.1_ART3!O25=1),(IV.1_ART3!$E25-IV.1_ART3!$N25),0)</f>
        <v>0</v>
      </c>
      <c r="T218" s="21">
        <f>IF(AND(IV.1_ART3!$F25=3,IV.1_ART3!O25=2),(IV.1_ART3!$E25-IV.1_ART3!$N25),0)</f>
        <v>0</v>
      </c>
      <c r="U218" s="21">
        <f>IF(IV.1_ART3!$F25=4,IV.1_ART3!$E25,0)</f>
        <v>0</v>
      </c>
      <c r="V218" s="21">
        <f>IF(IV.1_ART3!$J25=5,IV.1_ART3!$I25,0)</f>
        <v>0</v>
      </c>
      <c r="W218" s="21">
        <f>IF(IV.1_ART3!$J25=6,IV.1_ART3!$I25,0)</f>
        <v>0</v>
      </c>
      <c r="X218" s="21">
        <f>IF(IV.1_ART4!$F25=1,IV.1_ART4!$E25,0)</f>
        <v>0</v>
      </c>
      <c r="Y218" s="20">
        <f>IF(IV.1_ART4!$F25=2,(IV.1_ART4!$E25-IV.1_ART4!$N25),0)</f>
        <v>0</v>
      </c>
      <c r="Z218" s="21">
        <f>IF(AND(IV.1_ART4!$F25=3,IV.1_ART4!O25=1),(IV.1_ART4!$E25-IV.1_ART4!$N25),0)</f>
        <v>0</v>
      </c>
      <c r="AA218" s="21">
        <f>IF(AND(IV.1_ART4!$F25=3,IV.1_ART4!O25=2),(IV.1_ART4!$E25-IV.1_ART4!$N25),0)</f>
        <v>0</v>
      </c>
      <c r="AB218" s="21">
        <f>IF(IV.1_ART4!$F25=4,IV.1_ART4!$E25,0)</f>
        <v>0</v>
      </c>
      <c r="AC218" s="21">
        <f>IF(IV.1_ART4!$J25=5,IV.1_ART4!$I25,0)</f>
        <v>0</v>
      </c>
      <c r="AD218" s="21">
        <f>IF(IV.1_ART4!$J25=6,IV.1_ART4!$I25,0)</f>
        <v>0</v>
      </c>
      <c r="AE218" s="21">
        <f>IF(IV.1_ART5!$F25=1,IV.1_ART5!$E25,0)</f>
        <v>0</v>
      </c>
      <c r="AF218" s="20">
        <f>IF(IV.1_ART5!$F25=2,(IV.1_ART5!$E25-IV.1_ART5!$N25),0)</f>
        <v>0</v>
      </c>
      <c r="AG218" s="21">
        <f>IF(AND(IV.1_ART5!$F25=3,IV.1_ART5!O25=1),(IV.1_ART5!$E25-IV.1_ART5!$N25),0)</f>
        <v>0</v>
      </c>
      <c r="AH218" s="21">
        <f>IF(AND(IV.1_ART5!$F25=3,IV.1_ART5!O25=2),(IV.1_ART5!$E25-IV.1_ART5!$N25),0)</f>
        <v>0</v>
      </c>
      <c r="AI218" s="21">
        <f>IF(IV.1_ART5!$F25=4,IV.1_ART5!$E25,0)</f>
        <v>0</v>
      </c>
      <c r="AJ218" s="21">
        <f>IF(IV.1_ART5!$J25=5,IV.1_ART5!$I25,0)</f>
        <v>0</v>
      </c>
      <c r="AK218" s="21">
        <f>IF(IV.1_ART5!$J25=6,IV.1_ART5!$I25,0)</f>
        <v>0</v>
      </c>
      <c r="AL218" s="21">
        <f>IF(IV.1_ART6!$F25=1,IV.1_ART6!$E25,0)</f>
        <v>0</v>
      </c>
      <c r="AM218" s="20">
        <f>IF(IV.1_ART6!$F25=2,(IV.1_ART6!$E25-IV.1_ART6!$N25),0)</f>
        <v>0</v>
      </c>
      <c r="AN218" s="21">
        <f>IF(AND(IV.1_ART6!$F25=3,IV.1_ART6!O25=1),(IV.1_ART6!$E25-IV.1_ART6!$N25),0)</f>
        <v>0</v>
      </c>
      <c r="AO218" s="21">
        <f>IF(AND(IV.1_ART6!$F25=3,IV.1_ART6!O25=2),(IV.1_ART6!$E25-IV.1_ART6!$N25),0)</f>
        <v>0</v>
      </c>
      <c r="AP218" s="21">
        <f>IF(IV.1_ART6!$F25=4,IV.1_ART6!$E25,0)</f>
        <v>0</v>
      </c>
      <c r="AQ218" s="21">
        <f>IF(IV.1_ART6!$J25=5,IV.1_ART6!$I25,0)</f>
        <v>0</v>
      </c>
      <c r="AR218" s="21">
        <f>IF(IV.1_ART6!$J25=6,IV.1_ART6!$I25,0)</f>
        <v>0</v>
      </c>
      <c r="AS218" s="21">
        <f>IF(IV.1_ART7!$F25=1,IV.1_ART7!$E25,0)</f>
        <v>0</v>
      </c>
      <c r="AT218" s="20">
        <f>IF(IV.1_ART7!$F25=2,(IV.1_ART7!$E25-IV.1_ART7!$N25),0)</f>
        <v>0</v>
      </c>
      <c r="AU218" s="21">
        <f>IF(AND(IV.1_ART7!$F25=3,IV.1_ART7!O25=1),(IV.1_ART7!$E25-IV.1_ART7!$N25),0)</f>
        <v>0</v>
      </c>
      <c r="AV218" s="21">
        <f>IF(AND(IV.1_ART7!$F25=3,IV.1_ART7!O25=2),(IV.1_ART7!$E25-IV.1_ART7!$N25),0)</f>
        <v>0</v>
      </c>
      <c r="AW218" s="21">
        <f>IF(IV.1_ART7!$F25=4,IV.1_ART7!$E25,0)</f>
        <v>0</v>
      </c>
      <c r="AX218" s="21">
        <f>IF(IV.1_ART7!$J25=5,IV.1_ART7!$I25,0)</f>
        <v>0</v>
      </c>
      <c r="AY218" s="21">
        <f>IF(IV.1_ART7!$J25=6,IV.1_ART7!$I25,0)</f>
        <v>0</v>
      </c>
      <c r="AZ218" s="21">
        <f>IF(IV.1_ART8!$F25=1,IV.1_ART8!$E25,0)</f>
        <v>0</v>
      </c>
      <c r="BA218" s="20">
        <f>IF(IV.1_ART8!$F25=2,(IV.1_ART8!$E25-IV.1_ART8!$N25),0)</f>
        <v>0</v>
      </c>
      <c r="BB218" s="21">
        <f>IF(AND(IV.1_ART8!$F25=3,IV.1_ART8!O25=1),(IV.1_ART8!$E25-IV.1_ART8!$N25),0)</f>
        <v>0</v>
      </c>
      <c r="BC218" s="21">
        <f>IF(AND(IV.1_ART8!$F25=3,IV.1_ART8!O25=2),(IV.1_ART8!$E25-IV.1_ART8!$N25),0)</f>
        <v>0</v>
      </c>
      <c r="BD218" s="21">
        <f>IF(IV.1_ART8!$F25=4,IV.1_ART8!$E25,0)</f>
        <v>0</v>
      </c>
      <c r="BE218" s="21">
        <f>IF(IV.1_ART8!$J25=5,IV.1_ART8!$I25,0)</f>
        <v>0</v>
      </c>
      <c r="BF218" s="21">
        <f>IF(IV.1_ART8!$J25=6,IV.1_ART8!$I25,0)</f>
        <v>0</v>
      </c>
      <c r="BG218" s="21">
        <f>IF(IV.1_ART9!$F25=1,IV.1_ART9!$E25,0)</f>
        <v>0</v>
      </c>
      <c r="BH218" s="20">
        <f>IF(IV.1_ART9!$F25=2,(IV.1_ART9!$E25-IV.1_ART9!$N25),0)</f>
        <v>0</v>
      </c>
      <c r="BI218" s="21">
        <f>IF(AND(IV.1_ART9!$F25=3,IV.1_ART9!O25=1),(IV.1_ART9!$E25-IV.1_ART9!$N25),0)</f>
        <v>0</v>
      </c>
      <c r="BJ218" s="21">
        <f>IF(AND(IV.1_ART9!$F25=3,IV.1_ART9!O25=2),(IV.1_ART9!$E25-IV.1_ART9!$N25),0)</f>
        <v>0</v>
      </c>
      <c r="BK218" s="21">
        <f>IF(IV.1_ART9!$F25=4,IV.1_ART9!$E25,0)</f>
        <v>0</v>
      </c>
      <c r="BL218" s="21">
        <f>IF(IV.1_ART9!$J25=5,IV.1_ART9!$I25,0)</f>
        <v>0</v>
      </c>
      <c r="BM218" s="21">
        <f>IF(IV.1_ART9!$J25=6,IV.1_ART9!$I25,0)</f>
        <v>0</v>
      </c>
      <c r="BN218" s="21">
        <f>IF(IV.1_ART10!$F25=1,IV.1_ART10!$E25,0)</f>
        <v>0</v>
      </c>
      <c r="BO218" s="20">
        <f>IF(IV.1_ART10!$F25=2,(IV.1_ART10!$E25-IV.1_ART10!$N25),0)</f>
        <v>0</v>
      </c>
      <c r="BP218" s="21">
        <f>IF(AND(IV.1_ART10!$F25=3,IV.1_ART10!O25=1),(IV.1_ART10!$E25-IV.1_ART10!$N25),0)</f>
        <v>0</v>
      </c>
      <c r="BQ218" s="21">
        <f>IF(AND(IV.1_ART10!$F25=3,IV.1_ART10!O25=2),(IV.1_ART10!$E25-IV.1_ART10!$N25),0)</f>
        <v>0</v>
      </c>
      <c r="BR218" s="21">
        <f>IF(IV.1_ART10!$F25=4,IV.1_ART10!$E25,0)</f>
        <v>0</v>
      </c>
      <c r="BS218" s="21">
        <f>IF(IV.1_ART10!$J25=5,IV.1_ART10!$I25,0)</f>
        <v>0</v>
      </c>
      <c r="BT218" s="21">
        <f>IF(IV.1_ART10!$J25=6,IV.1_ART10!$I25,0)</f>
        <v>0</v>
      </c>
      <c r="BU218" s="21">
        <f>IF(IV.1_ART11!$F25=1,IV.1_ART11!$E25,0)</f>
        <v>0</v>
      </c>
      <c r="BV218" s="20">
        <f>IF(IV.1_ART11!$F25=2,(IV.1_ART11!$E25-IV.1_ART11!$N25),0)</f>
        <v>0</v>
      </c>
      <c r="BW218" s="21">
        <f>IF(AND(IV.1_ART11!$F25=3,IV.1_ART11!O25=1),(IV.1_ART11!$E25-IV.1_ART11!$N25),0)</f>
        <v>0</v>
      </c>
      <c r="BX218" s="21">
        <f>IF(AND(IV.1_ART11!$F25=3,IV.1_ART11!O25=2),(IV.1_ART11!$E25-IV.1_ART11!$N25),0)</f>
        <v>0</v>
      </c>
      <c r="BY218" s="21">
        <f>IF(IV.1_ART11!$F25=4,IV.1_ART11!$E25,0)</f>
        <v>0</v>
      </c>
      <c r="BZ218" s="21">
        <f>IF(IV.1_ART11!$J25=5,IV.1_ART11!$I25,0)</f>
        <v>0</v>
      </c>
      <c r="CA218" s="21">
        <f>IF(IV.1_ART11!$J25=6,IV.1_ART11!$I25,0)</f>
        <v>0</v>
      </c>
      <c r="CB218" s="21">
        <f>IF(IV.1_ART12!$F25=1,IV.1_ART12!$E25,0)</f>
        <v>0</v>
      </c>
      <c r="CC218" s="20">
        <f>IF(IV.1_ART12!$F25=2,(IV.1_ART12!$E25-IV.1_ART12!$N25),0)</f>
        <v>0</v>
      </c>
      <c r="CD218" s="21">
        <f>IF(AND(IV.1_ART12!$F25=3,IV.1_ART12!O25=1),(IV.1_ART12!$E25-IV.1_ART12!$N25),0)</f>
        <v>0</v>
      </c>
      <c r="CE218" s="21">
        <f>IF(AND(IV.1_ART12!$F25=3,IV.1_ART12!O25=2),(IV.1_ART12!$E25-IV.1_ART12!$N25),0)</f>
        <v>0</v>
      </c>
      <c r="CF218" s="21">
        <f>IF(IV.1_ART12!$F25=4,IV.1_ART12!$E25,0)</f>
        <v>0</v>
      </c>
      <c r="CG218" s="21">
        <f>IF(IV.1_ART12!$J25=5,IV.1_ART12!$I25,0)</f>
        <v>0</v>
      </c>
      <c r="CH218" s="21">
        <f>IF(IV.1_ART12!$J25=6,IV.1_ART12!$I25,0)</f>
        <v>0</v>
      </c>
    </row>
    <row r="219" spans="1:94">
      <c r="A219" s="22">
        <v>209</v>
      </c>
      <c r="B219" s="474" t="s">
        <v>266</v>
      </c>
      <c r="C219" s="21">
        <f>IF(IV.1_ART1!$F26=1,IV.1_ART1!$E26,0)</f>
        <v>0</v>
      </c>
      <c r="D219" s="21">
        <f>IF(IV.1_ART1!$F26=2,(IV.1_ART1!$E26-IV.1_ART1!$N26),0)</f>
        <v>0</v>
      </c>
      <c r="E219" s="21">
        <f>IF(IV.1_ART1!$F26=3,(IV.1_ART1!$E26-IV.1_ART1!$N26),0)</f>
        <v>0</v>
      </c>
      <c r="F219" s="21">
        <f>IF(AND(IV.1_ART1!$F26=3,IV.1_ART1!O26=2),(IV.1_ART1!$E26-IV.1_ART1!$N26),0)</f>
        <v>0</v>
      </c>
      <c r="G219" s="21">
        <f>IF(IV.1_ART1!$F26=4,IV.1_ART1!$E26,0)</f>
        <v>0</v>
      </c>
      <c r="H219" s="21">
        <f>IF(IV.1_ART1!$J26=5,IV.1_ART1!$I26,0)</f>
        <v>0</v>
      </c>
      <c r="I219" s="21">
        <f>IF(IV.1_ART1!$J26=6,IV.1_ART1!$I26,0)</f>
        <v>0</v>
      </c>
      <c r="J219" s="21">
        <f>IF(IV.1_ART2!$F26=1,IV.1_ART2!$E26,0)</f>
        <v>0</v>
      </c>
      <c r="K219" s="20">
        <f>IF(IV.1_ART2!$F26=2,(IV.1_ART2!$E26-IV.1_ART2!$N26),0)</f>
        <v>0</v>
      </c>
      <c r="L219" s="21">
        <f>IF(AND(IV.1_ART2!$F26=3,IV.1_ART2!O26=1),(IV.1_ART2!$E26-IV.1_ART2!$N26),0)</f>
        <v>0</v>
      </c>
      <c r="M219" s="21">
        <f>IF(AND(IV.1_ART2!$F26=3,IV.1_ART2!O26=2),(IV.1_ART2!$E26-IV.1_ART2!$N26),0)</f>
        <v>0</v>
      </c>
      <c r="N219" s="21">
        <f>IF(IV.1_ART2!$F26=4,IV.1_ART2!$E26,0)</f>
        <v>0</v>
      </c>
      <c r="O219" s="21">
        <f>IF(IV.1_ART2!$J26=5,IV.1_ART2!$I26,0)</f>
        <v>0</v>
      </c>
      <c r="P219" s="21">
        <f>IF(IV.1_ART2!$J26=6,IV.1_ART2!$I26,0)</f>
        <v>0</v>
      </c>
      <c r="Q219" s="21">
        <f>IF(IV.1_ART3!$F26=1,IV.1_ART3!$E26,0)</f>
        <v>0</v>
      </c>
      <c r="R219" s="20">
        <f>IF(IV.1_ART3!$F26=2,(IV.1_ART3!$E26-IV.1_ART3!$N26),0)</f>
        <v>0</v>
      </c>
      <c r="S219" s="21">
        <f>IF(AND(IV.1_ART3!$F26=3,IV.1_ART3!O26=1),(IV.1_ART3!$E26-IV.1_ART3!$N26),0)</f>
        <v>0</v>
      </c>
      <c r="T219" s="21">
        <f>IF(AND(IV.1_ART3!$F26=3,IV.1_ART3!O26=2),(IV.1_ART3!$E26-IV.1_ART3!$N26),0)</f>
        <v>0</v>
      </c>
      <c r="U219" s="21">
        <f>IF(IV.1_ART3!$F26=4,IV.1_ART3!$E26,0)</f>
        <v>0</v>
      </c>
      <c r="V219" s="21">
        <f>IF(IV.1_ART3!$J26=5,IV.1_ART3!$I26,0)</f>
        <v>0</v>
      </c>
      <c r="W219" s="21">
        <f>IF(IV.1_ART3!$J26=6,IV.1_ART3!$I26,0)</f>
        <v>0</v>
      </c>
      <c r="X219" s="21">
        <f>IF(IV.1_ART4!$F26=1,IV.1_ART4!$E26,0)</f>
        <v>0</v>
      </c>
      <c r="Y219" s="20">
        <f>IF(IV.1_ART4!$F26=2,(IV.1_ART4!$E26-IV.1_ART4!$N26),0)</f>
        <v>0</v>
      </c>
      <c r="Z219" s="21">
        <f>IF(AND(IV.1_ART4!$F26=3,IV.1_ART4!O26=1),(IV.1_ART4!$E26-IV.1_ART4!$N26),0)</f>
        <v>0</v>
      </c>
      <c r="AA219" s="21">
        <f>IF(AND(IV.1_ART4!$F26=3,IV.1_ART4!O26=2),(IV.1_ART4!$E26-IV.1_ART4!$N26),0)</f>
        <v>0</v>
      </c>
      <c r="AB219" s="21">
        <f>IF(IV.1_ART4!$F26=4,IV.1_ART4!$E26,0)</f>
        <v>0</v>
      </c>
      <c r="AC219" s="21">
        <f>IF(IV.1_ART4!$J26=5,IV.1_ART4!$I26,0)</f>
        <v>0</v>
      </c>
      <c r="AD219" s="21">
        <f>IF(IV.1_ART4!$J26=6,IV.1_ART4!$I26,0)</f>
        <v>0</v>
      </c>
      <c r="AE219" s="21">
        <f>IF(IV.1_ART5!$F26=1,IV.1_ART5!$E26,0)</f>
        <v>0</v>
      </c>
      <c r="AF219" s="20">
        <f>IF(IV.1_ART5!$F26=2,(IV.1_ART5!$E26-IV.1_ART5!$N26),0)</f>
        <v>0</v>
      </c>
      <c r="AG219" s="21">
        <f>IF(AND(IV.1_ART5!$F26=3,IV.1_ART5!O26=1),(IV.1_ART5!$E26-IV.1_ART5!$N26),0)</f>
        <v>0</v>
      </c>
      <c r="AH219" s="21">
        <f>IF(AND(IV.1_ART5!$F26=3,IV.1_ART5!O26=2),(IV.1_ART5!$E26-IV.1_ART5!$N26),0)</f>
        <v>0</v>
      </c>
      <c r="AI219" s="21">
        <f>IF(IV.1_ART5!$F26=4,IV.1_ART5!$E26,0)</f>
        <v>0</v>
      </c>
      <c r="AJ219" s="21">
        <f>IF(IV.1_ART5!$J26=5,IV.1_ART5!$I26,0)</f>
        <v>0</v>
      </c>
      <c r="AK219" s="21">
        <f>IF(IV.1_ART5!$J26=6,IV.1_ART5!$I26,0)</f>
        <v>0</v>
      </c>
      <c r="AL219" s="21">
        <f>IF(IV.1_ART6!$F26=1,IV.1_ART6!$E26,0)</f>
        <v>0</v>
      </c>
      <c r="AM219" s="20">
        <f>IF(IV.1_ART6!$F26=2,(IV.1_ART6!$E26-IV.1_ART6!$N26),0)</f>
        <v>0</v>
      </c>
      <c r="AN219" s="21">
        <f>IF(AND(IV.1_ART6!$F26=3,IV.1_ART6!O26=1),(IV.1_ART6!$E26-IV.1_ART6!$N26),0)</f>
        <v>0</v>
      </c>
      <c r="AO219" s="21">
        <f>IF(AND(IV.1_ART6!$F26=3,IV.1_ART6!O26=2),(IV.1_ART6!$E26-IV.1_ART6!$N26),0)</f>
        <v>0</v>
      </c>
      <c r="AP219" s="21">
        <f>IF(IV.1_ART6!$F26=4,IV.1_ART6!$E26,0)</f>
        <v>0</v>
      </c>
      <c r="AQ219" s="21">
        <f>IF(IV.1_ART6!$J26=5,IV.1_ART6!$I26,0)</f>
        <v>0</v>
      </c>
      <c r="AR219" s="21">
        <f>IF(IV.1_ART6!$J26=6,IV.1_ART6!$I26,0)</f>
        <v>0</v>
      </c>
      <c r="AS219" s="21">
        <f>IF(IV.1_ART7!$F26=1,IV.1_ART7!$E26,0)</f>
        <v>0</v>
      </c>
      <c r="AT219" s="20">
        <f>IF(IV.1_ART7!$F26=2,(IV.1_ART7!$E26-IV.1_ART7!$N26),0)</f>
        <v>0</v>
      </c>
      <c r="AU219" s="21">
        <f>IF(AND(IV.1_ART7!$F26=3,IV.1_ART7!O26=1),(IV.1_ART7!$E26-IV.1_ART7!$N26),0)</f>
        <v>0</v>
      </c>
      <c r="AV219" s="21">
        <f>IF(AND(IV.1_ART7!$F26=3,IV.1_ART7!O26=2),(IV.1_ART7!$E26-IV.1_ART7!$N26),0)</f>
        <v>0</v>
      </c>
      <c r="AW219" s="21">
        <f>IF(IV.1_ART7!$F26=4,IV.1_ART7!$E26,0)</f>
        <v>0</v>
      </c>
      <c r="AX219" s="21">
        <f>IF(IV.1_ART7!$J26=5,IV.1_ART7!$I26,0)</f>
        <v>0</v>
      </c>
      <c r="AY219" s="21">
        <f>IF(IV.1_ART7!$J26=6,IV.1_ART7!$I26,0)</f>
        <v>0</v>
      </c>
      <c r="AZ219" s="21">
        <f>IF(IV.1_ART8!$F26=1,IV.1_ART8!$E26,0)</f>
        <v>0</v>
      </c>
      <c r="BA219" s="20">
        <f>IF(IV.1_ART8!$F26=2,(IV.1_ART8!$E26-IV.1_ART8!$N26),0)</f>
        <v>0</v>
      </c>
      <c r="BB219" s="21">
        <f>IF(AND(IV.1_ART8!$F26=3,IV.1_ART8!O26=1),(IV.1_ART8!$E26-IV.1_ART8!$N26),0)</f>
        <v>0</v>
      </c>
      <c r="BC219" s="21">
        <f>IF(AND(IV.1_ART8!$F26=3,IV.1_ART8!O26=2),(IV.1_ART8!$E26-IV.1_ART8!$N26),0)</f>
        <v>0</v>
      </c>
      <c r="BD219" s="21">
        <f>IF(IV.1_ART8!$F26=4,IV.1_ART8!$E26,0)</f>
        <v>0</v>
      </c>
      <c r="BE219" s="21">
        <f>IF(IV.1_ART8!$J26=5,IV.1_ART8!$I26,0)</f>
        <v>0</v>
      </c>
      <c r="BF219" s="21">
        <f>IF(IV.1_ART8!$J26=6,IV.1_ART8!$I26,0)</f>
        <v>0</v>
      </c>
      <c r="BG219" s="21">
        <f>IF(IV.1_ART9!$F26=1,IV.1_ART9!$E26,0)</f>
        <v>0</v>
      </c>
      <c r="BH219" s="20">
        <f>IF(IV.1_ART9!$F26=2,(IV.1_ART9!$E26-IV.1_ART9!$N26),0)</f>
        <v>0</v>
      </c>
      <c r="BI219" s="21">
        <f>IF(AND(IV.1_ART9!$F26=3,IV.1_ART9!O26=1),(IV.1_ART9!$E26-IV.1_ART9!$N26),0)</f>
        <v>0</v>
      </c>
      <c r="BJ219" s="21">
        <f>IF(AND(IV.1_ART9!$F26=3,IV.1_ART9!O26=2),(IV.1_ART9!$E26-IV.1_ART9!$N26),0)</f>
        <v>0</v>
      </c>
      <c r="BK219" s="21">
        <f>IF(IV.1_ART9!$F26=4,IV.1_ART9!$E26,0)</f>
        <v>0</v>
      </c>
      <c r="BL219" s="21">
        <f>IF(IV.1_ART9!$J26=5,IV.1_ART9!$I26,0)</f>
        <v>0</v>
      </c>
      <c r="BM219" s="21">
        <f>IF(IV.1_ART9!$J26=6,IV.1_ART9!$I26,0)</f>
        <v>0</v>
      </c>
      <c r="BN219" s="21">
        <f>IF(IV.1_ART10!$F26=1,IV.1_ART10!$E26,0)</f>
        <v>0</v>
      </c>
      <c r="BO219" s="20">
        <f>IF(IV.1_ART10!$F26=2,(IV.1_ART10!$E26-IV.1_ART10!$N26),0)</f>
        <v>0</v>
      </c>
      <c r="BP219" s="21">
        <f>IF(AND(IV.1_ART10!$F26=3,IV.1_ART10!O26=1),(IV.1_ART10!$E26-IV.1_ART10!$N26),0)</f>
        <v>0</v>
      </c>
      <c r="BQ219" s="21">
        <f>IF(AND(IV.1_ART10!$F26=3,IV.1_ART10!O26=2),(IV.1_ART10!$E26-IV.1_ART10!$N26),0)</f>
        <v>0</v>
      </c>
      <c r="BR219" s="21">
        <f>IF(IV.1_ART10!$F26=4,IV.1_ART10!$E26,0)</f>
        <v>0</v>
      </c>
      <c r="BS219" s="21">
        <f>IF(IV.1_ART10!$J26=5,IV.1_ART10!$I26,0)</f>
        <v>0</v>
      </c>
      <c r="BT219" s="21">
        <f>IF(IV.1_ART10!$J26=6,IV.1_ART10!$I26,0)</f>
        <v>0</v>
      </c>
      <c r="BU219" s="21">
        <f>IF(IV.1_ART11!$F26=1,IV.1_ART11!$E26,0)</f>
        <v>0</v>
      </c>
      <c r="BV219" s="20">
        <f>IF(IV.1_ART11!$F26=2,(IV.1_ART11!$E26-IV.1_ART11!$N26),0)</f>
        <v>0</v>
      </c>
      <c r="BW219" s="21">
        <f>IF(AND(IV.1_ART11!$F26=3,IV.1_ART11!O26=1),(IV.1_ART11!$E26-IV.1_ART11!$N26),0)</f>
        <v>0</v>
      </c>
      <c r="BX219" s="21">
        <f>IF(AND(IV.1_ART11!$F26=3,IV.1_ART11!O26=2),(IV.1_ART11!$E26-IV.1_ART11!$N26),0)</f>
        <v>0</v>
      </c>
      <c r="BY219" s="21">
        <f>IF(IV.1_ART11!$F26=4,IV.1_ART11!$E26,0)</f>
        <v>0</v>
      </c>
      <c r="BZ219" s="21">
        <f>IF(IV.1_ART11!$J26=5,IV.1_ART11!$I26,0)</f>
        <v>0</v>
      </c>
      <c r="CA219" s="21">
        <f>IF(IV.1_ART11!$J26=6,IV.1_ART11!$I26,0)</f>
        <v>0</v>
      </c>
      <c r="CB219" s="21">
        <f>IF(IV.1_ART12!$F26=1,IV.1_ART12!$E26,0)</f>
        <v>0</v>
      </c>
      <c r="CC219" s="20">
        <f>IF(IV.1_ART12!$F26=2,(IV.1_ART12!$E26-IV.1_ART12!$N26),0)</f>
        <v>0</v>
      </c>
      <c r="CD219" s="21">
        <f>IF(AND(IV.1_ART12!$F26=3,IV.1_ART12!O26=1),(IV.1_ART12!$E26-IV.1_ART12!$N26),0)</f>
        <v>0</v>
      </c>
      <c r="CE219" s="21">
        <f>IF(AND(IV.1_ART12!$F26=3,IV.1_ART12!O26=2),(IV.1_ART12!$E26-IV.1_ART12!$N26),0)</f>
        <v>0</v>
      </c>
      <c r="CF219" s="21">
        <f>IF(IV.1_ART12!$F26=4,IV.1_ART12!$E26,0)</f>
        <v>0</v>
      </c>
      <c r="CG219" s="21">
        <f>IF(IV.1_ART12!$J26=5,IV.1_ART12!$I26,0)</f>
        <v>0</v>
      </c>
      <c r="CH219" s="21">
        <f>IF(IV.1_ART12!$J26=6,IV.1_ART12!$I26,0)</f>
        <v>0</v>
      </c>
    </row>
    <row r="220" spans="1:94">
      <c r="A220" s="22">
        <v>210</v>
      </c>
      <c r="B220" s="474" t="s">
        <v>267</v>
      </c>
      <c r="C220" s="21">
        <f>IF(IV.1_ART1!$F27=1,IV.1_ART1!$E27,0)</f>
        <v>0</v>
      </c>
      <c r="D220" s="21">
        <f>IF(IV.1_ART1!$F27=2,(IV.1_ART1!$E27-IV.1_ART1!$N27),0)</f>
        <v>0</v>
      </c>
      <c r="E220" s="21">
        <f>IF(IV.1_ART1!$F27=3,(IV.1_ART1!$E27-IV.1_ART1!$N27),0)</f>
        <v>0</v>
      </c>
      <c r="F220" s="21">
        <f>IF(AND(IV.1_ART1!$F27=3,IV.1_ART1!O27=2),(IV.1_ART1!$E27-IV.1_ART1!$N27),0)</f>
        <v>0</v>
      </c>
      <c r="G220" s="21">
        <f>IF(IV.1_ART1!$F27=4,IV.1_ART1!$E27,0)</f>
        <v>0</v>
      </c>
      <c r="H220" s="21">
        <f>IF(IV.1_ART1!$J27=5,IV.1_ART1!$I27,0)</f>
        <v>0</v>
      </c>
      <c r="I220" s="21">
        <f>IF(IV.1_ART1!$J27=6,IV.1_ART1!$I27,0)</f>
        <v>0</v>
      </c>
      <c r="J220" s="21">
        <f>IF(IV.1_ART2!$F27=1,IV.1_ART2!$E27,0)</f>
        <v>0</v>
      </c>
      <c r="K220" s="20">
        <f>IF(IV.1_ART2!$F27=2,(IV.1_ART2!$E27-IV.1_ART2!$N27),0)</f>
        <v>0</v>
      </c>
      <c r="L220" s="21">
        <f>IF(AND(IV.1_ART2!$F27=3,IV.1_ART2!O27=1),(IV.1_ART2!$E27-IV.1_ART2!$N27),0)</f>
        <v>0</v>
      </c>
      <c r="M220" s="21">
        <f>IF(AND(IV.1_ART2!$F27=3,IV.1_ART2!O27=2),(IV.1_ART2!$E27-IV.1_ART2!$N27),0)</f>
        <v>0</v>
      </c>
      <c r="N220" s="21">
        <f>IF(IV.1_ART2!$F27=4,IV.1_ART2!$E27,0)</f>
        <v>0</v>
      </c>
      <c r="O220" s="21">
        <f>IF(IV.1_ART2!$J27=5,IV.1_ART2!$I27,0)</f>
        <v>0</v>
      </c>
      <c r="P220" s="21">
        <f>IF(IV.1_ART2!$J27=6,IV.1_ART2!$I27,0)</f>
        <v>0</v>
      </c>
      <c r="Q220" s="21">
        <f>IF(IV.1_ART3!$F27=1,IV.1_ART3!$E27,0)</f>
        <v>0</v>
      </c>
      <c r="R220" s="20">
        <f>IF(IV.1_ART3!$F27=2,(IV.1_ART3!$E27-IV.1_ART3!$N27),0)</f>
        <v>0</v>
      </c>
      <c r="S220" s="21">
        <f>IF(AND(IV.1_ART3!$F27=3,IV.1_ART3!O27=1),(IV.1_ART3!$E27-IV.1_ART3!$N27),0)</f>
        <v>0</v>
      </c>
      <c r="T220" s="21">
        <f>IF(AND(IV.1_ART3!$F27=3,IV.1_ART3!O27=2),(IV.1_ART3!$E27-IV.1_ART3!$N27),0)</f>
        <v>0</v>
      </c>
      <c r="U220" s="21">
        <f>IF(IV.1_ART3!$F27=4,IV.1_ART3!$E27,0)</f>
        <v>0</v>
      </c>
      <c r="V220" s="21">
        <f>IF(IV.1_ART3!$J27=5,IV.1_ART3!$I27,0)</f>
        <v>0</v>
      </c>
      <c r="W220" s="21">
        <f>IF(IV.1_ART3!$J27=6,IV.1_ART3!$I27,0)</f>
        <v>0</v>
      </c>
      <c r="X220" s="21">
        <f>IF(IV.1_ART4!$F27=1,IV.1_ART4!$E27,0)</f>
        <v>0</v>
      </c>
      <c r="Y220" s="20">
        <f>IF(IV.1_ART4!$F27=2,(IV.1_ART4!$E27-IV.1_ART4!$N27),0)</f>
        <v>0</v>
      </c>
      <c r="Z220" s="21">
        <f>IF(AND(IV.1_ART4!$F27=3,IV.1_ART4!O27=1),(IV.1_ART4!$E27-IV.1_ART4!$N27),0)</f>
        <v>0</v>
      </c>
      <c r="AA220" s="21">
        <f>IF(AND(IV.1_ART4!$F27=3,IV.1_ART4!O27=2),(IV.1_ART4!$E27-IV.1_ART4!$N27),0)</f>
        <v>0</v>
      </c>
      <c r="AB220" s="21">
        <f>IF(IV.1_ART4!$F27=4,IV.1_ART4!$E27,0)</f>
        <v>0</v>
      </c>
      <c r="AC220" s="21">
        <f>IF(IV.1_ART4!$J27=5,IV.1_ART4!$I27,0)</f>
        <v>0</v>
      </c>
      <c r="AD220" s="21">
        <f>IF(IV.1_ART4!$J27=6,IV.1_ART4!$I27,0)</f>
        <v>0</v>
      </c>
      <c r="AE220" s="21">
        <f>IF(IV.1_ART5!$F27=1,IV.1_ART5!$E27,0)</f>
        <v>0</v>
      </c>
      <c r="AF220" s="20">
        <f>IF(IV.1_ART5!$F27=2,(IV.1_ART5!$E27-IV.1_ART5!$N27),0)</f>
        <v>0</v>
      </c>
      <c r="AG220" s="21">
        <f>IF(AND(IV.1_ART5!$F27=3,IV.1_ART5!O27=1),(IV.1_ART5!$E27-IV.1_ART5!$N27),0)</f>
        <v>0</v>
      </c>
      <c r="AH220" s="21">
        <f>IF(AND(IV.1_ART5!$F27=3,IV.1_ART5!O27=2),(IV.1_ART5!$E27-IV.1_ART5!$N27),0)</f>
        <v>0</v>
      </c>
      <c r="AI220" s="21">
        <f>IF(IV.1_ART5!$F27=4,IV.1_ART5!$E27,0)</f>
        <v>0</v>
      </c>
      <c r="AJ220" s="21">
        <f>IF(IV.1_ART5!$J27=5,IV.1_ART5!$I27,0)</f>
        <v>0</v>
      </c>
      <c r="AK220" s="21">
        <f>IF(IV.1_ART5!$J27=6,IV.1_ART5!$I27,0)</f>
        <v>0</v>
      </c>
      <c r="AL220" s="21">
        <f>IF(IV.1_ART6!$F27=1,IV.1_ART6!$E27,0)</f>
        <v>0</v>
      </c>
      <c r="AM220" s="20">
        <f>IF(IV.1_ART6!$F27=2,(IV.1_ART6!$E27-IV.1_ART6!$N27),0)</f>
        <v>0</v>
      </c>
      <c r="AN220" s="21">
        <f>IF(AND(IV.1_ART6!$F27=3,IV.1_ART6!O27=1),(IV.1_ART6!$E27-IV.1_ART6!$N27),0)</f>
        <v>0</v>
      </c>
      <c r="AO220" s="21">
        <f>IF(AND(IV.1_ART6!$F27=3,IV.1_ART6!O27=2),(IV.1_ART6!$E27-IV.1_ART6!$N27),0)</f>
        <v>0</v>
      </c>
      <c r="AP220" s="21">
        <f>IF(IV.1_ART6!$F27=4,IV.1_ART6!$E27,0)</f>
        <v>0</v>
      </c>
      <c r="AQ220" s="21">
        <f>IF(IV.1_ART6!$J27=5,IV.1_ART6!$I27,0)</f>
        <v>0</v>
      </c>
      <c r="AR220" s="21">
        <f>IF(IV.1_ART6!$J27=6,IV.1_ART6!$I27,0)</f>
        <v>0</v>
      </c>
      <c r="AS220" s="21">
        <f>IF(IV.1_ART7!$F27=1,IV.1_ART7!$E27,0)</f>
        <v>0</v>
      </c>
      <c r="AT220" s="20">
        <f>IF(IV.1_ART7!$F27=2,(IV.1_ART7!$E27-IV.1_ART7!$N27),0)</f>
        <v>0</v>
      </c>
      <c r="AU220" s="21">
        <f>IF(AND(IV.1_ART7!$F27=3,IV.1_ART7!O27=1),(IV.1_ART7!$E27-IV.1_ART7!$N27),0)</f>
        <v>0</v>
      </c>
      <c r="AV220" s="21">
        <f>IF(AND(IV.1_ART7!$F27=3,IV.1_ART7!O27=2),(IV.1_ART7!$E27-IV.1_ART7!$N27),0)</f>
        <v>0</v>
      </c>
      <c r="AW220" s="21">
        <f>IF(IV.1_ART7!$F27=4,IV.1_ART7!$E27,0)</f>
        <v>0</v>
      </c>
      <c r="AX220" s="21">
        <f>IF(IV.1_ART7!$J27=5,IV.1_ART7!$I27,0)</f>
        <v>0</v>
      </c>
      <c r="AY220" s="21">
        <f>IF(IV.1_ART7!$J27=6,IV.1_ART7!$I27,0)</f>
        <v>0</v>
      </c>
      <c r="AZ220" s="21">
        <f>IF(IV.1_ART8!$F27=1,IV.1_ART8!$E27,0)</f>
        <v>0</v>
      </c>
      <c r="BA220" s="20">
        <f>IF(IV.1_ART8!$F27=2,(IV.1_ART8!$E27-IV.1_ART8!$N27),0)</f>
        <v>0</v>
      </c>
      <c r="BB220" s="21">
        <f>IF(AND(IV.1_ART8!$F27=3,IV.1_ART8!O27=1),(IV.1_ART8!$E27-IV.1_ART8!$N27),0)</f>
        <v>0</v>
      </c>
      <c r="BC220" s="21">
        <f>IF(AND(IV.1_ART8!$F27=3,IV.1_ART8!O27=2),(IV.1_ART8!$E27-IV.1_ART8!$N27),0)</f>
        <v>0</v>
      </c>
      <c r="BD220" s="21">
        <f>IF(IV.1_ART8!$F27=4,IV.1_ART8!$E27,0)</f>
        <v>0</v>
      </c>
      <c r="BE220" s="21">
        <f>IF(IV.1_ART8!$J27=5,IV.1_ART8!$I27,0)</f>
        <v>0</v>
      </c>
      <c r="BF220" s="21">
        <f>IF(IV.1_ART8!$J27=6,IV.1_ART8!$I27,0)</f>
        <v>0</v>
      </c>
      <c r="BG220" s="21">
        <f>IF(IV.1_ART9!$F27=1,IV.1_ART9!$E27,0)</f>
        <v>0</v>
      </c>
      <c r="BH220" s="20">
        <f>IF(IV.1_ART9!$F27=2,(IV.1_ART9!$E27-IV.1_ART9!$N27),0)</f>
        <v>0</v>
      </c>
      <c r="BI220" s="21">
        <f>IF(AND(IV.1_ART9!$F27=3,IV.1_ART9!O27=1),(IV.1_ART9!$E27-IV.1_ART9!$N27),0)</f>
        <v>0</v>
      </c>
      <c r="BJ220" s="21">
        <f>IF(AND(IV.1_ART9!$F27=3,IV.1_ART9!O27=2),(IV.1_ART9!$E27-IV.1_ART9!$N27),0)</f>
        <v>0</v>
      </c>
      <c r="BK220" s="21">
        <f>IF(IV.1_ART9!$F27=4,IV.1_ART9!$E27,0)</f>
        <v>0</v>
      </c>
      <c r="BL220" s="21">
        <f>IF(IV.1_ART9!$J27=5,IV.1_ART9!$I27,0)</f>
        <v>0</v>
      </c>
      <c r="BM220" s="21">
        <f>IF(IV.1_ART9!$J27=6,IV.1_ART9!$I27,0)</f>
        <v>0</v>
      </c>
      <c r="BN220" s="21">
        <f>IF(IV.1_ART10!$F27=1,IV.1_ART10!$E27,0)</f>
        <v>0</v>
      </c>
      <c r="BO220" s="20">
        <f>IF(IV.1_ART10!$F27=2,(IV.1_ART10!$E27-IV.1_ART10!$N27),0)</f>
        <v>0</v>
      </c>
      <c r="BP220" s="21">
        <f>IF(AND(IV.1_ART10!$F27=3,IV.1_ART10!O27=1),(IV.1_ART10!$E27-IV.1_ART10!$N27),0)</f>
        <v>0</v>
      </c>
      <c r="BQ220" s="21">
        <f>IF(AND(IV.1_ART10!$F27=3,IV.1_ART10!O27=2),(IV.1_ART10!$E27-IV.1_ART10!$N27),0)</f>
        <v>0</v>
      </c>
      <c r="BR220" s="21">
        <f>IF(IV.1_ART10!$F27=4,IV.1_ART10!$E27,0)</f>
        <v>0</v>
      </c>
      <c r="BS220" s="21">
        <f>IF(IV.1_ART10!$J27=5,IV.1_ART10!$I27,0)</f>
        <v>0</v>
      </c>
      <c r="BT220" s="21">
        <f>IF(IV.1_ART10!$J27=6,IV.1_ART10!$I27,0)</f>
        <v>0</v>
      </c>
      <c r="BU220" s="21">
        <f>IF(IV.1_ART11!$F27=1,IV.1_ART11!$E27,0)</f>
        <v>0</v>
      </c>
      <c r="BV220" s="20">
        <f>IF(IV.1_ART11!$F27=2,(IV.1_ART11!$E27-IV.1_ART11!$N27),0)</f>
        <v>0</v>
      </c>
      <c r="BW220" s="21">
        <f>IF(AND(IV.1_ART11!$F27=3,IV.1_ART11!O27=1),(IV.1_ART11!$E27-IV.1_ART11!$N27),0)</f>
        <v>0</v>
      </c>
      <c r="BX220" s="21">
        <f>IF(AND(IV.1_ART11!$F27=3,IV.1_ART11!O27=2),(IV.1_ART11!$E27-IV.1_ART11!$N27),0)</f>
        <v>0</v>
      </c>
      <c r="BY220" s="21">
        <f>IF(IV.1_ART11!$F27=4,IV.1_ART11!$E27,0)</f>
        <v>0</v>
      </c>
      <c r="BZ220" s="21">
        <f>IF(IV.1_ART11!$J27=5,IV.1_ART11!$I27,0)</f>
        <v>0</v>
      </c>
      <c r="CA220" s="21">
        <f>IF(IV.1_ART11!$J27=6,IV.1_ART11!$I27,0)</f>
        <v>0</v>
      </c>
      <c r="CB220" s="21">
        <f>IF(IV.1_ART12!$F27=1,IV.1_ART12!$E27,0)</f>
        <v>0</v>
      </c>
      <c r="CC220" s="20">
        <f>IF(IV.1_ART12!$F27=2,(IV.1_ART12!$E27-IV.1_ART12!$N27),0)</f>
        <v>0</v>
      </c>
      <c r="CD220" s="21">
        <f>IF(AND(IV.1_ART12!$F27=3,IV.1_ART12!O27=1),(IV.1_ART12!$E27-IV.1_ART12!$N27),0)</f>
        <v>0</v>
      </c>
      <c r="CE220" s="21">
        <f>IF(AND(IV.1_ART12!$F27=3,IV.1_ART12!O27=2),(IV.1_ART12!$E27-IV.1_ART12!$N27),0)</f>
        <v>0</v>
      </c>
      <c r="CF220" s="21">
        <f>IF(IV.1_ART12!$F27=4,IV.1_ART12!$E27,0)</f>
        <v>0</v>
      </c>
      <c r="CG220" s="21">
        <f>IF(IV.1_ART12!$J27=5,IV.1_ART12!$I27,0)</f>
        <v>0</v>
      </c>
      <c r="CH220" s="21">
        <f>IF(IV.1_ART12!$J27=6,IV.1_ART12!$I27,0)</f>
        <v>0</v>
      </c>
    </row>
    <row r="221" spans="1:94">
      <c r="A221" s="22">
        <v>211</v>
      </c>
      <c r="B221" s="474" t="s">
        <v>269</v>
      </c>
      <c r="C221" s="21">
        <f>IF(IV.1_ART1!$F28=1,IV.1_ART1!$E28,0)</f>
        <v>0</v>
      </c>
      <c r="D221" s="21">
        <f>IF(IV.1_ART1!$F28=2,(IV.1_ART1!$E28-IV.1_ART1!$N28),0)</f>
        <v>0</v>
      </c>
      <c r="E221" s="21">
        <f>IF(IV.1_ART1!$F28=3,(IV.1_ART1!$E28-IV.1_ART1!$N28),0)</f>
        <v>0</v>
      </c>
      <c r="F221" s="21">
        <f>IF(AND(IV.1_ART1!$F28=3,IV.1_ART1!O28=2),(IV.1_ART1!$E28-IV.1_ART1!$N28),0)</f>
        <v>0</v>
      </c>
      <c r="G221" s="21">
        <f>IF(IV.1_ART1!$F28=4,IV.1_ART1!$E28,0)</f>
        <v>0</v>
      </c>
      <c r="H221" s="21">
        <f>IF(IV.1_ART1!$J28=5,IV.1_ART1!$I28,0)</f>
        <v>0</v>
      </c>
      <c r="I221" s="21">
        <f>IF(IV.1_ART1!$J28=6,IV.1_ART1!$I28,0)</f>
        <v>0</v>
      </c>
      <c r="J221" s="21">
        <f>IF(IV.1_ART2!$F28=1,IV.1_ART2!$E28,0)</f>
        <v>0</v>
      </c>
      <c r="K221" s="20">
        <f>IF(IV.1_ART2!$F28=2,(IV.1_ART2!$E28-IV.1_ART2!$N28),0)</f>
        <v>0</v>
      </c>
      <c r="L221" s="21">
        <f>IF(AND(IV.1_ART2!$F28=3,IV.1_ART2!O28=1),(IV.1_ART2!$E28-IV.1_ART2!$N28),0)</f>
        <v>0</v>
      </c>
      <c r="M221" s="21">
        <f>IF(AND(IV.1_ART2!$F28=3,IV.1_ART2!O28=2),(IV.1_ART2!$E28-IV.1_ART2!$N28),0)</f>
        <v>0</v>
      </c>
      <c r="N221" s="21">
        <f>IF(IV.1_ART2!$F28=4,IV.1_ART2!$E28,0)</f>
        <v>0</v>
      </c>
      <c r="O221" s="21">
        <f>IF(IV.1_ART2!$J28=5,IV.1_ART2!$I28,0)</f>
        <v>0</v>
      </c>
      <c r="P221" s="21">
        <f>IF(IV.1_ART2!$J28=6,IV.1_ART2!$I28,0)</f>
        <v>0</v>
      </c>
      <c r="Q221" s="21">
        <f>IF(IV.1_ART3!$F28=1,IV.1_ART3!$E28,0)</f>
        <v>0</v>
      </c>
      <c r="R221" s="20">
        <f>IF(IV.1_ART3!$F28=2,(IV.1_ART3!$E28-IV.1_ART3!$N28),0)</f>
        <v>0</v>
      </c>
      <c r="S221" s="21">
        <f>IF(AND(IV.1_ART3!$F28=3,IV.1_ART3!O28=1),(IV.1_ART3!$E28-IV.1_ART3!$N28),0)</f>
        <v>0</v>
      </c>
      <c r="T221" s="21">
        <f>IF(AND(IV.1_ART3!$F28=3,IV.1_ART3!O28=2),(IV.1_ART3!$E28-IV.1_ART3!$N28),0)</f>
        <v>0</v>
      </c>
      <c r="U221" s="21">
        <f>IF(IV.1_ART3!$F28=4,IV.1_ART3!$E28,0)</f>
        <v>0</v>
      </c>
      <c r="V221" s="21">
        <f>IF(IV.1_ART3!$J28=5,IV.1_ART3!$I28,0)</f>
        <v>0</v>
      </c>
      <c r="W221" s="21">
        <f>IF(IV.1_ART3!$J28=6,IV.1_ART3!$I28,0)</f>
        <v>0</v>
      </c>
      <c r="X221" s="21">
        <f>IF(IV.1_ART4!$F28=1,IV.1_ART4!$E28,0)</f>
        <v>0</v>
      </c>
      <c r="Y221" s="20">
        <f>IF(IV.1_ART4!$F28=2,(IV.1_ART4!$E28-IV.1_ART4!$N28),0)</f>
        <v>0</v>
      </c>
      <c r="Z221" s="21">
        <f>IF(AND(IV.1_ART4!$F28=3,IV.1_ART4!O28=1),(IV.1_ART4!$E28-IV.1_ART4!$N28),0)</f>
        <v>0</v>
      </c>
      <c r="AA221" s="21">
        <f>IF(AND(IV.1_ART4!$F28=3,IV.1_ART4!O28=2),(IV.1_ART4!$E28-IV.1_ART4!$N28),0)</f>
        <v>0</v>
      </c>
      <c r="AB221" s="21">
        <f>IF(IV.1_ART4!$F28=4,IV.1_ART4!$E28,0)</f>
        <v>0</v>
      </c>
      <c r="AC221" s="21">
        <f>IF(IV.1_ART4!$J28=5,IV.1_ART4!$I28,0)</f>
        <v>0</v>
      </c>
      <c r="AD221" s="21">
        <f>IF(IV.1_ART4!$J28=6,IV.1_ART4!$I28,0)</f>
        <v>0</v>
      </c>
      <c r="AE221" s="21">
        <f>IF(IV.1_ART5!$F28=1,IV.1_ART5!$E28,0)</f>
        <v>0</v>
      </c>
      <c r="AF221" s="20">
        <f>IF(IV.1_ART5!$F28=2,(IV.1_ART5!$E28-IV.1_ART5!$N28),0)</f>
        <v>0</v>
      </c>
      <c r="AG221" s="21">
        <f>IF(AND(IV.1_ART5!$F28=3,IV.1_ART5!O28=1),(IV.1_ART5!$E28-IV.1_ART5!$N28),0)</f>
        <v>0</v>
      </c>
      <c r="AH221" s="21">
        <f>IF(AND(IV.1_ART5!$F28=3,IV.1_ART5!O28=2),(IV.1_ART5!$E28-IV.1_ART5!$N28),0)</f>
        <v>0</v>
      </c>
      <c r="AI221" s="21">
        <f>IF(IV.1_ART5!$F28=4,IV.1_ART5!$E28,0)</f>
        <v>0</v>
      </c>
      <c r="AJ221" s="21">
        <f>IF(IV.1_ART5!$J28=5,IV.1_ART5!$I28,0)</f>
        <v>0</v>
      </c>
      <c r="AK221" s="21">
        <f>IF(IV.1_ART5!$J28=6,IV.1_ART5!$I28,0)</f>
        <v>0</v>
      </c>
      <c r="AL221" s="21">
        <f>IF(IV.1_ART6!$F28=1,IV.1_ART6!$E28,0)</f>
        <v>0</v>
      </c>
      <c r="AM221" s="20">
        <f>IF(IV.1_ART6!$F28=2,(IV.1_ART6!$E28-IV.1_ART6!$N28),0)</f>
        <v>0</v>
      </c>
      <c r="AN221" s="21">
        <f>IF(AND(IV.1_ART6!$F28=3,IV.1_ART6!O28=1),(IV.1_ART6!$E28-IV.1_ART6!$N28),0)</f>
        <v>0</v>
      </c>
      <c r="AO221" s="21">
        <f>IF(AND(IV.1_ART6!$F28=3,IV.1_ART6!O28=2),(IV.1_ART6!$E28-IV.1_ART6!$N28),0)</f>
        <v>0</v>
      </c>
      <c r="AP221" s="21">
        <f>IF(IV.1_ART6!$F28=4,IV.1_ART6!$E28,0)</f>
        <v>0</v>
      </c>
      <c r="AQ221" s="21">
        <f>IF(IV.1_ART6!$J28=5,IV.1_ART6!$I28,0)</f>
        <v>0</v>
      </c>
      <c r="AR221" s="21">
        <f>IF(IV.1_ART6!$J28=6,IV.1_ART6!$I28,0)</f>
        <v>0</v>
      </c>
      <c r="AS221" s="21">
        <f>IF(IV.1_ART7!$F28=1,IV.1_ART7!$E28,0)</f>
        <v>0</v>
      </c>
      <c r="AT221" s="20">
        <f>IF(IV.1_ART7!$F28=2,(IV.1_ART7!$E28-IV.1_ART7!$N28),0)</f>
        <v>0</v>
      </c>
      <c r="AU221" s="21">
        <f>IF(AND(IV.1_ART7!$F28=3,IV.1_ART7!O28=1),(IV.1_ART7!$E28-IV.1_ART7!$N28),0)</f>
        <v>0</v>
      </c>
      <c r="AV221" s="21">
        <f>IF(AND(IV.1_ART7!$F28=3,IV.1_ART7!O28=2),(IV.1_ART7!$E28-IV.1_ART7!$N28),0)</f>
        <v>0</v>
      </c>
      <c r="AW221" s="21">
        <f>IF(IV.1_ART7!$F28=4,IV.1_ART7!$E28,0)</f>
        <v>0</v>
      </c>
      <c r="AX221" s="21">
        <f>IF(IV.1_ART7!$J28=5,IV.1_ART7!$I28,0)</f>
        <v>0</v>
      </c>
      <c r="AY221" s="21">
        <f>IF(IV.1_ART7!$J28=6,IV.1_ART7!$I28,0)</f>
        <v>0</v>
      </c>
      <c r="AZ221" s="21">
        <f>IF(IV.1_ART8!$F28=1,IV.1_ART8!$E28,0)</f>
        <v>0</v>
      </c>
      <c r="BA221" s="20">
        <f>IF(IV.1_ART8!$F28=2,(IV.1_ART8!$E28-IV.1_ART8!$N28),0)</f>
        <v>0</v>
      </c>
      <c r="BB221" s="21">
        <f>IF(AND(IV.1_ART8!$F28=3,IV.1_ART8!O28=1),(IV.1_ART8!$E28-IV.1_ART8!$N28),0)</f>
        <v>0</v>
      </c>
      <c r="BC221" s="21">
        <f>IF(AND(IV.1_ART8!$F28=3,IV.1_ART8!O28=2),(IV.1_ART8!$E28-IV.1_ART8!$N28),0)</f>
        <v>0</v>
      </c>
      <c r="BD221" s="21">
        <f>IF(IV.1_ART8!$F28=4,IV.1_ART8!$E28,0)</f>
        <v>0</v>
      </c>
      <c r="BE221" s="21">
        <f>IF(IV.1_ART8!$J28=5,IV.1_ART8!$I28,0)</f>
        <v>0</v>
      </c>
      <c r="BF221" s="21">
        <f>IF(IV.1_ART8!$J28=6,IV.1_ART8!$I28,0)</f>
        <v>0</v>
      </c>
      <c r="BG221" s="21">
        <f>IF(IV.1_ART9!$F28=1,IV.1_ART9!$E28,0)</f>
        <v>0</v>
      </c>
      <c r="BH221" s="20">
        <f>IF(IV.1_ART9!$F28=2,(IV.1_ART9!$E28-IV.1_ART9!$N28),0)</f>
        <v>0</v>
      </c>
      <c r="BI221" s="21">
        <f>IF(AND(IV.1_ART9!$F28=3,IV.1_ART9!O28=1),(IV.1_ART9!$E28-IV.1_ART9!$N28),0)</f>
        <v>0</v>
      </c>
      <c r="BJ221" s="21">
        <f>IF(AND(IV.1_ART9!$F28=3,IV.1_ART9!O28=2),(IV.1_ART9!$E28-IV.1_ART9!$N28),0)</f>
        <v>0</v>
      </c>
      <c r="BK221" s="21">
        <f>IF(IV.1_ART9!$F28=4,IV.1_ART9!$E28,0)</f>
        <v>0</v>
      </c>
      <c r="BL221" s="21">
        <f>IF(IV.1_ART9!$J28=5,IV.1_ART9!$I28,0)</f>
        <v>0</v>
      </c>
      <c r="BM221" s="21">
        <f>IF(IV.1_ART9!$J28=6,IV.1_ART9!$I28,0)</f>
        <v>0</v>
      </c>
      <c r="BN221" s="21">
        <f>IF(IV.1_ART10!$F28=1,IV.1_ART10!$E28,0)</f>
        <v>0</v>
      </c>
      <c r="BO221" s="20">
        <f>IF(IV.1_ART10!$F28=2,(IV.1_ART10!$E28-IV.1_ART10!$N28),0)</f>
        <v>0</v>
      </c>
      <c r="BP221" s="21">
        <f>IF(AND(IV.1_ART10!$F28=3,IV.1_ART10!O28=1),(IV.1_ART10!$E28-IV.1_ART10!$N28),0)</f>
        <v>0</v>
      </c>
      <c r="BQ221" s="21">
        <f>IF(AND(IV.1_ART10!$F28=3,IV.1_ART10!O28=2),(IV.1_ART10!$E28-IV.1_ART10!$N28),0)</f>
        <v>0</v>
      </c>
      <c r="BR221" s="21">
        <f>IF(IV.1_ART10!$F28=4,IV.1_ART10!$E28,0)</f>
        <v>0</v>
      </c>
      <c r="BS221" s="21">
        <f>IF(IV.1_ART10!$J28=5,IV.1_ART10!$I28,0)</f>
        <v>0</v>
      </c>
      <c r="BT221" s="21">
        <f>IF(IV.1_ART10!$J28=6,IV.1_ART10!$I28,0)</f>
        <v>0</v>
      </c>
      <c r="BU221" s="21">
        <f>IF(IV.1_ART11!$F28=1,IV.1_ART11!$E28,0)</f>
        <v>0</v>
      </c>
      <c r="BV221" s="20">
        <f>IF(IV.1_ART11!$F28=2,(IV.1_ART11!$E28-IV.1_ART11!$N28),0)</f>
        <v>0</v>
      </c>
      <c r="BW221" s="21">
        <f>IF(AND(IV.1_ART11!$F28=3,IV.1_ART11!O28=1),(IV.1_ART11!$E28-IV.1_ART11!$N28),0)</f>
        <v>0</v>
      </c>
      <c r="BX221" s="21">
        <f>IF(AND(IV.1_ART11!$F28=3,IV.1_ART11!O28=2),(IV.1_ART11!$E28-IV.1_ART11!$N28),0)</f>
        <v>0</v>
      </c>
      <c r="BY221" s="21">
        <f>IF(IV.1_ART11!$F28=4,IV.1_ART11!$E28,0)</f>
        <v>0</v>
      </c>
      <c r="BZ221" s="21">
        <f>IF(IV.1_ART11!$J28=5,IV.1_ART11!$I28,0)</f>
        <v>0</v>
      </c>
      <c r="CA221" s="21">
        <f>IF(IV.1_ART11!$J28=6,IV.1_ART11!$I28,0)</f>
        <v>0</v>
      </c>
      <c r="CB221" s="21">
        <f>IF(IV.1_ART12!$F28=1,IV.1_ART12!$E28,0)</f>
        <v>0</v>
      </c>
      <c r="CC221" s="20">
        <f>IF(IV.1_ART12!$F28=2,(IV.1_ART12!$E28-IV.1_ART12!$N28),0)</f>
        <v>0</v>
      </c>
      <c r="CD221" s="21">
        <f>IF(AND(IV.1_ART12!$F28=3,IV.1_ART12!O28=1),(IV.1_ART12!$E28-IV.1_ART12!$N28),0)</f>
        <v>0</v>
      </c>
      <c r="CE221" s="21">
        <f>IF(AND(IV.1_ART12!$F28=3,IV.1_ART12!O28=2),(IV.1_ART12!$E28-IV.1_ART12!$N28),0)</f>
        <v>0</v>
      </c>
      <c r="CF221" s="21">
        <f>IF(IV.1_ART12!$F28=4,IV.1_ART12!$E28,0)</f>
        <v>0</v>
      </c>
      <c r="CG221" s="21">
        <f>IF(IV.1_ART12!$J28=5,IV.1_ART12!$I28,0)</f>
        <v>0</v>
      </c>
      <c r="CH221" s="21">
        <f>IF(IV.1_ART12!$J28=6,IV.1_ART12!$I28,0)</f>
        <v>0</v>
      </c>
    </row>
    <row r="222" spans="1:94">
      <c r="A222" s="22">
        <v>212</v>
      </c>
      <c r="B222" s="474" t="s">
        <v>270</v>
      </c>
      <c r="C222" s="21">
        <f>IF(IV.1_ART1!$F29=1,IV.1_ART1!$E29,0)</f>
        <v>0</v>
      </c>
      <c r="D222" s="21">
        <f>IF(IV.1_ART1!$F29=2,(IV.1_ART1!$E29-IV.1_ART1!$N29),0)</f>
        <v>0</v>
      </c>
      <c r="E222" s="21">
        <f>IF(IV.1_ART1!$F29=3,(IV.1_ART1!$E29-IV.1_ART1!$N29),0)</f>
        <v>0</v>
      </c>
      <c r="F222" s="21">
        <f>IF(AND(IV.1_ART1!$F29=3,IV.1_ART1!O29=2),(IV.1_ART1!$E29-IV.1_ART1!$N29),0)</f>
        <v>0</v>
      </c>
      <c r="G222" s="21">
        <f>IF(IV.1_ART1!$F29=4,IV.1_ART1!$E29,0)</f>
        <v>0</v>
      </c>
      <c r="H222" s="21">
        <f>IF(IV.1_ART1!$J29=5,IV.1_ART1!$I29,0)</f>
        <v>0</v>
      </c>
      <c r="I222" s="21">
        <f>IF(IV.1_ART1!$J29=6,IV.1_ART1!$I29,0)</f>
        <v>0</v>
      </c>
      <c r="J222" s="21">
        <f>IF(IV.1_ART2!$F29=1,IV.1_ART2!$E29,0)</f>
        <v>0</v>
      </c>
      <c r="K222" s="20">
        <f>IF(IV.1_ART2!$F29=2,(IV.1_ART2!$E29-IV.1_ART2!$N29),0)</f>
        <v>0</v>
      </c>
      <c r="L222" s="21">
        <f>IF(AND(IV.1_ART2!$F29=3,IV.1_ART2!O29=1),(IV.1_ART2!$E29-IV.1_ART2!$N29),0)</f>
        <v>0</v>
      </c>
      <c r="M222" s="21">
        <f>IF(AND(IV.1_ART2!$F29=3,IV.1_ART2!O29=2),(IV.1_ART2!$E29-IV.1_ART2!$N29),0)</f>
        <v>0</v>
      </c>
      <c r="N222" s="21">
        <f>IF(IV.1_ART2!$F29=4,IV.1_ART2!$E29,0)</f>
        <v>0</v>
      </c>
      <c r="O222" s="21">
        <f>IF(IV.1_ART2!$J29=5,IV.1_ART2!$I29,0)</f>
        <v>0</v>
      </c>
      <c r="P222" s="21">
        <f>IF(IV.1_ART2!$J29=6,IV.1_ART2!$I29,0)</f>
        <v>0</v>
      </c>
      <c r="Q222" s="21">
        <f>IF(IV.1_ART3!$F29=1,IV.1_ART3!$E29,0)</f>
        <v>0</v>
      </c>
      <c r="R222" s="20">
        <f>IF(IV.1_ART3!$F29=2,(IV.1_ART3!$E29-IV.1_ART3!$N29),0)</f>
        <v>0</v>
      </c>
      <c r="S222" s="21">
        <f>IF(AND(IV.1_ART3!$F29=3,IV.1_ART3!O29=1),(IV.1_ART3!$E29-IV.1_ART3!$N29),0)</f>
        <v>0</v>
      </c>
      <c r="T222" s="21">
        <f>IF(AND(IV.1_ART3!$F29=3,IV.1_ART3!O29=2),(IV.1_ART3!$E29-IV.1_ART3!$N29),0)</f>
        <v>0</v>
      </c>
      <c r="U222" s="21">
        <f>IF(IV.1_ART3!$F29=4,IV.1_ART3!$E29,0)</f>
        <v>0</v>
      </c>
      <c r="V222" s="21">
        <f>IF(IV.1_ART3!$J29=5,IV.1_ART3!$I29,0)</f>
        <v>0</v>
      </c>
      <c r="W222" s="21">
        <f>IF(IV.1_ART3!$J29=6,IV.1_ART3!$I29,0)</f>
        <v>0</v>
      </c>
      <c r="X222" s="21">
        <f>IF(IV.1_ART4!$F29=1,IV.1_ART4!$E29,0)</f>
        <v>0</v>
      </c>
      <c r="Y222" s="20">
        <f>IF(IV.1_ART4!$F29=2,(IV.1_ART4!$E29-IV.1_ART4!$N29),0)</f>
        <v>0</v>
      </c>
      <c r="Z222" s="21">
        <f>IF(AND(IV.1_ART4!$F29=3,IV.1_ART4!O29=1),(IV.1_ART4!$E29-IV.1_ART4!$N29),0)</f>
        <v>0</v>
      </c>
      <c r="AA222" s="21">
        <f>IF(AND(IV.1_ART4!$F29=3,IV.1_ART4!O29=2),(IV.1_ART4!$E29-IV.1_ART4!$N29),0)</f>
        <v>0</v>
      </c>
      <c r="AB222" s="21">
        <f>IF(IV.1_ART4!$F29=4,IV.1_ART4!$E29,0)</f>
        <v>0</v>
      </c>
      <c r="AC222" s="21">
        <f>IF(IV.1_ART4!$J29=5,IV.1_ART4!$I29,0)</f>
        <v>0</v>
      </c>
      <c r="AD222" s="21">
        <f>IF(IV.1_ART4!$J29=6,IV.1_ART4!$I29,0)</f>
        <v>0</v>
      </c>
      <c r="AE222" s="21">
        <f>IF(IV.1_ART5!$F29=1,IV.1_ART5!$E29,0)</f>
        <v>0</v>
      </c>
      <c r="AF222" s="20">
        <f>IF(IV.1_ART5!$F29=2,(IV.1_ART5!$E29-IV.1_ART5!$N29),0)</f>
        <v>0</v>
      </c>
      <c r="AG222" s="21">
        <f>IF(AND(IV.1_ART5!$F29=3,IV.1_ART5!O29=1),(IV.1_ART5!$E29-IV.1_ART5!$N29),0)</f>
        <v>0</v>
      </c>
      <c r="AH222" s="21">
        <f>IF(AND(IV.1_ART5!$F29=3,IV.1_ART5!O29=2),(IV.1_ART5!$E29-IV.1_ART5!$N29),0)</f>
        <v>0</v>
      </c>
      <c r="AI222" s="21">
        <f>IF(IV.1_ART5!$F29=4,IV.1_ART5!$E29,0)</f>
        <v>0</v>
      </c>
      <c r="AJ222" s="21">
        <f>IF(IV.1_ART5!$J29=5,IV.1_ART5!$I29,0)</f>
        <v>0</v>
      </c>
      <c r="AK222" s="21">
        <f>IF(IV.1_ART5!$J29=6,IV.1_ART5!$I29,0)</f>
        <v>0</v>
      </c>
      <c r="AL222" s="21">
        <f>IF(IV.1_ART6!$F29=1,IV.1_ART6!$E29,0)</f>
        <v>0</v>
      </c>
      <c r="AM222" s="20">
        <f>IF(IV.1_ART6!$F29=2,(IV.1_ART6!$E29-IV.1_ART6!$N29),0)</f>
        <v>0</v>
      </c>
      <c r="AN222" s="21">
        <f>IF(AND(IV.1_ART6!$F29=3,IV.1_ART6!O29=1),(IV.1_ART6!$E29-IV.1_ART6!$N29),0)</f>
        <v>0</v>
      </c>
      <c r="AO222" s="21">
        <f>IF(AND(IV.1_ART6!$F29=3,IV.1_ART6!O29=2),(IV.1_ART6!$E29-IV.1_ART6!$N29),0)</f>
        <v>0</v>
      </c>
      <c r="AP222" s="21">
        <f>IF(IV.1_ART6!$F29=4,IV.1_ART6!$E29,0)</f>
        <v>0</v>
      </c>
      <c r="AQ222" s="21">
        <f>IF(IV.1_ART6!$J29=5,IV.1_ART6!$I29,0)</f>
        <v>0</v>
      </c>
      <c r="AR222" s="21">
        <f>IF(IV.1_ART6!$J29=6,IV.1_ART6!$I29,0)</f>
        <v>0</v>
      </c>
      <c r="AS222" s="21">
        <f>IF(IV.1_ART7!$F29=1,IV.1_ART7!$E29,0)</f>
        <v>0</v>
      </c>
      <c r="AT222" s="20">
        <f>IF(IV.1_ART7!$F29=2,(IV.1_ART7!$E29-IV.1_ART7!$N29),0)</f>
        <v>0</v>
      </c>
      <c r="AU222" s="21">
        <f>IF(AND(IV.1_ART7!$F29=3,IV.1_ART7!O29=1),(IV.1_ART7!$E29-IV.1_ART7!$N29),0)</f>
        <v>0</v>
      </c>
      <c r="AV222" s="21">
        <f>IF(AND(IV.1_ART7!$F29=3,IV.1_ART7!O29=2),(IV.1_ART7!$E29-IV.1_ART7!$N29),0)</f>
        <v>0</v>
      </c>
      <c r="AW222" s="21">
        <f>IF(IV.1_ART7!$F29=4,IV.1_ART7!$E29,0)</f>
        <v>0</v>
      </c>
      <c r="AX222" s="21">
        <f>IF(IV.1_ART7!$J29=5,IV.1_ART7!$I29,0)</f>
        <v>0</v>
      </c>
      <c r="AY222" s="21">
        <f>IF(IV.1_ART7!$J29=6,IV.1_ART7!$I29,0)</f>
        <v>0</v>
      </c>
      <c r="AZ222" s="21">
        <f>IF(IV.1_ART8!$F29=1,IV.1_ART8!$E29,0)</f>
        <v>0</v>
      </c>
      <c r="BA222" s="20">
        <f>IF(IV.1_ART8!$F29=2,(IV.1_ART8!$E29-IV.1_ART8!$N29),0)</f>
        <v>0</v>
      </c>
      <c r="BB222" s="21">
        <f>IF(AND(IV.1_ART8!$F29=3,IV.1_ART8!O29=1),(IV.1_ART8!$E29-IV.1_ART8!$N29),0)</f>
        <v>0</v>
      </c>
      <c r="BC222" s="21">
        <f>IF(AND(IV.1_ART8!$F29=3,IV.1_ART8!O29=2),(IV.1_ART8!$E29-IV.1_ART8!$N29),0)</f>
        <v>0</v>
      </c>
      <c r="BD222" s="21">
        <f>IF(IV.1_ART8!$F29=4,IV.1_ART8!$E29,0)</f>
        <v>0</v>
      </c>
      <c r="BE222" s="21">
        <f>IF(IV.1_ART8!$J29=5,IV.1_ART8!$I29,0)</f>
        <v>0</v>
      </c>
      <c r="BF222" s="21">
        <f>IF(IV.1_ART8!$J29=6,IV.1_ART8!$I29,0)</f>
        <v>0</v>
      </c>
      <c r="BG222" s="21">
        <f>IF(IV.1_ART9!$F29=1,IV.1_ART9!$E29,0)</f>
        <v>0</v>
      </c>
      <c r="BH222" s="20">
        <f>IF(IV.1_ART9!$F29=2,(IV.1_ART9!$E29-IV.1_ART9!$N29),0)</f>
        <v>0</v>
      </c>
      <c r="BI222" s="21">
        <f>IF(AND(IV.1_ART9!$F29=3,IV.1_ART9!O29=1),(IV.1_ART9!$E29-IV.1_ART9!$N29),0)</f>
        <v>0</v>
      </c>
      <c r="BJ222" s="21">
        <f>IF(AND(IV.1_ART9!$F29=3,IV.1_ART9!O29=2),(IV.1_ART9!$E29-IV.1_ART9!$N29),0)</f>
        <v>0</v>
      </c>
      <c r="BK222" s="21">
        <f>IF(IV.1_ART9!$F29=4,IV.1_ART9!$E29,0)</f>
        <v>0</v>
      </c>
      <c r="BL222" s="21">
        <f>IF(IV.1_ART9!$J29=5,IV.1_ART9!$I29,0)</f>
        <v>0</v>
      </c>
      <c r="BM222" s="21">
        <f>IF(IV.1_ART9!$J29=6,IV.1_ART9!$I29,0)</f>
        <v>0</v>
      </c>
      <c r="BN222" s="21">
        <f>IF(IV.1_ART10!$F29=1,IV.1_ART10!$E29,0)</f>
        <v>0</v>
      </c>
      <c r="BO222" s="20">
        <f>IF(IV.1_ART10!$F29=2,(IV.1_ART10!$E29-IV.1_ART10!$N29),0)</f>
        <v>0</v>
      </c>
      <c r="BP222" s="21">
        <f>IF(AND(IV.1_ART10!$F29=3,IV.1_ART10!O29=1),(IV.1_ART10!$E29-IV.1_ART10!$N29),0)</f>
        <v>0</v>
      </c>
      <c r="BQ222" s="21">
        <f>IF(AND(IV.1_ART10!$F29=3,IV.1_ART10!O29=2),(IV.1_ART10!$E29-IV.1_ART10!$N29),0)</f>
        <v>0</v>
      </c>
      <c r="BR222" s="21">
        <f>IF(IV.1_ART10!$F29=4,IV.1_ART10!$E29,0)</f>
        <v>0</v>
      </c>
      <c r="BS222" s="21">
        <f>IF(IV.1_ART10!$J29=5,IV.1_ART10!$I29,0)</f>
        <v>0</v>
      </c>
      <c r="BT222" s="21">
        <f>IF(IV.1_ART10!$J29=6,IV.1_ART10!$I29,0)</f>
        <v>0</v>
      </c>
      <c r="BU222" s="21">
        <f>IF(IV.1_ART11!$F29=1,IV.1_ART11!$E29,0)</f>
        <v>0</v>
      </c>
      <c r="BV222" s="20">
        <f>IF(IV.1_ART11!$F29=2,(IV.1_ART11!$E29-IV.1_ART11!$N29),0)</f>
        <v>0</v>
      </c>
      <c r="BW222" s="21">
        <f>IF(AND(IV.1_ART11!$F29=3,IV.1_ART11!O29=1),(IV.1_ART11!$E29-IV.1_ART11!$N29),0)</f>
        <v>0</v>
      </c>
      <c r="BX222" s="21">
        <f>IF(AND(IV.1_ART11!$F29=3,IV.1_ART11!O29=2),(IV.1_ART11!$E29-IV.1_ART11!$N29),0)</f>
        <v>0</v>
      </c>
      <c r="BY222" s="21">
        <f>IF(IV.1_ART11!$F29=4,IV.1_ART11!$E29,0)</f>
        <v>0</v>
      </c>
      <c r="BZ222" s="21">
        <f>IF(IV.1_ART11!$J29=5,IV.1_ART11!$I29,0)</f>
        <v>0</v>
      </c>
      <c r="CA222" s="21">
        <f>IF(IV.1_ART11!$J29=6,IV.1_ART11!$I29,0)</f>
        <v>0</v>
      </c>
      <c r="CB222" s="21">
        <f>IF(IV.1_ART12!$F29=1,IV.1_ART12!$E29,0)</f>
        <v>0</v>
      </c>
      <c r="CC222" s="20">
        <f>IF(IV.1_ART12!$F29=2,(IV.1_ART12!$E29-IV.1_ART12!$N29),0)</f>
        <v>0</v>
      </c>
      <c r="CD222" s="21">
        <f>IF(AND(IV.1_ART12!$F29=3,IV.1_ART12!O29=1),(IV.1_ART12!$E29-IV.1_ART12!$N29),0)</f>
        <v>0</v>
      </c>
      <c r="CE222" s="21">
        <f>IF(AND(IV.1_ART12!$F29=3,IV.1_ART12!O29=2),(IV.1_ART12!$E29-IV.1_ART12!$N29),0)</f>
        <v>0</v>
      </c>
      <c r="CF222" s="21">
        <f>IF(IV.1_ART12!$F29=4,IV.1_ART12!$E29,0)</f>
        <v>0</v>
      </c>
      <c r="CG222" s="21">
        <f>IF(IV.1_ART12!$J29=5,IV.1_ART12!$I29,0)</f>
        <v>0</v>
      </c>
      <c r="CH222" s="21">
        <f>IF(IV.1_ART12!$J29=6,IV.1_ART12!$I29,0)</f>
        <v>0</v>
      </c>
    </row>
    <row r="223" spans="1:94">
      <c r="A223" s="22">
        <v>213</v>
      </c>
      <c r="B223" s="474" t="s">
        <v>271</v>
      </c>
      <c r="C223" s="21">
        <f>IF(IV.1_ART1!$F30=1,IV.1_ART1!$E30,0)</f>
        <v>0</v>
      </c>
      <c r="D223" s="21">
        <f>IF(IV.1_ART1!$F30=2,(IV.1_ART1!$E30-IV.1_ART1!$N30),0)</f>
        <v>0</v>
      </c>
      <c r="E223" s="21">
        <f>IF(IV.1_ART1!$F30=3,(IV.1_ART1!$E30-IV.1_ART1!$N30),0)</f>
        <v>0</v>
      </c>
      <c r="F223" s="21">
        <f>IF(AND(IV.1_ART1!$F30=3,IV.1_ART1!O30=2),(IV.1_ART1!$E30-IV.1_ART1!$N30),0)</f>
        <v>0</v>
      </c>
      <c r="G223" s="21">
        <f>IF(IV.1_ART1!$F30=4,IV.1_ART1!$E30,0)</f>
        <v>0</v>
      </c>
      <c r="H223" s="21">
        <f>IF(IV.1_ART1!$J30=5,IV.1_ART1!$I30,0)</f>
        <v>0</v>
      </c>
      <c r="I223" s="21">
        <f>IF(IV.1_ART1!$J30=6,IV.1_ART1!$I30,0)</f>
        <v>0</v>
      </c>
      <c r="J223" s="21">
        <f>IF(IV.1_ART2!$F30=1,IV.1_ART2!$E30,0)</f>
        <v>0</v>
      </c>
      <c r="K223" s="20">
        <f>IF(IV.1_ART2!$F30=2,(IV.1_ART2!$E30-IV.1_ART2!$N30),0)</f>
        <v>0</v>
      </c>
      <c r="L223" s="21">
        <f>IF(AND(IV.1_ART2!$F30=3,IV.1_ART2!O30=1),(IV.1_ART2!$E30-IV.1_ART2!$N30),0)</f>
        <v>0</v>
      </c>
      <c r="M223" s="21">
        <f>IF(AND(IV.1_ART2!$F30=3,IV.1_ART2!O30=2),(IV.1_ART2!$E30-IV.1_ART2!$N30),0)</f>
        <v>0</v>
      </c>
      <c r="N223" s="21">
        <f>IF(IV.1_ART2!$F30=4,IV.1_ART2!$E30,0)</f>
        <v>0</v>
      </c>
      <c r="O223" s="21">
        <f>IF(IV.1_ART2!$J30=5,IV.1_ART2!$I30,0)</f>
        <v>0</v>
      </c>
      <c r="P223" s="21">
        <f>IF(IV.1_ART2!$J30=6,IV.1_ART2!$I30,0)</f>
        <v>0</v>
      </c>
      <c r="Q223" s="21">
        <f>IF(IV.1_ART3!$F30=1,IV.1_ART3!$E30,0)</f>
        <v>0</v>
      </c>
      <c r="R223" s="20">
        <f>IF(IV.1_ART3!$F30=2,(IV.1_ART3!$E30-IV.1_ART3!$N30),0)</f>
        <v>0</v>
      </c>
      <c r="S223" s="21">
        <f>IF(AND(IV.1_ART3!$F30=3,IV.1_ART3!O30=1),(IV.1_ART3!$E30-IV.1_ART3!$N30),0)</f>
        <v>0</v>
      </c>
      <c r="T223" s="21">
        <f>IF(AND(IV.1_ART3!$F30=3,IV.1_ART3!O30=2),(IV.1_ART3!$E30-IV.1_ART3!$N30),0)</f>
        <v>0</v>
      </c>
      <c r="U223" s="21">
        <f>IF(IV.1_ART3!$F30=4,IV.1_ART3!$E30,0)</f>
        <v>0</v>
      </c>
      <c r="V223" s="21">
        <f>IF(IV.1_ART3!$J30=5,IV.1_ART3!$I30,0)</f>
        <v>0</v>
      </c>
      <c r="W223" s="21">
        <f>IF(IV.1_ART3!$J30=6,IV.1_ART3!$I30,0)</f>
        <v>0</v>
      </c>
      <c r="X223" s="21">
        <f>IF(IV.1_ART4!$F30=1,IV.1_ART4!$E30,0)</f>
        <v>0</v>
      </c>
      <c r="Y223" s="20">
        <f>IF(IV.1_ART4!$F30=2,(IV.1_ART4!$E30-IV.1_ART4!$N30),0)</f>
        <v>0</v>
      </c>
      <c r="Z223" s="21">
        <f>IF(AND(IV.1_ART4!$F30=3,IV.1_ART4!O30=1),(IV.1_ART4!$E30-IV.1_ART4!$N30),0)</f>
        <v>0</v>
      </c>
      <c r="AA223" s="21">
        <f>IF(AND(IV.1_ART4!$F30=3,IV.1_ART4!O30=2),(IV.1_ART4!$E30-IV.1_ART4!$N30),0)</f>
        <v>0</v>
      </c>
      <c r="AB223" s="21">
        <f>IF(IV.1_ART4!$F30=4,IV.1_ART4!$E30,0)</f>
        <v>0</v>
      </c>
      <c r="AC223" s="21">
        <f>IF(IV.1_ART4!$J30=5,IV.1_ART4!$I30,0)</f>
        <v>0</v>
      </c>
      <c r="AD223" s="21">
        <f>IF(IV.1_ART4!$J30=6,IV.1_ART4!$I30,0)</f>
        <v>0</v>
      </c>
      <c r="AE223" s="21">
        <f>IF(IV.1_ART5!$F30=1,IV.1_ART5!$E30,0)</f>
        <v>0</v>
      </c>
      <c r="AF223" s="20">
        <f>IF(IV.1_ART5!$F30=2,(IV.1_ART5!$E30-IV.1_ART5!$N30),0)</f>
        <v>0</v>
      </c>
      <c r="AG223" s="21">
        <f>IF(AND(IV.1_ART5!$F30=3,IV.1_ART5!O30=1),(IV.1_ART5!$E30-IV.1_ART5!$N30),0)</f>
        <v>0</v>
      </c>
      <c r="AH223" s="21">
        <f>IF(AND(IV.1_ART5!$F30=3,IV.1_ART5!O30=2),(IV.1_ART5!$E30-IV.1_ART5!$N30),0)</f>
        <v>0</v>
      </c>
      <c r="AI223" s="21">
        <f>IF(IV.1_ART5!$F30=4,IV.1_ART5!$E30,0)</f>
        <v>0</v>
      </c>
      <c r="AJ223" s="21">
        <f>IF(IV.1_ART5!$J30=5,IV.1_ART5!$I30,0)</f>
        <v>0</v>
      </c>
      <c r="AK223" s="21">
        <f>IF(IV.1_ART5!$J30=6,IV.1_ART5!$I30,0)</f>
        <v>0</v>
      </c>
      <c r="AL223" s="21">
        <f>IF(IV.1_ART6!$F30=1,IV.1_ART6!$E30,0)</f>
        <v>0</v>
      </c>
      <c r="AM223" s="20">
        <f>IF(IV.1_ART6!$F30=2,(IV.1_ART6!$E30-IV.1_ART6!$N30),0)</f>
        <v>0</v>
      </c>
      <c r="AN223" s="21">
        <f>IF(AND(IV.1_ART6!$F30=3,IV.1_ART6!O30=1),(IV.1_ART6!$E30-IV.1_ART6!$N30),0)</f>
        <v>0</v>
      </c>
      <c r="AO223" s="21">
        <f>IF(AND(IV.1_ART6!$F30=3,IV.1_ART6!O30=2),(IV.1_ART6!$E30-IV.1_ART6!$N30),0)</f>
        <v>0</v>
      </c>
      <c r="AP223" s="21">
        <f>IF(IV.1_ART6!$F30=4,IV.1_ART6!$E30,0)</f>
        <v>0</v>
      </c>
      <c r="AQ223" s="21">
        <f>IF(IV.1_ART6!$J30=5,IV.1_ART6!$I30,0)</f>
        <v>0</v>
      </c>
      <c r="AR223" s="21">
        <f>IF(IV.1_ART6!$J30=6,IV.1_ART6!$I30,0)</f>
        <v>0</v>
      </c>
      <c r="AS223" s="21">
        <f>IF(IV.1_ART7!$F30=1,IV.1_ART7!$E30,0)</f>
        <v>0</v>
      </c>
      <c r="AT223" s="20">
        <f>IF(IV.1_ART7!$F30=2,(IV.1_ART7!$E30-IV.1_ART7!$N30),0)</f>
        <v>0</v>
      </c>
      <c r="AU223" s="21">
        <f>IF(AND(IV.1_ART7!$F30=3,IV.1_ART7!O30=1),(IV.1_ART7!$E30-IV.1_ART7!$N30),0)</f>
        <v>0</v>
      </c>
      <c r="AV223" s="21">
        <f>IF(AND(IV.1_ART7!$F30=3,IV.1_ART7!O30=2),(IV.1_ART7!$E30-IV.1_ART7!$N30),0)</f>
        <v>0</v>
      </c>
      <c r="AW223" s="21">
        <f>IF(IV.1_ART7!$F30=4,IV.1_ART7!$E30,0)</f>
        <v>0</v>
      </c>
      <c r="AX223" s="21">
        <f>IF(IV.1_ART7!$J30=5,IV.1_ART7!$I30,0)</f>
        <v>0</v>
      </c>
      <c r="AY223" s="21">
        <f>IF(IV.1_ART7!$J30=6,IV.1_ART7!$I30,0)</f>
        <v>0</v>
      </c>
      <c r="AZ223" s="21">
        <f>IF(IV.1_ART8!$F30=1,IV.1_ART8!$E30,0)</f>
        <v>0</v>
      </c>
      <c r="BA223" s="20">
        <f>IF(IV.1_ART8!$F30=2,(IV.1_ART8!$E30-IV.1_ART8!$N30),0)</f>
        <v>0</v>
      </c>
      <c r="BB223" s="21">
        <f>IF(AND(IV.1_ART8!$F30=3,IV.1_ART8!O30=1),(IV.1_ART8!$E30-IV.1_ART8!$N30),0)</f>
        <v>0</v>
      </c>
      <c r="BC223" s="21">
        <f>IF(AND(IV.1_ART8!$F30=3,IV.1_ART8!O30=2),(IV.1_ART8!$E30-IV.1_ART8!$N30),0)</f>
        <v>0</v>
      </c>
      <c r="BD223" s="21">
        <f>IF(IV.1_ART8!$F30=4,IV.1_ART8!$E30,0)</f>
        <v>0</v>
      </c>
      <c r="BE223" s="21">
        <f>IF(IV.1_ART8!$J30=5,IV.1_ART8!$I30,0)</f>
        <v>0</v>
      </c>
      <c r="BF223" s="21">
        <f>IF(IV.1_ART8!$J30=6,IV.1_ART8!$I30,0)</f>
        <v>0</v>
      </c>
      <c r="BG223" s="21">
        <f>IF(IV.1_ART9!$F30=1,IV.1_ART9!$E30,0)</f>
        <v>0</v>
      </c>
      <c r="BH223" s="20">
        <f>IF(IV.1_ART9!$F30=2,(IV.1_ART9!$E30-IV.1_ART9!$N30),0)</f>
        <v>0</v>
      </c>
      <c r="BI223" s="21">
        <f>IF(AND(IV.1_ART9!$F30=3,IV.1_ART9!O30=1),(IV.1_ART9!$E30-IV.1_ART9!$N30),0)</f>
        <v>0</v>
      </c>
      <c r="BJ223" s="21">
        <f>IF(AND(IV.1_ART9!$F30=3,IV.1_ART9!O30=2),(IV.1_ART9!$E30-IV.1_ART9!$N30),0)</f>
        <v>0</v>
      </c>
      <c r="BK223" s="21">
        <f>IF(IV.1_ART9!$F30=4,IV.1_ART9!$E30,0)</f>
        <v>0</v>
      </c>
      <c r="BL223" s="21">
        <f>IF(IV.1_ART9!$J30=5,IV.1_ART9!$I30,0)</f>
        <v>0</v>
      </c>
      <c r="BM223" s="21">
        <f>IF(IV.1_ART9!$J30=6,IV.1_ART9!$I30,0)</f>
        <v>0</v>
      </c>
      <c r="BN223" s="21">
        <f>IF(IV.1_ART10!$F30=1,IV.1_ART10!$E30,0)</f>
        <v>0</v>
      </c>
      <c r="BO223" s="20">
        <f>IF(IV.1_ART10!$F30=2,(IV.1_ART10!$E30-IV.1_ART10!$N30),0)</f>
        <v>0</v>
      </c>
      <c r="BP223" s="21">
        <f>IF(AND(IV.1_ART10!$F30=3,IV.1_ART10!O30=1),(IV.1_ART10!$E30-IV.1_ART10!$N30),0)</f>
        <v>0</v>
      </c>
      <c r="BQ223" s="21">
        <f>IF(AND(IV.1_ART10!$F30=3,IV.1_ART10!O30=2),(IV.1_ART10!$E30-IV.1_ART10!$N30),0)</f>
        <v>0</v>
      </c>
      <c r="BR223" s="21">
        <f>IF(IV.1_ART10!$F30=4,IV.1_ART10!$E30,0)</f>
        <v>0</v>
      </c>
      <c r="BS223" s="21">
        <f>IF(IV.1_ART10!$J30=5,IV.1_ART10!$I30,0)</f>
        <v>0</v>
      </c>
      <c r="BT223" s="21">
        <f>IF(IV.1_ART10!$J30=6,IV.1_ART10!$I30,0)</f>
        <v>0</v>
      </c>
      <c r="BU223" s="21">
        <f>IF(IV.1_ART11!$F30=1,IV.1_ART11!$E30,0)</f>
        <v>0</v>
      </c>
      <c r="BV223" s="20">
        <f>IF(IV.1_ART11!$F30=2,(IV.1_ART11!$E30-IV.1_ART11!$N30),0)</f>
        <v>0</v>
      </c>
      <c r="BW223" s="21">
        <f>IF(AND(IV.1_ART11!$F30=3,IV.1_ART11!O30=1),(IV.1_ART11!$E30-IV.1_ART11!$N30),0)</f>
        <v>0</v>
      </c>
      <c r="BX223" s="21">
        <f>IF(AND(IV.1_ART11!$F30=3,IV.1_ART11!O30=2),(IV.1_ART11!$E30-IV.1_ART11!$N30),0)</f>
        <v>0</v>
      </c>
      <c r="BY223" s="21">
        <f>IF(IV.1_ART11!$F30=4,IV.1_ART11!$E30,0)</f>
        <v>0</v>
      </c>
      <c r="BZ223" s="21">
        <f>IF(IV.1_ART11!$J30=5,IV.1_ART11!$I30,0)</f>
        <v>0</v>
      </c>
      <c r="CA223" s="21">
        <f>IF(IV.1_ART11!$J30=6,IV.1_ART11!$I30,0)</f>
        <v>0</v>
      </c>
      <c r="CB223" s="21">
        <f>IF(IV.1_ART12!$F30=1,IV.1_ART12!$E30,0)</f>
        <v>0</v>
      </c>
      <c r="CC223" s="20">
        <f>IF(IV.1_ART12!$F30=2,(IV.1_ART12!$E30-IV.1_ART12!$N30),0)</f>
        <v>0</v>
      </c>
      <c r="CD223" s="21">
        <f>IF(AND(IV.1_ART12!$F30=3,IV.1_ART12!O30=1),(IV.1_ART12!$E30-IV.1_ART12!$N30),0)</f>
        <v>0</v>
      </c>
      <c r="CE223" s="21">
        <f>IF(AND(IV.1_ART12!$F30=3,IV.1_ART12!O30=2),(IV.1_ART12!$E30-IV.1_ART12!$N30),0)</f>
        <v>0</v>
      </c>
      <c r="CF223" s="21">
        <f>IF(IV.1_ART12!$F30=4,IV.1_ART12!$E30,0)</f>
        <v>0</v>
      </c>
      <c r="CG223" s="21">
        <f>IF(IV.1_ART12!$J30=5,IV.1_ART12!$I30,0)</f>
        <v>0</v>
      </c>
      <c r="CH223" s="21">
        <f>IF(IV.1_ART12!$J30=6,IV.1_ART12!$I30,0)</f>
        <v>0</v>
      </c>
    </row>
    <row r="224" spans="1:94">
      <c r="A224" s="22">
        <v>214</v>
      </c>
      <c r="B224" s="474" t="s">
        <v>273</v>
      </c>
      <c r="C224" s="21">
        <f>IF(IV.1_ART1!$F31=1,IV.1_ART1!$E31,0)</f>
        <v>0</v>
      </c>
      <c r="D224" s="21">
        <f>IF(IV.1_ART1!$F31=2,(IV.1_ART1!$E31-IV.1_ART1!$N31),0)</f>
        <v>0</v>
      </c>
      <c r="E224" s="21">
        <f>IF(IV.1_ART1!$F31=3,(IV.1_ART1!$E31-IV.1_ART1!$N31),0)</f>
        <v>0</v>
      </c>
      <c r="F224" s="21">
        <f>IF(AND(IV.1_ART1!$F31=3,IV.1_ART1!O31=2),(IV.1_ART1!$E31-IV.1_ART1!$N31),0)</f>
        <v>0</v>
      </c>
      <c r="G224" s="21">
        <f>IF(IV.1_ART1!$F31=4,IV.1_ART1!$E31,0)</f>
        <v>0</v>
      </c>
      <c r="H224" s="21">
        <f>IF(IV.1_ART1!$J31=5,IV.1_ART1!$I31,0)</f>
        <v>0</v>
      </c>
      <c r="I224" s="21">
        <f>IF(IV.1_ART1!$J31=6,IV.1_ART1!$I31,0)</f>
        <v>0</v>
      </c>
      <c r="J224" s="21">
        <f>IF(IV.1_ART2!$F31=1,IV.1_ART2!$E31,0)</f>
        <v>0</v>
      </c>
      <c r="K224" s="20">
        <f>IF(IV.1_ART2!$F31=2,(IV.1_ART2!$E31-IV.1_ART2!$N31),0)</f>
        <v>0</v>
      </c>
      <c r="L224" s="21">
        <f>IF(AND(IV.1_ART2!$F31=3,IV.1_ART2!O31=1),(IV.1_ART2!$E31-IV.1_ART2!$N31),0)</f>
        <v>0</v>
      </c>
      <c r="M224" s="21">
        <f>IF(AND(IV.1_ART2!$F31=3,IV.1_ART2!O31=2),(IV.1_ART2!$E31-IV.1_ART2!$N31),0)</f>
        <v>0</v>
      </c>
      <c r="N224" s="21">
        <f>IF(IV.1_ART2!$F31=4,IV.1_ART2!$E31,0)</f>
        <v>0</v>
      </c>
      <c r="O224" s="21">
        <f>IF(IV.1_ART2!$J31=5,IV.1_ART2!$I31,0)</f>
        <v>0</v>
      </c>
      <c r="P224" s="21">
        <f>IF(IV.1_ART2!$J31=6,IV.1_ART2!$I31,0)</f>
        <v>0</v>
      </c>
      <c r="Q224" s="21">
        <f>IF(IV.1_ART3!$F31=1,IV.1_ART3!$E31,0)</f>
        <v>0</v>
      </c>
      <c r="R224" s="20">
        <f>IF(IV.1_ART3!$F31=2,(IV.1_ART3!$E31-IV.1_ART3!$N31),0)</f>
        <v>0</v>
      </c>
      <c r="S224" s="21">
        <f>IF(AND(IV.1_ART3!$F31=3,IV.1_ART3!O31=1),(IV.1_ART3!$E31-IV.1_ART3!$N31),0)</f>
        <v>0</v>
      </c>
      <c r="T224" s="21">
        <f>IF(AND(IV.1_ART3!$F31=3,IV.1_ART3!O31=2),(IV.1_ART3!$E31-IV.1_ART3!$N31),0)</f>
        <v>0</v>
      </c>
      <c r="U224" s="21">
        <f>IF(IV.1_ART3!$F31=4,IV.1_ART3!$E31,0)</f>
        <v>0</v>
      </c>
      <c r="V224" s="21">
        <f>IF(IV.1_ART3!$J31=5,IV.1_ART3!$I31,0)</f>
        <v>0</v>
      </c>
      <c r="W224" s="21">
        <f>IF(IV.1_ART3!$J31=6,IV.1_ART3!$I31,0)</f>
        <v>0</v>
      </c>
      <c r="X224" s="21">
        <f>IF(IV.1_ART4!$F31=1,IV.1_ART4!$E31,0)</f>
        <v>0</v>
      </c>
      <c r="Y224" s="20">
        <f>IF(IV.1_ART4!$F31=2,(IV.1_ART4!$E31-IV.1_ART4!$N31),0)</f>
        <v>0</v>
      </c>
      <c r="Z224" s="21">
        <f>IF(AND(IV.1_ART4!$F31=3,IV.1_ART4!O31=1),(IV.1_ART4!$E31-IV.1_ART4!$N31),0)</f>
        <v>0</v>
      </c>
      <c r="AA224" s="21">
        <f>IF(AND(IV.1_ART4!$F31=3,IV.1_ART4!O31=2),(IV.1_ART4!$E31-IV.1_ART4!$N31),0)</f>
        <v>0</v>
      </c>
      <c r="AB224" s="21">
        <f>IF(IV.1_ART4!$F31=4,IV.1_ART4!$E31,0)</f>
        <v>0</v>
      </c>
      <c r="AC224" s="21">
        <f>IF(IV.1_ART4!$J31=5,IV.1_ART4!$I31,0)</f>
        <v>0</v>
      </c>
      <c r="AD224" s="21">
        <f>IF(IV.1_ART4!$J31=6,IV.1_ART4!$I31,0)</f>
        <v>0</v>
      </c>
      <c r="AE224" s="21">
        <f>IF(IV.1_ART5!$F31=1,IV.1_ART5!$E31,0)</f>
        <v>0</v>
      </c>
      <c r="AF224" s="20">
        <f>IF(IV.1_ART5!$F31=2,(IV.1_ART5!$E31-IV.1_ART5!$N31),0)</f>
        <v>0</v>
      </c>
      <c r="AG224" s="21">
        <f>IF(AND(IV.1_ART5!$F31=3,IV.1_ART5!O31=1),(IV.1_ART5!$E31-IV.1_ART5!$N31),0)</f>
        <v>0</v>
      </c>
      <c r="AH224" s="21">
        <f>IF(AND(IV.1_ART5!$F31=3,IV.1_ART5!O31=2),(IV.1_ART5!$E31-IV.1_ART5!$N31),0)</f>
        <v>0</v>
      </c>
      <c r="AI224" s="21">
        <f>IF(IV.1_ART5!$F31=4,IV.1_ART5!$E31,0)</f>
        <v>0</v>
      </c>
      <c r="AJ224" s="21">
        <f>IF(IV.1_ART5!$J31=5,IV.1_ART5!$I31,0)</f>
        <v>0</v>
      </c>
      <c r="AK224" s="21">
        <f>IF(IV.1_ART5!$J31=6,IV.1_ART5!$I31,0)</f>
        <v>0</v>
      </c>
      <c r="AL224" s="21">
        <f>IF(IV.1_ART6!$F31=1,IV.1_ART6!$E31,0)</f>
        <v>0</v>
      </c>
      <c r="AM224" s="20">
        <f>IF(IV.1_ART6!$F31=2,(IV.1_ART6!$E31-IV.1_ART6!$N31),0)</f>
        <v>0</v>
      </c>
      <c r="AN224" s="21">
        <f>IF(AND(IV.1_ART6!$F31=3,IV.1_ART6!O31=1),(IV.1_ART6!$E31-IV.1_ART6!$N31),0)</f>
        <v>0</v>
      </c>
      <c r="AO224" s="21">
        <f>IF(AND(IV.1_ART6!$F31=3,IV.1_ART6!O31=2),(IV.1_ART6!$E31-IV.1_ART6!$N31),0)</f>
        <v>0</v>
      </c>
      <c r="AP224" s="21">
        <f>IF(IV.1_ART6!$F31=4,IV.1_ART6!$E31,0)</f>
        <v>0</v>
      </c>
      <c r="AQ224" s="21">
        <f>IF(IV.1_ART6!$J31=5,IV.1_ART6!$I31,0)</f>
        <v>0</v>
      </c>
      <c r="AR224" s="21">
        <f>IF(IV.1_ART6!$J31=6,IV.1_ART6!$I31,0)</f>
        <v>0</v>
      </c>
      <c r="AS224" s="21">
        <f>IF(IV.1_ART7!$F31=1,IV.1_ART7!$E31,0)</f>
        <v>0</v>
      </c>
      <c r="AT224" s="20">
        <f>IF(IV.1_ART7!$F31=2,(IV.1_ART7!$E31-IV.1_ART7!$N31),0)</f>
        <v>0</v>
      </c>
      <c r="AU224" s="21">
        <f>IF(AND(IV.1_ART7!$F31=3,IV.1_ART7!O31=1),(IV.1_ART7!$E31-IV.1_ART7!$N31),0)</f>
        <v>0</v>
      </c>
      <c r="AV224" s="21">
        <f>IF(AND(IV.1_ART7!$F31=3,IV.1_ART7!O31=2),(IV.1_ART7!$E31-IV.1_ART7!$N31),0)</f>
        <v>0</v>
      </c>
      <c r="AW224" s="21">
        <f>IF(IV.1_ART7!$F31=4,IV.1_ART7!$E31,0)</f>
        <v>0</v>
      </c>
      <c r="AX224" s="21">
        <f>IF(IV.1_ART7!$J31=5,IV.1_ART7!$I31,0)</f>
        <v>0</v>
      </c>
      <c r="AY224" s="21">
        <f>IF(IV.1_ART7!$J31=6,IV.1_ART7!$I31,0)</f>
        <v>0</v>
      </c>
      <c r="AZ224" s="21">
        <f>IF(IV.1_ART8!$F31=1,IV.1_ART8!$E31,0)</f>
        <v>0</v>
      </c>
      <c r="BA224" s="20">
        <f>IF(IV.1_ART8!$F31=2,(IV.1_ART8!$E31-IV.1_ART8!$N31),0)</f>
        <v>0</v>
      </c>
      <c r="BB224" s="21">
        <f>IF(AND(IV.1_ART8!$F31=3,IV.1_ART8!O31=1),(IV.1_ART8!$E31-IV.1_ART8!$N31),0)</f>
        <v>0</v>
      </c>
      <c r="BC224" s="21">
        <f>IF(AND(IV.1_ART8!$F31=3,IV.1_ART8!O31=2),(IV.1_ART8!$E31-IV.1_ART8!$N31),0)</f>
        <v>0</v>
      </c>
      <c r="BD224" s="21">
        <f>IF(IV.1_ART8!$F31=4,IV.1_ART8!$E31,0)</f>
        <v>0</v>
      </c>
      <c r="BE224" s="21">
        <f>IF(IV.1_ART8!$J31=5,IV.1_ART8!$I31,0)</f>
        <v>0</v>
      </c>
      <c r="BF224" s="21">
        <f>IF(IV.1_ART8!$J31=6,IV.1_ART8!$I31,0)</f>
        <v>0</v>
      </c>
      <c r="BG224" s="21">
        <f>IF(IV.1_ART9!$F31=1,IV.1_ART9!$E31,0)</f>
        <v>0</v>
      </c>
      <c r="BH224" s="20">
        <f>IF(IV.1_ART9!$F31=2,(IV.1_ART9!$E31-IV.1_ART9!$N31),0)</f>
        <v>0</v>
      </c>
      <c r="BI224" s="21">
        <f>IF(AND(IV.1_ART9!$F31=3,IV.1_ART9!O31=1),(IV.1_ART9!$E31-IV.1_ART9!$N31),0)</f>
        <v>0</v>
      </c>
      <c r="BJ224" s="21">
        <f>IF(AND(IV.1_ART9!$F31=3,IV.1_ART9!O31=2),(IV.1_ART9!$E31-IV.1_ART9!$N31),0)</f>
        <v>0</v>
      </c>
      <c r="BK224" s="21">
        <f>IF(IV.1_ART9!$F31=4,IV.1_ART9!$E31,0)</f>
        <v>0</v>
      </c>
      <c r="BL224" s="21">
        <f>IF(IV.1_ART9!$J31=5,IV.1_ART9!$I31,0)</f>
        <v>0</v>
      </c>
      <c r="BM224" s="21">
        <f>IF(IV.1_ART9!$J31=6,IV.1_ART9!$I31,0)</f>
        <v>0</v>
      </c>
      <c r="BN224" s="21">
        <f>IF(IV.1_ART10!$F31=1,IV.1_ART10!$E31,0)</f>
        <v>0</v>
      </c>
      <c r="BO224" s="20">
        <f>IF(IV.1_ART10!$F31=2,(IV.1_ART10!$E31-IV.1_ART10!$N31),0)</f>
        <v>0</v>
      </c>
      <c r="BP224" s="21">
        <f>IF(AND(IV.1_ART10!$F31=3,IV.1_ART10!O31=1),(IV.1_ART10!$E31-IV.1_ART10!$N31),0)</f>
        <v>0</v>
      </c>
      <c r="BQ224" s="21">
        <f>IF(AND(IV.1_ART10!$F31=3,IV.1_ART10!O31=2),(IV.1_ART10!$E31-IV.1_ART10!$N31),0)</f>
        <v>0</v>
      </c>
      <c r="BR224" s="21">
        <f>IF(IV.1_ART10!$F31=4,IV.1_ART10!$E31,0)</f>
        <v>0</v>
      </c>
      <c r="BS224" s="21">
        <f>IF(IV.1_ART10!$J31=5,IV.1_ART10!$I31,0)</f>
        <v>0</v>
      </c>
      <c r="BT224" s="21">
        <f>IF(IV.1_ART10!$J31=6,IV.1_ART10!$I31,0)</f>
        <v>0</v>
      </c>
      <c r="BU224" s="21">
        <f>IF(IV.1_ART11!$F31=1,IV.1_ART11!$E31,0)</f>
        <v>0</v>
      </c>
      <c r="BV224" s="20">
        <f>IF(IV.1_ART11!$F31=2,(IV.1_ART11!$E31-IV.1_ART11!$N31),0)</f>
        <v>0</v>
      </c>
      <c r="BW224" s="21">
        <f>IF(AND(IV.1_ART11!$F31=3,IV.1_ART11!O31=1),(IV.1_ART11!$E31-IV.1_ART11!$N31),0)</f>
        <v>0</v>
      </c>
      <c r="BX224" s="21">
        <f>IF(AND(IV.1_ART11!$F31=3,IV.1_ART11!O31=2),(IV.1_ART11!$E31-IV.1_ART11!$N31),0)</f>
        <v>0</v>
      </c>
      <c r="BY224" s="21">
        <f>IF(IV.1_ART11!$F31=4,IV.1_ART11!$E31,0)</f>
        <v>0</v>
      </c>
      <c r="BZ224" s="21">
        <f>IF(IV.1_ART11!$J31=5,IV.1_ART11!$I31,0)</f>
        <v>0</v>
      </c>
      <c r="CA224" s="21">
        <f>IF(IV.1_ART11!$J31=6,IV.1_ART11!$I31,0)</f>
        <v>0</v>
      </c>
      <c r="CB224" s="21">
        <f>IF(IV.1_ART12!$F31=1,IV.1_ART12!$E31,0)</f>
        <v>0</v>
      </c>
      <c r="CC224" s="20">
        <f>IF(IV.1_ART12!$F31=2,(IV.1_ART12!$E31-IV.1_ART12!$N31),0)</f>
        <v>0</v>
      </c>
      <c r="CD224" s="21">
        <f>IF(AND(IV.1_ART12!$F31=3,IV.1_ART12!O31=1),(IV.1_ART12!$E31-IV.1_ART12!$N31),0)</f>
        <v>0</v>
      </c>
      <c r="CE224" s="21">
        <f>IF(AND(IV.1_ART12!$F31=3,IV.1_ART12!O31=2),(IV.1_ART12!$E31-IV.1_ART12!$N31),0)</f>
        <v>0</v>
      </c>
      <c r="CF224" s="21">
        <f>IF(IV.1_ART12!$F31=4,IV.1_ART12!$E31,0)</f>
        <v>0</v>
      </c>
      <c r="CG224" s="21">
        <f>IF(IV.1_ART12!$J31=5,IV.1_ART12!$I31,0)</f>
        <v>0</v>
      </c>
      <c r="CH224" s="21">
        <f>IF(IV.1_ART12!$J31=6,IV.1_ART12!$I31,0)</f>
        <v>0</v>
      </c>
    </row>
    <row r="225" spans="1:86">
      <c r="A225" s="22">
        <v>215</v>
      </c>
      <c r="B225" s="474" t="s">
        <v>276</v>
      </c>
      <c r="C225" s="21">
        <f>IF(IV.1_ART1!$F32=1,IV.1_ART1!$E32,0)</f>
        <v>0</v>
      </c>
      <c r="D225" s="21">
        <f>IF(IV.1_ART1!$F32=2,(IV.1_ART1!$E32-IV.1_ART1!$N32),0)</f>
        <v>0</v>
      </c>
      <c r="E225" s="21">
        <f>IF(IV.1_ART1!$F32=3,(IV.1_ART1!$E32-IV.1_ART1!$N32),0)</f>
        <v>0</v>
      </c>
      <c r="F225" s="21">
        <f>IF(AND(IV.1_ART1!$F32=3,IV.1_ART1!O32=2),(IV.1_ART1!$E32-IV.1_ART1!$N32),0)</f>
        <v>0</v>
      </c>
      <c r="G225" s="21">
        <f>IF(IV.1_ART1!$F32=4,IV.1_ART1!$E32,0)</f>
        <v>0</v>
      </c>
      <c r="H225" s="21">
        <f>IF(IV.1_ART1!$J32=5,IV.1_ART1!$I32,0)</f>
        <v>0</v>
      </c>
      <c r="I225" s="21">
        <f>IF(IV.1_ART1!$J32=6,IV.1_ART1!$I32,0)</f>
        <v>0</v>
      </c>
      <c r="J225" s="21">
        <f>IF(IV.1_ART2!$F32=1,IV.1_ART2!$E32,0)</f>
        <v>0</v>
      </c>
      <c r="K225" s="20">
        <f>IF(IV.1_ART2!$F32=2,(IV.1_ART2!$E32-IV.1_ART2!$N32),0)</f>
        <v>0</v>
      </c>
      <c r="L225" s="21">
        <f>IF(AND(IV.1_ART2!$F32=3,IV.1_ART2!O32=1),(IV.1_ART2!$E32-IV.1_ART2!$N32),0)</f>
        <v>0</v>
      </c>
      <c r="M225" s="21">
        <f>IF(AND(IV.1_ART2!$F32=3,IV.1_ART2!O32=2),(IV.1_ART2!$E32-IV.1_ART2!$N32),0)</f>
        <v>0</v>
      </c>
      <c r="N225" s="21">
        <f>IF(IV.1_ART2!$F32=4,IV.1_ART2!$E32,0)</f>
        <v>0</v>
      </c>
      <c r="O225" s="21">
        <f>IF(IV.1_ART2!$J32=5,IV.1_ART2!$I32,0)</f>
        <v>0</v>
      </c>
      <c r="P225" s="21">
        <f>IF(IV.1_ART2!$J32=6,IV.1_ART2!$I32,0)</f>
        <v>0</v>
      </c>
      <c r="Q225" s="21">
        <f>IF(IV.1_ART3!$F32=1,IV.1_ART3!$E32,0)</f>
        <v>0</v>
      </c>
      <c r="R225" s="20">
        <f>IF(IV.1_ART3!$F32=2,(IV.1_ART3!$E32-IV.1_ART3!$N32),0)</f>
        <v>0</v>
      </c>
      <c r="S225" s="21">
        <f>IF(AND(IV.1_ART3!$F32=3,IV.1_ART3!O32=1),(IV.1_ART3!$E32-IV.1_ART3!$N32),0)</f>
        <v>0</v>
      </c>
      <c r="T225" s="21">
        <f>IF(AND(IV.1_ART3!$F32=3,IV.1_ART3!O32=2),(IV.1_ART3!$E32-IV.1_ART3!$N32),0)</f>
        <v>0</v>
      </c>
      <c r="U225" s="21">
        <f>IF(IV.1_ART3!$F32=4,IV.1_ART3!$E32,0)</f>
        <v>0</v>
      </c>
      <c r="V225" s="21">
        <f>IF(IV.1_ART3!$J32=5,IV.1_ART3!$I32,0)</f>
        <v>0</v>
      </c>
      <c r="W225" s="21">
        <f>IF(IV.1_ART3!$J32=6,IV.1_ART3!$I32,0)</f>
        <v>0</v>
      </c>
      <c r="X225" s="21">
        <f>IF(IV.1_ART4!$F32=1,IV.1_ART4!$E32,0)</f>
        <v>0</v>
      </c>
      <c r="Y225" s="20">
        <f>IF(IV.1_ART4!$F32=2,(IV.1_ART4!$E32-IV.1_ART4!$N32),0)</f>
        <v>0</v>
      </c>
      <c r="Z225" s="21">
        <f>IF(AND(IV.1_ART4!$F32=3,IV.1_ART4!O32=1),(IV.1_ART4!$E32-IV.1_ART4!$N32),0)</f>
        <v>0</v>
      </c>
      <c r="AA225" s="21">
        <f>IF(AND(IV.1_ART4!$F32=3,IV.1_ART4!O32=2),(IV.1_ART4!$E32-IV.1_ART4!$N32),0)</f>
        <v>0</v>
      </c>
      <c r="AB225" s="21">
        <f>IF(IV.1_ART4!$F32=4,IV.1_ART4!$E32,0)</f>
        <v>0</v>
      </c>
      <c r="AC225" s="21">
        <f>IF(IV.1_ART4!$J32=5,IV.1_ART4!$I32,0)</f>
        <v>0</v>
      </c>
      <c r="AD225" s="21">
        <f>IF(IV.1_ART4!$J32=6,IV.1_ART4!$I32,0)</f>
        <v>0</v>
      </c>
      <c r="AE225" s="21">
        <f>IF(IV.1_ART5!$F32=1,IV.1_ART5!$E32,0)</f>
        <v>0</v>
      </c>
      <c r="AF225" s="20">
        <f>IF(IV.1_ART5!$F32=2,(IV.1_ART5!$E32-IV.1_ART5!$N32),0)</f>
        <v>0</v>
      </c>
      <c r="AG225" s="21">
        <f>IF(AND(IV.1_ART5!$F32=3,IV.1_ART5!O32=1),(IV.1_ART5!$E32-IV.1_ART5!$N32),0)</f>
        <v>0</v>
      </c>
      <c r="AH225" s="21">
        <f>IF(AND(IV.1_ART5!$F32=3,IV.1_ART5!O32=2),(IV.1_ART5!$E32-IV.1_ART5!$N32),0)</f>
        <v>0</v>
      </c>
      <c r="AI225" s="21">
        <f>IF(IV.1_ART5!$F32=4,IV.1_ART5!$E32,0)</f>
        <v>0</v>
      </c>
      <c r="AJ225" s="21">
        <f>IF(IV.1_ART5!$J32=5,IV.1_ART5!$I32,0)</f>
        <v>0</v>
      </c>
      <c r="AK225" s="21">
        <f>IF(IV.1_ART5!$J32=6,IV.1_ART5!$I32,0)</f>
        <v>0</v>
      </c>
      <c r="AL225" s="21">
        <f>IF(IV.1_ART6!$F32=1,IV.1_ART6!$E32,0)</f>
        <v>0</v>
      </c>
      <c r="AM225" s="20">
        <f>IF(IV.1_ART6!$F32=2,(IV.1_ART6!$E32-IV.1_ART6!$N32),0)</f>
        <v>0</v>
      </c>
      <c r="AN225" s="21">
        <f>IF(AND(IV.1_ART6!$F32=3,IV.1_ART6!O32=1),(IV.1_ART6!$E32-IV.1_ART6!$N32),0)</f>
        <v>0</v>
      </c>
      <c r="AO225" s="21">
        <f>IF(AND(IV.1_ART6!$F32=3,IV.1_ART6!O32=2),(IV.1_ART6!$E32-IV.1_ART6!$N32),0)</f>
        <v>0</v>
      </c>
      <c r="AP225" s="21">
        <f>IF(IV.1_ART6!$F32=4,IV.1_ART6!$E32,0)</f>
        <v>0</v>
      </c>
      <c r="AQ225" s="21">
        <f>IF(IV.1_ART6!$J32=5,IV.1_ART6!$I32,0)</f>
        <v>0</v>
      </c>
      <c r="AR225" s="21">
        <f>IF(IV.1_ART6!$J32=6,IV.1_ART6!$I32,0)</f>
        <v>0</v>
      </c>
      <c r="AS225" s="21">
        <f>IF(IV.1_ART7!$F32=1,IV.1_ART7!$E32,0)</f>
        <v>0</v>
      </c>
      <c r="AT225" s="20">
        <f>IF(IV.1_ART7!$F32=2,(IV.1_ART7!$E32-IV.1_ART7!$N32),0)</f>
        <v>0</v>
      </c>
      <c r="AU225" s="21">
        <f>IF(AND(IV.1_ART7!$F32=3,IV.1_ART7!O32=1),(IV.1_ART7!$E32-IV.1_ART7!$N32),0)</f>
        <v>0</v>
      </c>
      <c r="AV225" s="21">
        <f>IF(AND(IV.1_ART7!$F32=3,IV.1_ART7!O32=2),(IV.1_ART7!$E32-IV.1_ART7!$N32),0)</f>
        <v>0</v>
      </c>
      <c r="AW225" s="21">
        <f>IF(IV.1_ART7!$F32=4,IV.1_ART7!$E32,0)</f>
        <v>0</v>
      </c>
      <c r="AX225" s="21">
        <f>IF(IV.1_ART7!$J32=5,IV.1_ART7!$I32,0)</f>
        <v>0</v>
      </c>
      <c r="AY225" s="21">
        <f>IF(IV.1_ART7!$J32=6,IV.1_ART7!$I32,0)</f>
        <v>0</v>
      </c>
      <c r="AZ225" s="21">
        <f>IF(IV.1_ART8!$F32=1,IV.1_ART8!$E32,0)</f>
        <v>0</v>
      </c>
      <c r="BA225" s="20">
        <f>IF(IV.1_ART8!$F32=2,(IV.1_ART8!$E32-IV.1_ART8!$N32),0)</f>
        <v>0</v>
      </c>
      <c r="BB225" s="21">
        <f>IF(AND(IV.1_ART8!$F32=3,IV.1_ART8!O32=1),(IV.1_ART8!$E32-IV.1_ART8!$N32),0)</f>
        <v>0</v>
      </c>
      <c r="BC225" s="21">
        <f>IF(AND(IV.1_ART8!$F32=3,IV.1_ART8!O32=2),(IV.1_ART8!$E32-IV.1_ART8!$N32),0)</f>
        <v>0</v>
      </c>
      <c r="BD225" s="21">
        <f>IF(IV.1_ART8!$F32=4,IV.1_ART8!$E32,0)</f>
        <v>0</v>
      </c>
      <c r="BE225" s="21">
        <f>IF(IV.1_ART8!$J32=5,IV.1_ART8!$I32,0)</f>
        <v>0</v>
      </c>
      <c r="BF225" s="21">
        <f>IF(IV.1_ART8!$J32=6,IV.1_ART8!$I32,0)</f>
        <v>0</v>
      </c>
      <c r="BG225" s="21">
        <f>IF(IV.1_ART9!$F32=1,IV.1_ART9!$E32,0)</f>
        <v>0</v>
      </c>
      <c r="BH225" s="20">
        <f>IF(IV.1_ART9!$F32=2,(IV.1_ART9!$E32-IV.1_ART9!$N32),0)</f>
        <v>0</v>
      </c>
      <c r="BI225" s="21">
        <f>IF(AND(IV.1_ART9!$F32=3,IV.1_ART9!O32=1),(IV.1_ART9!$E32-IV.1_ART9!$N32),0)</f>
        <v>0</v>
      </c>
      <c r="BJ225" s="21">
        <f>IF(AND(IV.1_ART9!$F32=3,IV.1_ART9!O32=2),(IV.1_ART9!$E32-IV.1_ART9!$N32),0)</f>
        <v>0</v>
      </c>
      <c r="BK225" s="21">
        <f>IF(IV.1_ART9!$F32=4,IV.1_ART9!$E32,0)</f>
        <v>0</v>
      </c>
      <c r="BL225" s="21">
        <f>IF(IV.1_ART9!$J32=5,IV.1_ART9!$I32,0)</f>
        <v>0</v>
      </c>
      <c r="BM225" s="21">
        <f>IF(IV.1_ART9!$J32=6,IV.1_ART9!$I32,0)</f>
        <v>0</v>
      </c>
      <c r="BN225" s="21">
        <f>IF(IV.1_ART10!$F32=1,IV.1_ART10!$E32,0)</f>
        <v>0</v>
      </c>
      <c r="BO225" s="20">
        <f>IF(IV.1_ART10!$F32=2,(IV.1_ART10!$E32-IV.1_ART10!$N32),0)</f>
        <v>0</v>
      </c>
      <c r="BP225" s="21">
        <f>IF(AND(IV.1_ART10!$F32=3,IV.1_ART10!O32=1),(IV.1_ART10!$E32-IV.1_ART10!$N32),0)</f>
        <v>0</v>
      </c>
      <c r="BQ225" s="21">
        <f>IF(AND(IV.1_ART10!$F32=3,IV.1_ART10!O32=2),(IV.1_ART10!$E32-IV.1_ART10!$N32),0)</f>
        <v>0</v>
      </c>
      <c r="BR225" s="21">
        <f>IF(IV.1_ART10!$F32=4,IV.1_ART10!$E32,0)</f>
        <v>0</v>
      </c>
      <c r="BS225" s="21">
        <f>IF(IV.1_ART10!$J32=5,IV.1_ART10!$I32,0)</f>
        <v>0</v>
      </c>
      <c r="BT225" s="21">
        <f>IF(IV.1_ART10!$J32=6,IV.1_ART10!$I32,0)</f>
        <v>0</v>
      </c>
      <c r="BU225" s="21">
        <f>IF(IV.1_ART11!$F32=1,IV.1_ART11!$E32,0)</f>
        <v>0</v>
      </c>
      <c r="BV225" s="20">
        <f>IF(IV.1_ART11!$F32=2,(IV.1_ART11!$E32-IV.1_ART11!$N32),0)</f>
        <v>0</v>
      </c>
      <c r="BW225" s="21">
        <f>IF(AND(IV.1_ART11!$F32=3,IV.1_ART11!O32=1),(IV.1_ART11!$E32-IV.1_ART11!$N32),0)</f>
        <v>0</v>
      </c>
      <c r="BX225" s="21">
        <f>IF(AND(IV.1_ART11!$F32=3,IV.1_ART11!O32=2),(IV.1_ART11!$E32-IV.1_ART11!$N32),0)</f>
        <v>0</v>
      </c>
      <c r="BY225" s="21">
        <f>IF(IV.1_ART11!$F32=4,IV.1_ART11!$E32,0)</f>
        <v>0</v>
      </c>
      <c r="BZ225" s="21">
        <f>IF(IV.1_ART11!$J32=5,IV.1_ART11!$I32,0)</f>
        <v>0</v>
      </c>
      <c r="CA225" s="21">
        <f>IF(IV.1_ART11!$J32=6,IV.1_ART11!$I32,0)</f>
        <v>0</v>
      </c>
      <c r="CB225" s="21">
        <f>IF(IV.1_ART12!$F32=1,IV.1_ART12!$E32,0)</f>
        <v>0</v>
      </c>
      <c r="CC225" s="20">
        <f>IF(IV.1_ART12!$F32=2,(IV.1_ART12!$E32-IV.1_ART12!$N32),0)</f>
        <v>0</v>
      </c>
      <c r="CD225" s="21">
        <f>IF(AND(IV.1_ART12!$F32=3,IV.1_ART12!O32=1),(IV.1_ART12!$E32-IV.1_ART12!$N32),0)</f>
        <v>0</v>
      </c>
      <c r="CE225" s="21">
        <f>IF(AND(IV.1_ART12!$F32=3,IV.1_ART12!O32=2),(IV.1_ART12!$E32-IV.1_ART12!$N32),0)</f>
        <v>0</v>
      </c>
      <c r="CF225" s="21">
        <f>IF(IV.1_ART12!$F32=4,IV.1_ART12!$E32,0)</f>
        <v>0</v>
      </c>
      <c r="CG225" s="21">
        <f>IF(IV.1_ART12!$J32=5,IV.1_ART12!$I32,0)</f>
        <v>0</v>
      </c>
      <c r="CH225" s="21">
        <f>IF(IV.1_ART12!$J32=6,IV.1_ART12!$I32,0)</f>
        <v>0</v>
      </c>
    </row>
    <row r="226" spans="1:86">
      <c r="A226" s="22">
        <v>216</v>
      </c>
      <c r="B226" s="474" t="s">
        <v>279</v>
      </c>
      <c r="C226" s="21">
        <f>IF(IV.1_ART1!$F33=1,IV.1_ART1!$E33,0)</f>
        <v>0</v>
      </c>
      <c r="D226" s="21">
        <f>IF(IV.1_ART1!$F33=2,(IV.1_ART1!$E33-IV.1_ART1!$N33),0)</f>
        <v>0</v>
      </c>
      <c r="E226" s="21">
        <f>IF(IV.1_ART1!$F33=3,(IV.1_ART1!$E33-IV.1_ART1!$N33),0)</f>
        <v>0</v>
      </c>
      <c r="F226" s="21">
        <f>IF(AND(IV.1_ART1!$F33=3,IV.1_ART1!O33=2),(IV.1_ART1!$E33-IV.1_ART1!$N33),0)</f>
        <v>0</v>
      </c>
      <c r="G226" s="21">
        <f>IF(IV.1_ART1!$F33=4,IV.1_ART1!$E33,0)</f>
        <v>0</v>
      </c>
      <c r="H226" s="21">
        <f>IF(IV.1_ART1!$J33=5,IV.1_ART1!$I33,0)</f>
        <v>0</v>
      </c>
      <c r="I226" s="21">
        <f>IF(IV.1_ART1!$J33=6,IV.1_ART1!$I33,0)</f>
        <v>0</v>
      </c>
      <c r="J226" s="21">
        <f>IF(IV.1_ART2!$F33=1,IV.1_ART2!$E33,0)</f>
        <v>0</v>
      </c>
      <c r="K226" s="20">
        <f>IF(IV.1_ART2!$F33=2,(IV.1_ART2!$E33-IV.1_ART2!$N33),0)</f>
        <v>0</v>
      </c>
      <c r="L226" s="21">
        <f>IF(AND(IV.1_ART2!$F33=3,IV.1_ART2!O33=1),(IV.1_ART2!$E33-IV.1_ART2!$N33),0)</f>
        <v>0</v>
      </c>
      <c r="M226" s="21">
        <f>IF(AND(IV.1_ART2!$F33=3,IV.1_ART2!O33=2),(IV.1_ART2!$E33-IV.1_ART2!$N33),0)</f>
        <v>0</v>
      </c>
      <c r="N226" s="21">
        <f>IF(IV.1_ART2!$F33=4,IV.1_ART2!$E33,0)</f>
        <v>0</v>
      </c>
      <c r="O226" s="21">
        <f>IF(IV.1_ART2!$J33=5,IV.1_ART2!$I33,0)</f>
        <v>0</v>
      </c>
      <c r="P226" s="21">
        <f>IF(IV.1_ART2!$J33=6,IV.1_ART2!$I33,0)</f>
        <v>0</v>
      </c>
      <c r="Q226" s="21">
        <f>IF(IV.1_ART3!$F33=1,IV.1_ART3!$E33,0)</f>
        <v>0</v>
      </c>
      <c r="R226" s="20">
        <f>IF(IV.1_ART3!$F33=2,(IV.1_ART3!$E33-IV.1_ART3!$N33),0)</f>
        <v>0</v>
      </c>
      <c r="S226" s="21">
        <f>IF(AND(IV.1_ART3!$F33=3,IV.1_ART3!O33=1),(IV.1_ART3!$E33-IV.1_ART3!$N33),0)</f>
        <v>0</v>
      </c>
      <c r="T226" s="21">
        <f>IF(AND(IV.1_ART3!$F33=3,IV.1_ART3!O33=2),(IV.1_ART3!$E33-IV.1_ART3!$N33),0)</f>
        <v>0</v>
      </c>
      <c r="U226" s="21">
        <f>IF(IV.1_ART3!$F33=4,IV.1_ART3!$E33,0)</f>
        <v>0</v>
      </c>
      <c r="V226" s="21">
        <f>IF(IV.1_ART3!$J33=5,IV.1_ART3!$I33,0)</f>
        <v>0</v>
      </c>
      <c r="W226" s="21">
        <f>IF(IV.1_ART3!$J33=6,IV.1_ART3!$I33,0)</f>
        <v>0</v>
      </c>
      <c r="X226" s="21">
        <f>IF(IV.1_ART4!$F33=1,IV.1_ART4!$E33,0)</f>
        <v>0</v>
      </c>
      <c r="Y226" s="20">
        <f>IF(IV.1_ART4!$F33=2,(IV.1_ART4!$E33-IV.1_ART4!$N33),0)</f>
        <v>0</v>
      </c>
      <c r="Z226" s="21">
        <f>IF(AND(IV.1_ART4!$F33=3,IV.1_ART4!O33=1),(IV.1_ART4!$E33-IV.1_ART4!$N33),0)</f>
        <v>0</v>
      </c>
      <c r="AA226" s="21">
        <f>IF(AND(IV.1_ART4!$F33=3,IV.1_ART4!O33=2),(IV.1_ART4!$E33-IV.1_ART4!$N33),0)</f>
        <v>0</v>
      </c>
      <c r="AB226" s="21">
        <f>IF(IV.1_ART4!$F33=4,IV.1_ART4!$E33,0)</f>
        <v>0</v>
      </c>
      <c r="AC226" s="21">
        <f>IF(IV.1_ART4!$J33=5,IV.1_ART4!$I33,0)</f>
        <v>0</v>
      </c>
      <c r="AD226" s="21">
        <f>IF(IV.1_ART4!$J33=6,IV.1_ART4!$I33,0)</f>
        <v>0</v>
      </c>
      <c r="AE226" s="21">
        <f>IF(IV.1_ART5!$F33=1,IV.1_ART5!$E33,0)</f>
        <v>0</v>
      </c>
      <c r="AF226" s="20">
        <f>IF(IV.1_ART5!$F33=2,(IV.1_ART5!$E33-IV.1_ART5!$N33),0)</f>
        <v>0</v>
      </c>
      <c r="AG226" s="21">
        <f>IF(AND(IV.1_ART5!$F33=3,IV.1_ART5!O33=1),(IV.1_ART5!$E33-IV.1_ART5!$N33),0)</f>
        <v>0</v>
      </c>
      <c r="AH226" s="21">
        <f>IF(AND(IV.1_ART5!$F33=3,IV.1_ART5!O33=2),(IV.1_ART5!$E33-IV.1_ART5!$N33),0)</f>
        <v>0</v>
      </c>
      <c r="AI226" s="21">
        <f>IF(IV.1_ART5!$F33=4,IV.1_ART5!$E33,0)</f>
        <v>0</v>
      </c>
      <c r="AJ226" s="21">
        <f>IF(IV.1_ART5!$J33=5,IV.1_ART5!$I33,0)</f>
        <v>0</v>
      </c>
      <c r="AK226" s="21">
        <f>IF(IV.1_ART5!$J33=6,IV.1_ART5!$I33,0)</f>
        <v>0</v>
      </c>
      <c r="AL226" s="21">
        <f>IF(IV.1_ART6!$F33=1,IV.1_ART6!$E33,0)</f>
        <v>0</v>
      </c>
      <c r="AM226" s="20">
        <f>IF(IV.1_ART6!$F33=2,(IV.1_ART6!$E33-IV.1_ART6!$N33),0)</f>
        <v>0</v>
      </c>
      <c r="AN226" s="21">
        <f>IF(AND(IV.1_ART6!$F33=3,IV.1_ART6!O33=1),(IV.1_ART6!$E33-IV.1_ART6!$N33),0)</f>
        <v>0</v>
      </c>
      <c r="AO226" s="21">
        <f>IF(AND(IV.1_ART6!$F33=3,IV.1_ART6!O33=2),(IV.1_ART6!$E33-IV.1_ART6!$N33),0)</f>
        <v>0</v>
      </c>
      <c r="AP226" s="21">
        <f>IF(IV.1_ART6!$F33=4,IV.1_ART6!$E33,0)</f>
        <v>0</v>
      </c>
      <c r="AQ226" s="21">
        <f>IF(IV.1_ART6!$J33=5,IV.1_ART6!$I33,0)</f>
        <v>0</v>
      </c>
      <c r="AR226" s="21">
        <f>IF(IV.1_ART6!$J33=6,IV.1_ART6!$I33,0)</f>
        <v>0</v>
      </c>
      <c r="AS226" s="21">
        <f>IF(IV.1_ART7!$F33=1,IV.1_ART7!$E33,0)</f>
        <v>0</v>
      </c>
      <c r="AT226" s="20">
        <f>IF(IV.1_ART7!$F33=2,(IV.1_ART7!$E33-IV.1_ART7!$N33),0)</f>
        <v>0</v>
      </c>
      <c r="AU226" s="21">
        <f>IF(AND(IV.1_ART7!$F33=3,IV.1_ART7!O33=1),(IV.1_ART7!$E33-IV.1_ART7!$N33),0)</f>
        <v>0</v>
      </c>
      <c r="AV226" s="21">
        <f>IF(AND(IV.1_ART7!$F33=3,IV.1_ART7!O33=2),(IV.1_ART7!$E33-IV.1_ART7!$N33),0)</f>
        <v>0</v>
      </c>
      <c r="AW226" s="21">
        <f>IF(IV.1_ART7!$F33=4,IV.1_ART7!$E33,0)</f>
        <v>0</v>
      </c>
      <c r="AX226" s="21">
        <f>IF(IV.1_ART7!$J33=5,IV.1_ART7!$I33,0)</f>
        <v>0</v>
      </c>
      <c r="AY226" s="21">
        <f>IF(IV.1_ART7!$J33=6,IV.1_ART7!$I33,0)</f>
        <v>0</v>
      </c>
      <c r="AZ226" s="21">
        <f>IF(IV.1_ART8!$F33=1,IV.1_ART8!$E33,0)</f>
        <v>0</v>
      </c>
      <c r="BA226" s="20">
        <f>IF(IV.1_ART8!$F33=2,(IV.1_ART8!$E33-IV.1_ART8!$N33),0)</f>
        <v>0</v>
      </c>
      <c r="BB226" s="21">
        <f>IF(AND(IV.1_ART8!$F33=3,IV.1_ART8!O33=1),(IV.1_ART8!$E33-IV.1_ART8!$N33),0)</f>
        <v>0</v>
      </c>
      <c r="BC226" s="21">
        <f>IF(AND(IV.1_ART8!$F33=3,IV.1_ART8!O33=2),(IV.1_ART8!$E33-IV.1_ART8!$N33),0)</f>
        <v>0</v>
      </c>
      <c r="BD226" s="21">
        <f>IF(IV.1_ART8!$F33=4,IV.1_ART8!$E33,0)</f>
        <v>0</v>
      </c>
      <c r="BE226" s="21">
        <f>IF(IV.1_ART8!$J33=5,IV.1_ART8!$I33,0)</f>
        <v>0</v>
      </c>
      <c r="BF226" s="21">
        <f>IF(IV.1_ART8!$J33=6,IV.1_ART8!$I33,0)</f>
        <v>0</v>
      </c>
      <c r="BG226" s="21">
        <f>IF(IV.1_ART9!$F33=1,IV.1_ART9!$E33,0)</f>
        <v>0</v>
      </c>
      <c r="BH226" s="20">
        <f>IF(IV.1_ART9!$F33=2,(IV.1_ART9!$E33-IV.1_ART9!$N33),0)</f>
        <v>0</v>
      </c>
      <c r="BI226" s="21">
        <f>IF(AND(IV.1_ART9!$F33=3,IV.1_ART9!O33=1),(IV.1_ART9!$E33-IV.1_ART9!$N33),0)</f>
        <v>0</v>
      </c>
      <c r="BJ226" s="21">
        <f>IF(AND(IV.1_ART9!$F33=3,IV.1_ART9!O33=2),(IV.1_ART9!$E33-IV.1_ART9!$N33),0)</f>
        <v>0</v>
      </c>
      <c r="BK226" s="21">
        <f>IF(IV.1_ART9!$F33=4,IV.1_ART9!$E33,0)</f>
        <v>0</v>
      </c>
      <c r="BL226" s="21">
        <f>IF(IV.1_ART9!$J33=5,IV.1_ART9!$I33,0)</f>
        <v>0</v>
      </c>
      <c r="BM226" s="21">
        <f>IF(IV.1_ART9!$J33=6,IV.1_ART9!$I33,0)</f>
        <v>0</v>
      </c>
      <c r="BN226" s="21">
        <f>IF(IV.1_ART10!$F33=1,IV.1_ART10!$E33,0)</f>
        <v>0</v>
      </c>
      <c r="BO226" s="20">
        <f>IF(IV.1_ART10!$F33=2,(IV.1_ART10!$E33-IV.1_ART10!$N33),0)</f>
        <v>0</v>
      </c>
      <c r="BP226" s="21">
        <f>IF(AND(IV.1_ART10!$F33=3,IV.1_ART10!O33=1),(IV.1_ART10!$E33-IV.1_ART10!$N33),0)</f>
        <v>0</v>
      </c>
      <c r="BQ226" s="21">
        <f>IF(AND(IV.1_ART10!$F33=3,IV.1_ART10!O33=2),(IV.1_ART10!$E33-IV.1_ART10!$N33),0)</f>
        <v>0</v>
      </c>
      <c r="BR226" s="21">
        <f>IF(IV.1_ART10!$F33=4,IV.1_ART10!$E33,0)</f>
        <v>0</v>
      </c>
      <c r="BS226" s="21">
        <f>IF(IV.1_ART10!$J33=5,IV.1_ART10!$I33,0)</f>
        <v>0</v>
      </c>
      <c r="BT226" s="21">
        <f>IF(IV.1_ART10!$J33=6,IV.1_ART10!$I33,0)</f>
        <v>0</v>
      </c>
      <c r="BU226" s="21">
        <f>IF(IV.1_ART11!$F33=1,IV.1_ART11!$E33,0)</f>
        <v>0</v>
      </c>
      <c r="BV226" s="20">
        <f>IF(IV.1_ART11!$F33=2,(IV.1_ART11!$E33-IV.1_ART11!$N33),0)</f>
        <v>0</v>
      </c>
      <c r="BW226" s="21">
        <f>IF(AND(IV.1_ART11!$F33=3,IV.1_ART11!O33=1),(IV.1_ART11!$E33-IV.1_ART11!$N33),0)</f>
        <v>0</v>
      </c>
      <c r="BX226" s="21">
        <f>IF(AND(IV.1_ART11!$F33=3,IV.1_ART11!O33=2),(IV.1_ART11!$E33-IV.1_ART11!$N33),0)</f>
        <v>0</v>
      </c>
      <c r="BY226" s="21">
        <f>IF(IV.1_ART11!$F33=4,IV.1_ART11!$E33,0)</f>
        <v>0</v>
      </c>
      <c r="BZ226" s="21">
        <f>IF(IV.1_ART11!$J33=5,IV.1_ART11!$I33,0)</f>
        <v>0</v>
      </c>
      <c r="CA226" s="21">
        <f>IF(IV.1_ART11!$J33=6,IV.1_ART11!$I33,0)</f>
        <v>0</v>
      </c>
      <c r="CB226" s="21">
        <f>IF(IV.1_ART12!$F33=1,IV.1_ART12!$E33,0)</f>
        <v>0</v>
      </c>
      <c r="CC226" s="20">
        <f>IF(IV.1_ART12!$F33=2,(IV.1_ART12!$E33-IV.1_ART12!$N33),0)</f>
        <v>0</v>
      </c>
      <c r="CD226" s="21">
        <f>IF(AND(IV.1_ART12!$F33=3,IV.1_ART12!O33=1),(IV.1_ART12!$E33-IV.1_ART12!$N33),0)</f>
        <v>0</v>
      </c>
      <c r="CE226" s="21">
        <f>IF(AND(IV.1_ART12!$F33=3,IV.1_ART12!O33=2),(IV.1_ART12!$E33-IV.1_ART12!$N33),0)</f>
        <v>0</v>
      </c>
      <c r="CF226" s="21">
        <f>IF(IV.1_ART12!$F33=4,IV.1_ART12!$E33,0)</f>
        <v>0</v>
      </c>
      <c r="CG226" s="21">
        <f>IF(IV.1_ART12!$J33=5,IV.1_ART12!$I33,0)</f>
        <v>0</v>
      </c>
      <c r="CH226" s="21">
        <f>IF(IV.1_ART12!$J33=6,IV.1_ART12!$I33,0)</f>
        <v>0</v>
      </c>
    </row>
    <row r="227" spans="1:86">
      <c r="A227" s="22">
        <v>217</v>
      </c>
      <c r="B227" s="474" t="s">
        <v>282</v>
      </c>
      <c r="C227" s="21">
        <f>IF(IV.1_ART1!$F34=1,IV.1_ART1!$E34,0)</f>
        <v>0</v>
      </c>
      <c r="D227" s="21">
        <f>IF(IV.1_ART1!$F34=2,(IV.1_ART1!$E34-IV.1_ART1!$N34),0)</f>
        <v>0</v>
      </c>
      <c r="E227" s="21">
        <f>IF(IV.1_ART1!$F34=3,(IV.1_ART1!$E34-IV.1_ART1!$N34),0)</f>
        <v>0</v>
      </c>
      <c r="F227" s="21">
        <f>IF(AND(IV.1_ART1!$F34=3,IV.1_ART1!O34=2),(IV.1_ART1!$E34-IV.1_ART1!$N34),0)</f>
        <v>0</v>
      </c>
      <c r="G227" s="21">
        <f>IF(IV.1_ART1!$F34=4,IV.1_ART1!$E34,0)</f>
        <v>0</v>
      </c>
      <c r="H227" s="21">
        <f>IF(IV.1_ART1!$J34=5,IV.1_ART1!$I34,0)</f>
        <v>0</v>
      </c>
      <c r="I227" s="21">
        <f>IF(IV.1_ART1!$J34=6,IV.1_ART1!$I34,0)</f>
        <v>0</v>
      </c>
      <c r="J227" s="21">
        <f>IF(IV.1_ART2!$F34=1,IV.1_ART2!$E34,0)</f>
        <v>0</v>
      </c>
      <c r="K227" s="20">
        <f>IF(IV.1_ART2!$F34=2,(IV.1_ART2!$E34-IV.1_ART2!$N34),0)</f>
        <v>0</v>
      </c>
      <c r="L227" s="21">
        <f>IF(AND(IV.1_ART2!$F34=3,IV.1_ART2!O34=1),(IV.1_ART2!$E34-IV.1_ART2!$N34),0)</f>
        <v>0</v>
      </c>
      <c r="M227" s="21">
        <f>IF(AND(IV.1_ART2!$F34=3,IV.1_ART2!O34=2),(IV.1_ART2!$E34-IV.1_ART2!$N34),0)</f>
        <v>0</v>
      </c>
      <c r="N227" s="21">
        <f>IF(IV.1_ART2!$F34=4,IV.1_ART2!$E34,0)</f>
        <v>0</v>
      </c>
      <c r="O227" s="21">
        <f>IF(IV.1_ART2!$J34=5,IV.1_ART2!$I34,0)</f>
        <v>0</v>
      </c>
      <c r="P227" s="21">
        <f>IF(IV.1_ART2!$J34=6,IV.1_ART2!$I34,0)</f>
        <v>0</v>
      </c>
      <c r="Q227" s="21">
        <f>IF(IV.1_ART3!$F34=1,IV.1_ART3!$E34,0)</f>
        <v>0</v>
      </c>
      <c r="R227" s="20">
        <f>IF(IV.1_ART3!$F34=2,(IV.1_ART3!$E34-IV.1_ART3!$N34),0)</f>
        <v>0</v>
      </c>
      <c r="S227" s="21">
        <f>IF(AND(IV.1_ART3!$F34=3,IV.1_ART3!O34=1),(IV.1_ART3!$E34-IV.1_ART3!$N34),0)</f>
        <v>0</v>
      </c>
      <c r="T227" s="21">
        <f>IF(AND(IV.1_ART3!$F34=3,IV.1_ART3!O34=2),(IV.1_ART3!$E34-IV.1_ART3!$N34),0)</f>
        <v>0</v>
      </c>
      <c r="U227" s="21">
        <f>IF(IV.1_ART3!$F34=4,IV.1_ART3!$E34,0)</f>
        <v>0</v>
      </c>
      <c r="V227" s="21">
        <f>IF(IV.1_ART3!$J34=5,IV.1_ART3!$I34,0)</f>
        <v>0</v>
      </c>
      <c r="W227" s="21">
        <f>IF(IV.1_ART3!$J34=6,IV.1_ART3!$I34,0)</f>
        <v>0</v>
      </c>
      <c r="X227" s="21">
        <f>IF(IV.1_ART4!$F34=1,IV.1_ART4!$E34,0)</f>
        <v>0</v>
      </c>
      <c r="Y227" s="20">
        <f>IF(IV.1_ART4!$F34=2,(IV.1_ART4!$E34-IV.1_ART4!$N34),0)</f>
        <v>0</v>
      </c>
      <c r="Z227" s="21">
        <f>IF(AND(IV.1_ART4!$F34=3,IV.1_ART4!O34=1),(IV.1_ART4!$E34-IV.1_ART4!$N34),0)</f>
        <v>0</v>
      </c>
      <c r="AA227" s="21">
        <f>IF(AND(IV.1_ART4!$F34=3,IV.1_ART4!O34=2),(IV.1_ART4!$E34-IV.1_ART4!$N34),0)</f>
        <v>0</v>
      </c>
      <c r="AB227" s="21">
        <f>IF(IV.1_ART4!$F34=4,IV.1_ART4!$E34,0)</f>
        <v>0</v>
      </c>
      <c r="AC227" s="21">
        <f>IF(IV.1_ART4!$J34=5,IV.1_ART4!$I34,0)</f>
        <v>0</v>
      </c>
      <c r="AD227" s="21">
        <f>IF(IV.1_ART4!$J34=6,IV.1_ART4!$I34,0)</f>
        <v>0</v>
      </c>
      <c r="AE227" s="21">
        <f>IF(IV.1_ART5!$F34=1,IV.1_ART5!$E34,0)</f>
        <v>0</v>
      </c>
      <c r="AF227" s="20">
        <f>IF(IV.1_ART5!$F34=2,(IV.1_ART5!$E34-IV.1_ART5!$N34),0)</f>
        <v>0</v>
      </c>
      <c r="AG227" s="21">
        <f>IF(AND(IV.1_ART5!$F34=3,IV.1_ART5!O34=1),(IV.1_ART5!$E34-IV.1_ART5!$N34),0)</f>
        <v>0</v>
      </c>
      <c r="AH227" s="21">
        <f>IF(AND(IV.1_ART5!$F34=3,IV.1_ART5!O34=2),(IV.1_ART5!$E34-IV.1_ART5!$N34),0)</f>
        <v>0</v>
      </c>
      <c r="AI227" s="21">
        <f>IF(IV.1_ART5!$F34=4,IV.1_ART5!$E34,0)</f>
        <v>0</v>
      </c>
      <c r="AJ227" s="21">
        <f>IF(IV.1_ART5!$J34=5,IV.1_ART5!$I34,0)</f>
        <v>0</v>
      </c>
      <c r="AK227" s="21">
        <f>IF(IV.1_ART5!$J34=6,IV.1_ART5!$I34,0)</f>
        <v>0</v>
      </c>
      <c r="AL227" s="21">
        <f>IF(IV.1_ART6!$F34=1,IV.1_ART6!$E34,0)</f>
        <v>0</v>
      </c>
      <c r="AM227" s="20">
        <f>IF(IV.1_ART6!$F34=2,(IV.1_ART6!$E34-IV.1_ART6!$N34),0)</f>
        <v>0</v>
      </c>
      <c r="AN227" s="21">
        <f>IF(AND(IV.1_ART6!$F34=3,IV.1_ART6!O34=1),(IV.1_ART6!$E34-IV.1_ART6!$N34),0)</f>
        <v>0</v>
      </c>
      <c r="AO227" s="21">
        <f>IF(AND(IV.1_ART6!$F34=3,IV.1_ART6!O34=2),(IV.1_ART6!$E34-IV.1_ART6!$N34),0)</f>
        <v>0</v>
      </c>
      <c r="AP227" s="21">
        <f>IF(IV.1_ART6!$F34=4,IV.1_ART6!$E34,0)</f>
        <v>0</v>
      </c>
      <c r="AQ227" s="21">
        <f>IF(IV.1_ART6!$J34=5,IV.1_ART6!$I34,0)</f>
        <v>0</v>
      </c>
      <c r="AR227" s="21">
        <f>IF(IV.1_ART6!$J34=6,IV.1_ART6!$I34,0)</f>
        <v>0</v>
      </c>
      <c r="AS227" s="21">
        <f>IF(IV.1_ART7!$F34=1,IV.1_ART7!$E34,0)</f>
        <v>0</v>
      </c>
      <c r="AT227" s="20">
        <f>IF(IV.1_ART7!$F34=2,(IV.1_ART7!$E34-IV.1_ART7!$N34),0)</f>
        <v>0</v>
      </c>
      <c r="AU227" s="21">
        <f>IF(AND(IV.1_ART7!$F34=3,IV.1_ART7!O34=1),(IV.1_ART7!$E34-IV.1_ART7!$N34),0)</f>
        <v>0</v>
      </c>
      <c r="AV227" s="21">
        <f>IF(AND(IV.1_ART7!$F34=3,IV.1_ART7!O34=2),(IV.1_ART7!$E34-IV.1_ART7!$N34),0)</f>
        <v>0</v>
      </c>
      <c r="AW227" s="21">
        <f>IF(IV.1_ART7!$F34=4,IV.1_ART7!$E34,0)</f>
        <v>0</v>
      </c>
      <c r="AX227" s="21">
        <f>IF(IV.1_ART7!$J34=5,IV.1_ART7!$I34,0)</f>
        <v>0</v>
      </c>
      <c r="AY227" s="21">
        <f>IF(IV.1_ART7!$J34=6,IV.1_ART7!$I34,0)</f>
        <v>0</v>
      </c>
      <c r="AZ227" s="21">
        <f>IF(IV.1_ART8!$F34=1,IV.1_ART8!$E34,0)</f>
        <v>0</v>
      </c>
      <c r="BA227" s="20">
        <f>IF(IV.1_ART8!$F34=2,(IV.1_ART8!$E34-IV.1_ART8!$N34),0)</f>
        <v>0</v>
      </c>
      <c r="BB227" s="21">
        <f>IF(AND(IV.1_ART8!$F34=3,IV.1_ART8!O34=1),(IV.1_ART8!$E34-IV.1_ART8!$N34),0)</f>
        <v>0</v>
      </c>
      <c r="BC227" s="21">
        <f>IF(AND(IV.1_ART8!$F34=3,IV.1_ART8!O34=2),(IV.1_ART8!$E34-IV.1_ART8!$N34),0)</f>
        <v>0</v>
      </c>
      <c r="BD227" s="21">
        <f>IF(IV.1_ART8!$F34=4,IV.1_ART8!$E34,0)</f>
        <v>0</v>
      </c>
      <c r="BE227" s="21">
        <f>IF(IV.1_ART8!$J34=5,IV.1_ART8!$I34,0)</f>
        <v>0</v>
      </c>
      <c r="BF227" s="21">
        <f>IF(IV.1_ART8!$J34=6,IV.1_ART8!$I34,0)</f>
        <v>0</v>
      </c>
      <c r="BG227" s="21">
        <f>IF(IV.1_ART9!$F34=1,IV.1_ART9!$E34,0)</f>
        <v>0</v>
      </c>
      <c r="BH227" s="20">
        <f>IF(IV.1_ART9!$F34=2,(IV.1_ART9!$E34-IV.1_ART9!$N34),0)</f>
        <v>0</v>
      </c>
      <c r="BI227" s="21">
        <f>IF(AND(IV.1_ART9!$F34=3,IV.1_ART9!O34=1),(IV.1_ART9!$E34-IV.1_ART9!$N34),0)</f>
        <v>0</v>
      </c>
      <c r="BJ227" s="21">
        <f>IF(AND(IV.1_ART9!$F34=3,IV.1_ART9!O34=2),(IV.1_ART9!$E34-IV.1_ART9!$N34),0)</f>
        <v>0</v>
      </c>
      <c r="BK227" s="21">
        <f>IF(IV.1_ART9!$F34=4,IV.1_ART9!$E34,0)</f>
        <v>0</v>
      </c>
      <c r="BL227" s="21">
        <f>IF(IV.1_ART9!$J34=5,IV.1_ART9!$I34,0)</f>
        <v>0</v>
      </c>
      <c r="BM227" s="21">
        <f>IF(IV.1_ART9!$J34=6,IV.1_ART9!$I34,0)</f>
        <v>0</v>
      </c>
      <c r="BN227" s="21">
        <f>IF(IV.1_ART10!$F34=1,IV.1_ART10!$E34,0)</f>
        <v>0</v>
      </c>
      <c r="BO227" s="20">
        <f>IF(IV.1_ART10!$F34=2,(IV.1_ART10!$E34-IV.1_ART10!$N34),0)</f>
        <v>0</v>
      </c>
      <c r="BP227" s="21">
        <f>IF(AND(IV.1_ART10!$F34=3,IV.1_ART10!O34=1),(IV.1_ART10!$E34-IV.1_ART10!$N34),0)</f>
        <v>0</v>
      </c>
      <c r="BQ227" s="21">
        <f>IF(AND(IV.1_ART10!$F34=3,IV.1_ART10!O34=2),(IV.1_ART10!$E34-IV.1_ART10!$N34),0)</f>
        <v>0</v>
      </c>
      <c r="BR227" s="21">
        <f>IF(IV.1_ART10!$F34=4,IV.1_ART10!$E34,0)</f>
        <v>0</v>
      </c>
      <c r="BS227" s="21">
        <f>IF(IV.1_ART10!$J34=5,IV.1_ART10!$I34,0)</f>
        <v>0</v>
      </c>
      <c r="BT227" s="21">
        <f>IF(IV.1_ART10!$J34=6,IV.1_ART10!$I34,0)</f>
        <v>0</v>
      </c>
      <c r="BU227" s="21">
        <f>IF(IV.1_ART11!$F34=1,IV.1_ART11!$E34,0)</f>
        <v>0</v>
      </c>
      <c r="BV227" s="20">
        <f>IF(IV.1_ART11!$F34=2,(IV.1_ART11!$E34-IV.1_ART11!$N34),0)</f>
        <v>0</v>
      </c>
      <c r="BW227" s="21">
        <f>IF(AND(IV.1_ART11!$F34=3,IV.1_ART11!O34=1),(IV.1_ART11!$E34-IV.1_ART11!$N34),0)</f>
        <v>0</v>
      </c>
      <c r="BX227" s="21">
        <f>IF(AND(IV.1_ART11!$F34=3,IV.1_ART11!O34=2),(IV.1_ART11!$E34-IV.1_ART11!$N34),0)</f>
        <v>0</v>
      </c>
      <c r="BY227" s="21">
        <f>IF(IV.1_ART11!$F34=4,IV.1_ART11!$E34,0)</f>
        <v>0</v>
      </c>
      <c r="BZ227" s="21">
        <f>IF(IV.1_ART11!$J34=5,IV.1_ART11!$I34,0)</f>
        <v>0</v>
      </c>
      <c r="CA227" s="21">
        <f>IF(IV.1_ART11!$J34=6,IV.1_ART11!$I34,0)</f>
        <v>0</v>
      </c>
      <c r="CB227" s="21">
        <f>IF(IV.1_ART12!$F34=1,IV.1_ART12!$E34,0)</f>
        <v>0</v>
      </c>
      <c r="CC227" s="20">
        <f>IF(IV.1_ART12!$F34=2,(IV.1_ART12!$E34-IV.1_ART12!$N34),0)</f>
        <v>0</v>
      </c>
      <c r="CD227" s="21">
        <f>IF(AND(IV.1_ART12!$F34=3,IV.1_ART12!O34=1),(IV.1_ART12!$E34-IV.1_ART12!$N34),0)</f>
        <v>0</v>
      </c>
      <c r="CE227" s="21">
        <f>IF(AND(IV.1_ART12!$F34=3,IV.1_ART12!O34=2),(IV.1_ART12!$E34-IV.1_ART12!$N34),0)</f>
        <v>0</v>
      </c>
      <c r="CF227" s="21">
        <f>IF(IV.1_ART12!$F34=4,IV.1_ART12!$E34,0)</f>
        <v>0</v>
      </c>
      <c r="CG227" s="21">
        <f>IF(IV.1_ART12!$J34=5,IV.1_ART12!$I34,0)</f>
        <v>0</v>
      </c>
      <c r="CH227" s="21">
        <f>IF(IV.1_ART12!$J34=6,IV.1_ART12!$I34,0)</f>
        <v>0</v>
      </c>
    </row>
    <row r="228" spans="1:86">
      <c r="A228" s="22">
        <v>218</v>
      </c>
      <c r="B228" s="474" t="s">
        <v>284</v>
      </c>
      <c r="C228" s="21">
        <f>IF(IV.1_ART1!$F35=1,IV.1_ART1!$E35,0)</f>
        <v>0</v>
      </c>
      <c r="D228" s="21">
        <f>IF(IV.1_ART1!$F35=2,(IV.1_ART1!$E35-IV.1_ART1!$N35),0)</f>
        <v>0</v>
      </c>
      <c r="E228" s="21">
        <f>IF(IV.1_ART1!$F35=3,(IV.1_ART1!$E35-IV.1_ART1!$N35),0)</f>
        <v>0</v>
      </c>
      <c r="F228" s="21">
        <f>IF(AND(IV.1_ART1!$F35=3,IV.1_ART1!O35=2),(IV.1_ART1!$E35-IV.1_ART1!$N35),0)</f>
        <v>0</v>
      </c>
      <c r="G228" s="21">
        <f>IF(IV.1_ART1!$F35=4,IV.1_ART1!$E35,0)</f>
        <v>0</v>
      </c>
      <c r="H228" s="21">
        <f>IF(IV.1_ART1!$J35=5,IV.1_ART1!$I35,0)</f>
        <v>0</v>
      </c>
      <c r="I228" s="21">
        <f>IF(IV.1_ART1!$J35=6,IV.1_ART1!$I35,0)</f>
        <v>0</v>
      </c>
      <c r="J228" s="21">
        <f>IF(IV.1_ART2!$F35=1,IV.1_ART2!$E35,0)</f>
        <v>0</v>
      </c>
      <c r="K228" s="20">
        <f>IF(IV.1_ART2!$F35=2,(IV.1_ART2!$E35-IV.1_ART2!$N35),0)</f>
        <v>0</v>
      </c>
      <c r="L228" s="21">
        <f>IF(AND(IV.1_ART2!$F35=3,IV.1_ART2!O35=1),(IV.1_ART2!$E35-IV.1_ART2!$N35),0)</f>
        <v>0</v>
      </c>
      <c r="M228" s="21">
        <f>IF(AND(IV.1_ART2!$F35=3,IV.1_ART2!O35=2),(IV.1_ART2!$E35-IV.1_ART2!$N35),0)</f>
        <v>0</v>
      </c>
      <c r="N228" s="21">
        <f>IF(IV.1_ART2!$F35=4,IV.1_ART2!$E35,0)</f>
        <v>0</v>
      </c>
      <c r="O228" s="21">
        <f>IF(IV.1_ART2!$J35=5,IV.1_ART2!$I35,0)</f>
        <v>0</v>
      </c>
      <c r="P228" s="21">
        <f>IF(IV.1_ART2!$J35=6,IV.1_ART2!$I35,0)</f>
        <v>0</v>
      </c>
      <c r="Q228" s="21">
        <f>IF(IV.1_ART3!$F35=1,IV.1_ART3!$E35,0)</f>
        <v>0</v>
      </c>
      <c r="R228" s="20">
        <f>IF(IV.1_ART3!$F35=2,(IV.1_ART3!$E35-IV.1_ART3!$N35),0)</f>
        <v>0</v>
      </c>
      <c r="S228" s="21">
        <f>IF(AND(IV.1_ART3!$F35=3,IV.1_ART3!O35=1),(IV.1_ART3!$E35-IV.1_ART3!$N35),0)</f>
        <v>0</v>
      </c>
      <c r="T228" s="21">
        <f>IF(AND(IV.1_ART3!$F35=3,IV.1_ART3!O35=2),(IV.1_ART3!$E35-IV.1_ART3!$N35),0)</f>
        <v>0</v>
      </c>
      <c r="U228" s="21">
        <f>IF(IV.1_ART3!$F35=4,IV.1_ART3!$E35,0)</f>
        <v>0</v>
      </c>
      <c r="V228" s="21">
        <f>IF(IV.1_ART3!$J35=5,IV.1_ART3!$I35,0)</f>
        <v>0</v>
      </c>
      <c r="W228" s="21">
        <f>IF(IV.1_ART3!$J35=6,IV.1_ART3!$I35,0)</f>
        <v>0</v>
      </c>
      <c r="X228" s="21">
        <f>IF(IV.1_ART4!$F35=1,IV.1_ART4!$E35,0)</f>
        <v>0</v>
      </c>
      <c r="Y228" s="20">
        <f>IF(IV.1_ART4!$F35=2,(IV.1_ART4!$E35-IV.1_ART4!$N35),0)</f>
        <v>0</v>
      </c>
      <c r="Z228" s="21">
        <f>IF(AND(IV.1_ART4!$F35=3,IV.1_ART4!O35=1),(IV.1_ART4!$E35-IV.1_ART4!$N35),0)</f>
        <v>0</v>
      </c>
      <c r="AA228" s="21">
        <f>IF(AND(IV.1_ART4!$F35=3,IV.1_ART4!O35=2),(IV.1_ART4!$E35-IV.1_ART4!$N35),0)</f>
        <v>0</v>
      </c>
      <c r="AB228" s="21">
        <f>IF(IV.1_ART4!$F35=4,IV.1_ART4!$E35,0)</f>
        <v>0</v>
      </c>
      <c r="AC228" s="21">
        <f>IF(IV.1_ART4!$J35=5,IV.1_ART4!$I35,0)</f>
        <v>0</v>
      </c>
      <c r="AD228" s="21">
        <f>IF(IV.1_ART4!$J35=6,IV.1_ART4!$I35,0)</f>
        <v>0</v>
      </c>
      <c r="AE228" s="21">
        <f>IF(IV.1_ART5!$F35=1,IV.1_ART5!$E35,0)</f>
        <v>0</v>
      </c>
      <c r="AF228" s="20">
        <f>IF(IV.1_ART5!$F35=2,(IV.1_ART5!$E35-IV.1_ART5!$N35),0)</f>
        <v>0</v>
      </c>
      <c r="AG228" s="21">
        <f>IF(AND(IV.1_ART5!$F35=3,IV.1_ART5!O35=1),(IV.1_ART5!$E35-IV.1_ART5!$N35),0)</f>
        <v>0</v>
      </c>
      <c r="AH228" s="21">
        <f>IF(AND(IV.1_ART5!$F35=3,IV.1_ART5!O35=2),(IV.1_ART5!$E35-IV.1_ART5!$N35),0)</f>
        <v>0</v>
      </c>
      <c r="AI228" s="21">
        <f>IF(IV.1_ART5!$F35=4,IV.1_ART5!$E35,0)</f>
        <v>0</v>
      </c>
      <c r="AJ228" s="21">
        <f>IF(IV.1_ART5!$J35=5,IV.1_ART5!$I35,0)</f>
        <v>0</v>
      </c>
      <c r="AK228" s="21">
        <f>IF(IV.1_ART5!$J35=6,IV.1_ART5!$I35,0)</f>
        <v>0</v>
      </c>
      <c r="AL228" s="21">
        <f>IF(IV.1_ART6!$F35=1,IV.1_ART6!$E35,0)</f>
        <v>0</v>
      </c>
      <c r="AM228" s="20">
        <f>IF(IV.1_ART6!$F35=2,(IV.1_ART6!$E35-IV.1_ART6!$N35),0)</f>
        <v>0</v>
      </c>
      <c r="AN228" s="21">
        <f>IF(AND(IV.1_ART6!$F35=3,IV.1_ART6!O35=1),(IV.1_ART6!$E35-IV.1_ART6!$N35),0)</f>
        <v>0</v>
      </c>
      <c r="AO228" s="21">
        <f>IF(AND(IV.1_ART6!$F35=3,IV.1_ART6!O35=2),(IV.1_ART6!$E35-IV.1_ART6!$N35),0)</f>
        <v>0</v>
      </c>
      <c r="AP228" s="21">
        <f>IF(IV.1_ART6!$F35=4,IV.1_ART6!$E35,0)</f>
        <v>0</v>
      </c>
      <c r="AQ228" s="21">
        <f>IF(IV.1_ART6!$J35=5,IV.1_ART6!$I35,0)</f>
        <v>0</v>
      </c>
      <c r="AR228" s="21">
        <f>IF(IV.1_ART6!$J35=6,IV.1_ART6!$I35,0)</f>
        <v>0</v>
      </c>
      <c r="AS228" s="21">
        <f>IF(IV.1_ART7!$F35=1,IV.1_ART7!$E35,0)</f>
        <v>0</v>
      </c>
      <c r="AT228" s="20">
        <f>IF(IV.1_ART7!$F35=2,(IV.1_ART7!$E35-IV.1_ART7!$N35),0)</f>
        <v>0</v>
      </c>
      <c r="AU228" s="21">
        <f>IF(AND(IV.1_ART7!$F35=3,IV.1_ART7!O35=1),(IV.1_ART7!$E35-IV.1_ART7!$N35),0)</f>
        <v>0</v>
      </c>
      <c r="AV228" s="21">
        <f>IF(AND(IV.1_ART7!$F35=3,IV.1_ART7!O35=2),(IV.1_ART7!$E35-IV.1_ART7!$N35),0)</f>
        <v>0</v>
      </c>
      <c r="AW228" s="21">
        <f>IF(IV.1_ART7!$F35=4,IV.1_ART7!$E35,0)</f>
        <v>0</v>
      </c>
      <c r="AX228" s="21">
        <f>IF(IV.1_ART7!$J35=5,IV.1_ART7!$I35,0)</f>
        <v>0</v>
      </c>
      <c r="AY228" s="21">
        <f>IF(IV.1_ART7!$J35=6,IV.1_ART7!$I35,0)</f>
        <v>0</v>
      </c>
      <c r="AZ228" s="21">
        <f>IF(IV.1_ART8!$F35=1,IV.1_ART8!$E35,0)</f>
        <v>0</v>
      </c>
      <c r="BA228" s="20">
        <f>IF(IV.1_ART8!$F35=2,(IV.1_ART8!$E35-IV.1_ART8!$N35),0)</f>
        <v>0</v>
      </c>
      <c r="BB228" s="21">
        <f>IF(AND(IV.1_ART8!$F35=3,IV.1_ART8!O35=1),(IV.1_ART8!$E35-IV.1_ART8!$N35),0)</f>
        <v>0</v>
      </c>
      <c r="BC228" s="21">
        <f>IF(AND(IV.1_ART8!$F35=3,IV.1_ART8!O35=2),(IV.1_ART8!$E35-IV.1_ART8!$N35),0)</f>
        <v>0</v>
      </c>
      <c r="BD228" s="21">
        <f>IF(IV.1_ART8!$F35=4,IV.1_ART8!$E35,0)</f>
        <v>0</v>
      </c>
      <c r="BE228" s="21">
        <f>IF(IV.1_ART8!$J35=5,IV.1_ART8!$I35,0)</f>
        <v>0</v>
      </c>
      <c r="BF228" s="21">
        <f>IF(IV.1_ART8!$J35=6,IV.1_ART8!$I35,0)</f>
        <v>0</v>
      </c>
      <c r="BG228" s="21">
        <f>IF(IV.1_ART9!$F35=1,IV.1_ART9!$E35,0)</f>
        <v>0</v>
      </c>
      <c r="BH228" s="20">
        <f>IF(IV.1_ART9!$F35=2,(IV.1_ART9!$E35-IV.1_ART9!$N35),0)</f>
        <v>0</v>
      </c>
      <c r="BI228" s="21">
        <f>IF(AND(IV.1_ART9!$F35=3,IV.1_ART9!O35=1),(IV.1_ART9!$E35-IV.1_ART9!$N35),0)</f>
        <v>0</v>
      </c>
      <c r="BJ228" s="21">
        <f>IF(AND(IV.1_ART9!$F35=3,IV.1_ART9!O35=2),(IV.1_ART9!$E35-IV.1_ART9!$N35),0)</f>
        <v>0</v>
      </c>
      <c r="BK228" s="21">
        <f>IF(IV.1_ART9!$F35=4,IV.1_ART9!$E35,0)</f>
        <v>0</v>
      </c>
      <c r="BL228" s="21">
        <f>IF(IV.1_ART9!$J35=5,IV.1_ART9!$I35,0)</f>
        <v>0</v>
      </c>
      <c r="BM228" s="21">
        <f>IF(IV.1_ART9!$J35=6,IV.1_ART9!$I35,0)</f>
        <v>0</v>
      </c>
      <c r="BN228" s="21">
        <f>IF(IV.1_ART10!$F35=1,IV.1_ART10!$E35,0)</f>
        <v>0</v>
      </c>
      <c r="BO228" s="20">
        <f>IF(IV.1_ART10!$F35=2,(IV.1_ART10!$E35-IV.1_ART10!$N35),0)</f>
        <v>0</v>
      </c>
      <c r="BP228" s="21">
        <f>IF(AND(IV.1_ART10!$F35=3,IV.1_ART10!O35=1),(IV.1_ART10!$E35-IV.1_ART10!$N35),0)</f>
        <v>0</v>
      </c>
      <c r="BQ228" s="21">
        <f>IF(AND(IV.1_ART10!$F35=3,IV.1_ART10!O35=2),(IV.1_ART10!$E35-IV.1_ART10!$N35),0)</f>
        <v>0</v>
      </c>
      <c r="BR228" s="21">
        <f>IF(IV.1_ART10!$F35=4,IV.1_ART10!$E35,0)</f>
        <v>0</v>
      </c>
      <c r="BS228" s="21">
        <f>IF(IV.1_ART10!$J35=5,IV.1_ART10!$I35,0)</f>
        <v>0</v>
      </c>
      <c r="BT228" s="21">
        <f>IF(IV.1_ART10!$J35=6,IV.1_ART10!$I35,0)</f>
        <v>0</v>
      </c>
      <c r="BU228" s="21">
        <f>IF(IV.1_ART11!$F35=1,IV.1_ART11!$E35,0)</f>
        <v>0</v>
      </c>
      <c r="BV228" s="20">
        <f>IF(IV.1_ART11!$F35=2,(IV.1_ART11!$E35-IV.1_ART11!$N35),0)</f>
        <v>0</v>
      </c>
      <c r="BW228" s="21">
        <f>IF(AND(IV.1_ART11!$F35=3,IV.1_ART11!O35=1),(IV.1_ART11!$E35-IV.1_ART11!$N35),0)</f>
        <v>0</v>
      </c>
      <c r="BX228" s="21">
        <f>IF(AND(IV.1_ART11!$F35=3,IV.1_ART11!O35=2),(IV.1_ART11!$E35-IV.1_ART11!$N35),0)</f>
        <v>0</v>
      </c>
      <c r="BY228" s="21">
        <f>IF(IV.1_ART11!$F35=4,IV.1_ART11!$E35,0)</f>
        <v>0</v>
      </c>
      <c r="BZ228" s="21">
        <f>IF(IV.1_ART11!$J35=5,IV.1_ART11!$I35,0)</f>
        <v>0</v>
      </c>
      <c r="CA228" s="21">
        <f>IF(IV.1_ART11!$J35=6,IV.1_ART11!$I35,0)</f>
        <v>0</v>
      </c>
      <c r="CB228" s="21">
        <f>IF(IV.1_ART12!$F35=1,IV.1_ART12!$E35,0)</f>
        <v>0</v>
      </c>
      <c r="CC228" s="20">
        <f>IF(IV.1_ART12!$F35=2,(IV.1_ART12!$E35-IV.1_ART12!$N35),0)</f>
        <v>0</v>
      </c>
      <c r="CD228" s="21">
        <f>IF(AND(IV.1_ART12!$F35=3,IV.1_ART12!O35=1),(IV.1_ART12!$E35-IV.1_ART12!$N35),0)</f>
        <v>0</v>
      </c>
      <c r="CE228" s="21">
        <f>IF(AND(IV.1_ART12!$F35=3,IV.1_ART12!O35=2),(IV.1_ART12!$E35-IV.1_ART12!$N35),0)</f>
        <v>0</v>
      </c>
      <c r="CF228" s="21">
        <f>IF(IV.1_ART12!$F35=4,IV.1_ART12!$E35,0)</f>
        <v>0</v>
      </c>
      <c r="CG228" s="21">
        <f>IF(IV.1_ART12!$J35=5,IV.1_ART12!$I35,0)</f>
        <v>0</v>
      </c>
      <c r="CH228" s="21">
        <f>IF(IV.1_ART12!$J35=6,IV.1_ART12!$I35,0)</f>
        <v>0</v>
      </c>
    </row>
    <row r="229" spans="1:86">
      <c r="A229" s="22">
        <v>219</v>
      </c>
      <c r="B229" s="474" t="s">
        <v>285</v>
      </c>
      <c r="C229" s="21">
        <f>IF(IV.1_ART1!$F36=1,IV.1_ART1!$E36,0)</f>
        <v>0</v>
      </c>
      <c r="D229" s="21">
        <f>IF(IV.1_ART1!$F36=2,(IV.1_ART1!$E36-IV.1_ART1!$N36),0)</f>
        <v>0</v>
      </c>
      <c r="E229" s="21">
        <f>IF(IV.1_ART1!$F36=3,(IV.1_ART1!$E36-IV.1_ART1!$N36),0)</f>
        <v>0</v>
      </c>
      <c r="F229" s="21">
        <f>IF(AND(IV.1_ART1!$F36=3,IV.1_ART1!O36=2),(IV.1_ART1!$E36-IV.1_ART1!$N36),0)</f>
        <v>0</v>
      </c>
      <c r="G229" s="21">
        <f>IF(IV.1_ART1!$F36=4,IV.1_ART1!$E36,0)</f>
        <v>0</v>
      </c>
      <c r="H229" s="21">
        <f>IF(IV.1_ART1!$J36=5,IV.1_ART1!$I36,0)</f>
        <v>0</v>
      </c>
      <c r="I229" s="21">
        <f>IF(IV.1_ART1!$J36=6,IV.1_ART1!$I36,0)</f>
        <v>0</v>
      </c>
      <c r="J229" s="21">
        <f>IF(IV.1_ART2!$F36=1,IV.1_ART2!$E36,0)</f>
        <v>0</v>
      </c>
      <c r="K229" s="20">
        <f>IF(IV.1_ART2!$F36=2,(IV.1_ART2!$E36-IV.1_ART2!$N36),0)</f>
        <v>0</v>
      </c>
      <c r="L229" s="21">
        <f>IF(AND(IV.1_ART2!$F36=3,IV.1_ART2!O36=1),(IV.1_ART2!$E36-IV.1_ART2!$N36),0)</f>
        <v>0</v>
      </c>
      <c r="M229" s="21">
        <f>IF(AND(IV.1_ART2!$F36=3,IV.1_ART2!O36=2),(IV.1_ART2!$E36-IV.1_ART2!$N36),0)</f>
        <v>0</v>
      </c>
      <c r="N229" s="21">
        <f>IF(IV.1_ART2!$F36=4,IV.1_ART2!$E36,0)</f>
        <v>0</v>
      </c>
      <c r="O229" s="21">
        <f>IF(IV.1_ART2!$J36=5,IV.1_ART2!$I36,0)</f>
        <v>0</v>
      </c>
      <c r="P229" s="21">
        <f>IF(IV.1_ART2!$J36=6,IV.1_ART2!$I36,0)</f>
        <v>0</v>
      </c>
      <c r="Q229" s="21">
        <f>IF(IV.1_ART3!$F36=1,IV.1_ART3!$E36,0)</f>
        <v>0</v>
      </c>
      <c r="R229" s="20">
        <f>IF(IV.1_ART3!$F36=2,(IV.1_ART3!$E36-IV.1_ART3!$N36),0)</f>
        <v>0</v>
      </c>
      <c r="S229" s="21">
        <f>IF(AND(IV.1_ART3!$F36=3,IV.1_ART3!O36=1),(IV.1_ART3!$E36-IV.1_ART3!$N36),0)</f>
        <v>0</v>
      </c>
      <c r="T229" s="21">
        <f>IF(AND(IV.1_ART3!$F36=3,IV.1_ART3!O36=2),(IV.1_ART3!$E36-IV.1_ART3!$N36),0)</f>
        <v>0</v>
      </c>
      <c r="U229" s="21">
        <f>IF(IV.1_ART3!$F36=4,IV.1_ART3!$E36,0)</f>
        <v>0</v>
      </c>
      <c r="V229" s="21">
        <f>IF(IV.1_ART3!$J36=5,IV.1_ART3!$I36,0)</f>
        <v>0</v>
      </c>
      <c r="W229" s="21">
        <f>IF(IV.1_ART3!$J36=6,IV.1_ART3!$I36,0)</f>
        <v>0</v>
      </c>
      <c r="X229" s="21">
        <f>IF(IV.1_ART4!$F36=1,IV.1_ART4!$E36,0)</f>
        <v>0</v>
      </c>
      <c r="Y229" s="20">
        <f>IF(IV.1_ART4!$F36=2,(IV.1_ART4!$E36-IV.1_ART4!$N36),0)</f>
        <v>0</v>
      </c>
      <c r="Z229" s="21">
        <f>IF(AND(IV.1_ART4!$F36=3,IV.1_ART4!O36=1),(IV.1_ART4!$E36-IV.1_ART4!$N36),0)</f>
        <v>0</v>
      </c>
      <c r="AA229" s="21">
        <f>IF(AND(IV.1_ART4!$F36=3,IV.1_ART4!O36=2),(IV.1_ART4!$E36-IV.1_ART4!$N36),0)</f>
        <v>0</v>
      </c>
      <c r="AB229" s="21">
        <f>IF(IV.1_ART4!$F36=4,IV.1_ART4!$E36,0)</f>
        <v>0</v>
      </c>
      <c r="AC229" s="21">
        <f>IF(IV.1_ART4!$J36=5,IV.1_ART4!$I36,0)</f>
        <v>0</v>
      </c>
      <c r="AD229" s="21">
        <f>IF(IV.1_ART4!$J36=6,IV.1_ART4!$I36,0)</f>
        <v>0</v>
      </c>
      <c r="AE229" s="21">
        <f>IF(IV.1_ART5!$F36=1,IV.1_ART5!$E36,0)</f>
        <v>0</v>
      </c>
      <c r="AF229" s="20">
        <f>IF(IV.1_ART5!$F36=2,(IV.1_ART5!$E36-IV.1_ART5!$N36),0)</f>
        <v>0</v>
      </c>
      <c r="AG229" s="21">
        <f>IF(AND(IV.1_ART5!$F36=3,IV.1_ART5!O36=1),(IV.1_ART5!$E36-IV.1_ART5!$N36),0)</f>
        <v>0</v>
      </c>
      <c r="AH229" s="21">
        <f>IF(AND(IV.1_ART5!$F36=3,IV.1_ART5!O36=2),(IV.1_ART5!$E36-IV.1_ART5!$N36),0)</f>
        <v>0</v>
      </c>
      <c r="AI229" s="21">
        <f>IF(IV.1_ART5!$F36=4,IV.1_ART5!$E36,0)</f>
        <v>0</v>
      </c>
      <c r="AJ229" s="21">
        <f>IF(IV.1_ART5!$J36=5,IV.1_ART5!$I36,0)</f>
        <v>0</v>
      </c>
      <c r="AK229" s="21">
        <f>IF(IV.1_ART5!$J36=6,IV.1_ART5!$I36,0)</f>
        <v>0</v>
      </c>
      <c r="AL229" s="21">
        <f>IF(IV.1_ART6!$F36=1,IV.1_ART6!$E36,0)</f>
        <v>0</v>
      </c>
      <c r="AM229" s="20">
        <f>IF(IV.1_ART6!$F36=2,(IV.1_ART6!$E36-IV.1_ART6!$N36),0)</f>
        <v>0</v>
      </c>
      <c r="AN229" s="21">
        <f>IF(AND(IV.1_ART6!$F36=3,IV.1_ART6!O36=1),(IV.1_ART6!$E36-IV.1_ART6!$N36),0)</f>
        <v>0</v>
      </c>
      <c r="AO229" s="21">
        <f>IF(AND(IV.1_ART6!$F36=3,IV.1_ART6!O36=2),(IV.1_ART6!$E36-IV.1_ART6!$N36),0)</f>
        <v>0</v>
      </c>
      <c r="AP229" s="21">
        <f>IF(IV.1_ART6!$F36=4,IV.1_ART6!$E36,0)</f>
        <v>0</v>
      </c>
      <c r="AQ229" s="21">
        <f>IF(IV.1_ART6!$J36=5,IV.1_ART6!$I36,0)</f>
        <v>0</v>
      </c>
      <c r="AR229" s="21">
        <f>IF(IV.1_ART6!$J36=6,IV.1_ART6!$I36,0)</f>
        <v>0</v>
      </c>
      <c r="AS229" s="21">
        <f>IF(IV.1_ART7!$F36=1,IV.1_ART7!$E36,0)</f>
        <v>0</v>
      </c>
      <c r="AT229" s="20">
        <f>IF(IV.1_ART7!$F36=2,(IV.1_ART7!$E36-IV.1_ART7!$N36),0)</f>
        <v>0</v>
      </c>
      <c r="AU229" s="21">
        <f>IF(AND(IV.1_ART7!$F36=3,IV.1_ART7!O36=1),(IV.1_ART7!$E36-IV.1_ART7!$N36),0)</f>
        <v>0</v>
      </c>
      <c r="AV229" s="21">
        <f>IF(AND(IV.1_ART7!$F36=3,IV.1_ART7!O36=2),(IV.1_ART7!$E36-IV.1_ART7!$N36),0)</f>
        <v>0</v>
      </c>
      <c r="AW229" s="21">
        <f>IF(IV.1_ART7!$F36=4,IV.1_ART7!$E36,0)</f>
        <v>0</v>
      </c>
      <c r="AX229" s="21">
        <f>IF(IV.1_ART7!$J36=5,IV.1_ART7!$I36,0)</f>
        <v>0</v>
      </c>
      <c r="AY229" s="21">
        <f>IF(IV.1_ART7!$J36=6,IV.1_ART7!$I36,0)</f>
        <v>0</v>
      </c>
      <c r="AZ229" s="21">
        <f>IF(IV.1_ART8!$F36=1,IV.1_ART8!$E36,0)</f>
        <v>0</v>
      </c>
      <c r="BA229" s="20">
        <f>IF(IV.1_ART8!$F36=2,(IV.1_ART8!$E36-IV.1_ART8!$N36),0)</f>
        <v>0</v>
      </c>
      <c r="BB229" s="21">
        <f>IF(AND(IV.1_ART8!$F36=3,IV.1_ART8!O36=1),(IV.1_ART8!$E36-IV.1_ART8!$N36),0)</f>
        <v>0</v>
      </c>
      <c r="BC229" s="21">
        <f>IF(AND(IV.1_ART8!$F36=3,IV.1_ART8!O36=2),(IV.1_ART8!$E36-IV.1_ART8!$N36),0)</f>
        <v>0</v>
      </c>
      <c r="BD229" s="21">
        <f>IF(IV.1_ART8!$F36=4,IV.1_ART8!$E36,0)</f>
        <v>0</v>
      </c>
      <c r="BE229" s="21">
        <f>IF(IV.1_ART8!$J36=5,IV.1_ART8!$I36,0)</f>
        <v>0</v>
      </c>
      <c r="BF229" s="21">
        <f>IF(IV.1_ART8!$J36=6,IV.1_ART8!$I36,0)</f>
        <v>0</v>
      </c>
      <c r="BG229" s="21">
        <f>IF(IV.1_ART9!$F36=1,IV.1_ART9!$E36,0)</f>
        <v>0</v>
      </c>
      <c r="BH229" s="20">
        <f>IF(IV.1_ART9!$F36=2,(IV.1_ART9!$E36-IV.1_ART9!$N36),0)</f>
        <v>0</v>
      </c>
      <c r="BI229" s="21">
        <f>IF(AND(IV.1_ART9!$F36=3,IV.1_ART9!O36=1),(IV.1_ART9!$E36-IV.1_ART9!$N36),0)</f>
        <v>0</v>
      </c>
      <c r="BJ229" s="21">
        <f>IF(AND(IV.1_ART9!$F36=3,IV.1_ART9!O36=2),(IV.1_ART9!$E36-IV.1_ART9!$N36),0)</f>
        <v>0</v>
      </c>
      <c r="BK229" s="21">
        <f>IF(IV.1_ART9!$F36=4,IV.1_ART9!$E36,0)</f>
        <v>0</v>
      </c>
      <c r="BL229" s="21">
        <f>IF(IV.1_ART9!$J36=5,IV.1_ART9!$I36,0)</f>
        <v>0</v>
      </c>
      <c r="BM229" s="21">
        <f>IF(IV.1_ART9!$J36=6,IV.1_ART9!$I36,0)</f>
        <v>0</v>
      </c>
      <c r="BN229" s="21">
        <f>IF(IV.1_ART10!$F36=1,IV.1_ART10!$E36,0)</f>
        <v>0</v>
      </c>
      <c r="BO229" s="20">
        <f>IF(IV.1_ART10!$F36=2,(IV.1_ART10!$E36-IV.1_ART10!$N36),0)</f>
        <v>0</v>
      </c>
      <c r="BP229" s="21">
        <f>IF(AND(IV.1_ART10!$F36=3,IV.1_ART10!O36=1),(IV.1_ART10!$E36-IV.1_ART10!$N36),0)</f>
        <v>0</v>
      </c>
      <c r="BQ229" s="21">
        <f>IF(AND(IV.1_ART10!$F36=3,IV.1_ART10!O36=2),(IV.1_ART10!$E36-IV.1_ART10!$N36),0)</f>
        <v>0</v>
      </c>
      <c r="BR229" s="21">
        <f>IF(IV.1_ART10!$F36=4,IV.1_ART10!$E36,0)</f>
        <v>0</v>
      </c>
      <c r="BS229" s="21">
        <f>IF(IV.1_ART10!$J36=5,IV.1_ART10!$I36,0)</f>
        <v>0</v>
      </c>
      <c r="BT229" s="21">
        <f>IF(IV.1_ART10!$J36=6,IV.1_ART10!$I36,0)</f>
        <v>0</v>
      </c>
      <c r="BU229" s="21">
        <f>IF(IV.1_ART11!$F36=1,IV.1_ART11!$E36,0)</f>
        <v>0</v>
      </c>
      <c r="BV229" s="20">
        <f>IF(IV.1_ART11!$F36=2,(IV.1_ART11!$E36-IV.1_ART11!$N36),0)</f>
        <v>0</v>
      </c>
      <c r="BW229" s="21">
        <f>IF(AND(IV.1_ART11!$F36=3,IV.1_ART11!O36=1),(IV.1_ART11!$E36-IV.1_ART11!$N36),0)</f>
        <v>0</v>
      </c>
      <c r="BX229" s="21">
        <f>IF(AND(IV.1_ART11!$F36=3,IV.1_ART11!O36=2),(IV.1_ART11!$E36-IV.1_ART11!$N36),0)</f>
        <v>0</v>
      </c>
      <c r="BY229" s="21">
        <f>IF(IV.1_ART11!$F36=4,IV.1_ART11!$E36,0)</f>
        <v>0</v>
      </c>
      <c r="BZ229" s="21">
        <f>IF(IV.1_ART11!$J36=5,IV.1_ART11!$I36,0)</f>
        <v>0</v>
      </c>
      <c r="CA229" s="21">
        <f>IF(IV.1_ART11!$J36=6,IV.1_ART11!$I36,0)</f>
        <v>0</v>
      </c>
      <c r="CB229" s="21">
        <f>IF(IV.1_ART12!$F36=1,IV.1_ART12!$E36,0)</f>
        <v>0</v>
      </c>
      <c r="CC229" s="20">
        <f>IF(IV.1_ART12!$F36=2,(IV.1_ART12!$E36-IV.1_ART12!$N36),0)</f>
        <v>0</v>
      </c>
      <c r="CD229" s="21">
        <f>IF(AND(IV.1_ART12!$F36=3,IV.1_ART12!O36=1),(IV.1_ART12!$E36-IV.1_ART12!$N36),0)</f>
        <v>0</v>
      </c>
      <c r="CE229" s="21">
        <f>IF(AND(IV.1_ART12!$F36=3,IV.1_ART12!O36=2),(IV.1_ART12!$E36-IV.1_ART12!$N36),0)</f>
        <v>0</v>
      </c>
      <c r="CF229" s="21">
        <f>IF(IV.1_ART12!$F36=4,IV.1_ART12!$E36,0)</f>
        <v>0</v>
      </c>
      <c r="CG229" s="21">
        <f>IF(IV.1_ART12!$J36=5,IV.1_ART12!$I36,0)</f>
        <v>0</v>
      </c>
      <c r="CH229" s="21">
        <f>IF(IV.1_ART12!$J36=6,IV.1_ART12!$I36,0)</f>
        <v>0</v>
      </c>
    </row>
    <row r="230" spans="1:86">
      <c r="A230" s="22">
        <v>220</v>
      </c>
      <c r="B230" s="473" t="s">
        <v>287</v>
      </c>
      <c r="C230" s="21">
        <f>IF(IV.1_ART1!$F37=1,IV.1_ART1!$E37,0)</f>
        <v>0</v>
      </c>
      <c r="D230" s="21">
        <f>IF(IV.1_ART1!$F37=2,(IV.1_ART1!$E37-IV.1_ART1!$N37),0)</f>
        <v>0</v>
      </c>
      <c r="E230" s="21">
        <f>IF(IV.1_ART1!$F37=3,(IV.1_ART1!$E37-IV.1_ART1!$N37),0)</f>
        <v>0</v>
      </c>
      <c r="F230" s="21">
        <f>IF(AND(IV.1_ART1!$F37=3,IV.1_ART1!O37=2),(IV.1_ART1!$E37-IV.1_ART1!$N37),0)</f>
        <v>0</v>
      </c>
      <c r="G230" s="21">
        <f>IF(IV.1_ART1!$F37=4,IV.1_ART1!$E37,0)</f>
        <v>0</v>
      </c>
      <c r="H230" s="21">
        <f>IF(IV.1_ART1!$J37=5,IV.1_ART1!$I37,0)</f>
        <v>0</v>
      </c>
      <c r="I230" s="21">
        <f>IF(IV.1_ART1!$J37=6,IV.1_ART1!$I37,0)</f>
        <v>0</v>
      </c>
      <c r="J230" s="21">
        <f>IF(IV.1_ART2!$F37=1,IV.1_ART2!$E37,0)</f>
        <v>0</v>
      </c>
      <c r="K230" s="20">
        <f>IF(IV.1_ART2!$F37=2,(IV.1_ART2!$E37-IV.1_ART2!$N37),0)</f>
        <v>0</v>
      </c>
      <c r="L230" s="21">
        <f>IF(AND(IV.1_ART2!$F37=3,IV.1_ART2!O37=1),(IV.1_ART2!$E37-IV.1_ART2!$N37),0)</f>
        <v>0</v>
      </c>
      <c r="M230" s="21">
        <f>IF(AND(IV.1_ART2!$F37=3,IV.1_ART2!O37=2),(IV.1_ART2!$E37-IV.1_ART2!$N37),0)</f>
        <v>0</v>
      </c>
      <c r="N230" s="21">
        <f>IF(IV.1_ART2!$F37=4,IV.1_ART2!$E37,0)</f>
        <v>0</v>
      </c>
      <c r="O230" s="21">
        <f>IF(IV.1_ART2!$J37=5,IV.1_ART2!$I37,0)</f>
        <v>0</v>
      </c>
      <c r="P230" s="21">
        <f>IF(IV.1_ART2!$J37=6,IV.1_ART2!$I37,0)</f>
        <v>0</v>
      </c>
      <c r="Q230" s="21">
        <f>IF(IV.1_ART3!$F37=1,IV.1_ART3!$E37,0)</f>
        <v>0</v>
      </c>
      <c r="R230" s="20">
        <f>IF(IV.1_ART3!$F37=2,(IV.1_ART3!$E37-IV.1_ART3!$N37),0)</f>
        <v>0</v>
      </c>
      <c r="S230" s="21">
        <f>IF(AND(IV.1_ART3!$F37=3,IV.1_ART3!O37=1),(IV.1_ART3!$E37-IV.1_ART3!$N37),0)</f>
        <v>0</v>
      </c>
      <c r="T230" s="21">
        <f>IF(AND(IV.1_ART3!$F37=3,IV.1_ART3!O37=2),(IV.1_ART3!$E37-IV.1_ART3!$N37),0)</f>
        <v>0</v>
      </c>
      <c r="U230" s="21">
        <f>IF(IV.1_ART3!$F37=4,IV.1_ART3!$E37,0)</f>
        <v>0</v>
      </c>
      <c r="V230" s="21">
        <f>IF(IV.1_ART3!$J37=5,IV.1_ART3!$I37,0)</f>
        <v>0</v>
      </c>
      <c r="W230" s="21">
        <f>IF(IV.1_ART3!$J37=6,IV.1_ART3!$I37,0)</f>
        <v>0</v>
      </c>
      <c r="X230" s="21">
        <f>IF(IV.1_ART4!$F37=1,IV.1_ART4!$E37,0)</f>
        <v>0</v>
      </c>
      <c r="Y230" s="20">
        <f>IF(IV.1_ART4!$F37=2,(IV.1_ART4!$E37-IV.1_ART4!$N37),0)</f>
        <v>0</v>
      </c>
      <c r="Z230" s="21">
        <f>IF(AND(IV.1_ART4!$F37=3,IV.1_ART4!O37=1),(IV.1_ART4!$E37-IV.1_ART4!$N37),0)</f>
        <v>0</v>
      </c>
      <c r="AA230" s="21">
        <f>IF(AND(IV.1_ART4!$F37=3,IV.1_ART4!O37=2),(IV.1_ART4!$E37-IV.1_ART4!$N37),0)</f>
        <v>0</v>
      </c>
      <c r="AB230" s="21">
        <f>IF(IV.1_ART4!$F37=4,IV.1_ART4!$E37,0)</f>
        <v>0</v>
      </c>
      <c r="AC230" s="21">
        <f>IF(IV.1_ART4!$J37=5,IV.1_ART4!$I37,0)</f>
        <v>0</v>
      </c>
      <c r="AD230" s="21">
        <f>IF(IV.1_ART4!$J37=6,IV.1_ART4!$I37,0)</f>
        <v>0</v>
      </c>
      <c r="AE230" s="21">
        <f>IF(IV.1_ART5!$F37=1,IV.1_ART5!$E37,0)</f>
        <v>0</v>
      </c>
      <c r="AF230" s="20">
        <f>IF(IV.1_ART5!$F37=2,(IV.1_ART5!$E37-IV.1_ART5!$N37),0)</f>
        <v>0</v>
      </c>
      <c r="AG230" s="21">
        <f>IF(AND(IV.1_ART5!$F37=3,IV.1_ART5!O37=1),(IV.1_ART5!$E37-IV.1_ART5!$N37),0)</f>
        <v>0</v>
      </c>
      <c r="AH230" s="21">
        <f>IF(AND(IV.1_ART5!$F37=3,IV.1_ART5!O37=2),(IV.1_ART5!$E37-IV.1_ART5!$N37),0)</f>
        <v>0</v>
      </c>
      <c r="AI230" s="21">
        <f>IF(IV.1_ART5!$F37=4,IV.1_ART5!$E37,0)</f>
        <v>0</v>
      </c>
      <c r="AJ230" s="21">
        <f>IF(IV.1_ART5!$J37=5,IV.1_ART5!$I37,0)</f>
        <v>0</v>
      </c>
      <c r="AK230" s="21">
        <f>IF(IV.1_ART5!$J37=6,IV.1_ART5!$I37,0)</f>
        <v>0</v>
      </c>
      <c r="AL230" s="21">
        <f>IF(IV.1_ART6!$F37=1,IV.1_ART6!$E37,0)</f>
        <v>0</v>
      </c>
      <c r="AM230" s="20">
        <f>IF(IV.1_ART6!$F37=2,(IV.1_ART6!$E37-IV.1_ART6!$N37),0)</f>
        <v>0</v>
      </c>
      <c r="AN230" s="21">
        <f>IF(AND(IV.1_ART6!$F37=3,IV.1_ART6!O37=1),(IV.1_ART6!$E37-IV.1_ART6!$N37),0)</f>
        <v>0</v>
      </c>
      <c r="AO230" s="21">
        <f>IF(AND(IV.1_ART6!$F37=3,IV.1_ART6!O37=2),(IV.1_ART6!$E37-IV.1_ART6!$N37),0)</f>
        <v>0</v>
      </c>
      <c r="AP230" s="21">
        <f>IF(IV.1_ART6!$F37=4,IV.1_ART6!$E37,0)</f>
        <v>0</v>
      </c>
      <c r="AQ230" s="21">
        <f>IF(IV.1_ART6!$J37=5,IV.1_ART6!$I37,0)</f>
        <v>0</v>
      </c>
      <c r="AR230" s="21">
        <f>IF(IV.1_ART6!$J37=6,IV.1_ART6!$I37,0)</f>
        <v>0</v>
      </c>
      <c r="AS230" s="21">
        <f>IF(IV.1_ART7!$F37=1,IV.1_ART7!$E37,0)</f>
        <v>0</v>
      </c>
      <c r="AT230" s="20">
        <f>IF(IV.1_ART7!$F37=2,(IV.1_ART7!$E37-IV.1_ART7!$N37),0)</f>
        <v>0</v>
      </c>
      <c r="AU230" s="21">
        <f>IF(AND(IV.1_ART7!$F37=3,IV.1_ART7!O37=1),(IV.1_ART7!$E37-IV.1_ART7!$N37),0)</f>
        <v>0</v>
      </c>
      <c r="AV230" s="21">
        <f>IF(AND(IV.1_ART7!$F37=3,IV.1_ART7!O37=2),(IV.1_ART7!$E37-IV.1_ART7!$N37),0)</f>
        <v>0</v>
      </c>
      <c r="AW230" s="21">
        <f>IF(IV.1_ART7!$F37=4,IV.1_ART7!$E37,0)</f>
        <v>0</v>
      </c>
      <c r="AX230" s="21">
        <f>IF(IV.1_ART7!$J37=5,IV.1_ART7!$I37,0)</f>
        <v>0</v>
      </c>
      <c r="AY230" s="21">
        <f>IF(IV.1_ART7!$J37=6,IV.1_ART7!$I37,0)</f>
        <v>0</v>
      </c>
      <c r="AZ230" s="21">
        <f>IF(IV.1_ART8!$F37=1,IV.1_ART8!$E37,0)</f>
        <v>0</v>
      </c>
      <c r="BA230" s="20">
        <f>IF(IV.1_ART8!$F37=2,(IV.1_ART8!$E37-IV.1_ART8!$N37),0)</f>
        <v>0</v>
      </c>
      <c r="BB230" s="21">
        <f>IF(AND(IV.1_ART8!$F37=3,IV.1_ART8!O37=1),(IV.1_ART8!$E37-IV.1_ART8!$N37),0)</f>
        <v>0</v>
      </c>
      <c r="BC230" s="21">
        <f>IF(AND(IV.1_ART8!$F37=3,IV.1_ART8!O37=2),(IV.1_ART8!$E37-IV.1_ART8!$N37),0)</f>
        <v>0</v>
      </c>
      <c r="BD230" s="21">
        <f>IF(IV.1_ART8!$F37=4,IV.1_ART8!$E37,0)</f>
        <v>0</v>
      </c>
      <c r="BE230" s="21">
        <f>IF(IV.1_ART8!$J37=5,IV.1_ART8!$I37,0)</f>
        <v>0</v>
      </c>
      <c r="BF230" s="21">
        <f>IF(IV.1_ART8!$J37=6,IV.1_ART8!$I37,0)</f>
        <v>0</v>
      </c>
      <c r="BG230" s="21">
        <f>IF(IV.1_ART9!$F37=1,IV.1_ART9!$E37,0)</f>
        <v>0</v>
      </c>
      <c r="BH230" s="20">
        <f>IF(IV.1_ART9!$F37=2,(IV.1_ART9!$E37-IV.1_ART9!$N37),0)</f>
        <v>0</v>
      </c>
      <c r="BI230" s="21">
        <f>IF(AND(IV.1_ART9!$F37=3,IV.1_ART9!O37=1),(IV.1_ART9!$E37-IV.1_ART9!$N37),0)</f>
        <v>0</v>
      </c>
      <c r="BJ230" s="21">
        <f>IF(AND(IV.1_ART9!$F37=3,IV.1_ART9!O37=2),(IV.1_ART9!$E37-IV.1_ART9!$N37),0)</f>
        <v>0</v>
      </c>
      <c r="BK230" s="21">
        <f>IF(IV.1_ART9!$F37=4,IV.1_ART9!$E37,0)</f>
        <v>0</v>
      </c>
      <c r="BL230" s="21">
        <f>IF(IV.1_ART9!$J37=5,IV.1_ART9!$I37,0)</f>
        <v>0</v>
      </c>
      <c r="BM230" s="21">
        <f>IF(IV.1_ART9!$J37=6,IV.1_ART9!$I37,0)</f>
        <v>0</v>
      </c>
      <c r="BN230" s="21">
        <f>IF(IV.1_ART10!$F37=1,IV.1_ART10!$E37,0)</f>
        <v>0</v>
      </c>
      <c r="BO230" s="20">
        <f>IF(IV.1_ART10!$F37=2,(IV.1_ART10!$E37-IV.1_ART10!$N37),0)</f>
        <v>0</v>
      </c>
      <c r="BP230" s="21">
        <f>IF(AND(IV.1_ART10!$F37=3,IV.1_ART10!O37=1),(IV.1_ART10!$E37-IV.1_ART10!$N37),0)</f>
        <v>0</v>
      </c>
      <c r="BQ230" s="21">
        <f>IF(AND(IV.1_ART10!$F37=3,IV.1_ART10!O37=2),(IV.1_ART10!$E37-IV.1_ART10!$N37),0)</f>
        <v>0</v>
      </c>
      <c r="BR230" s="21">
        <f>IF(IV.1_ART10!$F37=4,IV.1_ART10!$E37,0)</f>
        <v>0</v>
      </c>
      <c r="BS230" s="21">
        <f>IF(IV.1_ART10!$J37=5,IV.1_ART10!$I37,0)</f>
        <v>0</v>
      </c>
      <c r="BT230" s="21">
        <f>IF(IV.1_ART10!$J37=6,IV.1_ART10!$I37,0)</f>
        <v>0</v>
      </c>
      <c r="BU230" s="21">
        <f>IF(IV.1_ART11!$F37=1,IV.1_ART11!$E37,0)</f>
        <v>0</v>
      </c>
      <c r="BV230" s="20">
        <f>IF(IV.1_ART11!$F37=2,(IV.1_ART11!$E37-IV.1_ART11!$N37),0)</f>
        <v>0</v>
      </c>
      <c r="BW230" s="21">
        <f>IF(AND(IV.1_ART11!$F37=3,IV.1_ART11!O37=1),(IV.1_ART11!$E37-IV.1_ART11!$N37),0)</f>
        <v>0</v>
      </c>
      <c r="BX230" s="21">
        <f>IF(AND(IV.1_ART11!$F37=3,IV.1_ART11!O37=2),(IV.1_ART11!$E37-IV.1_ART11!$N37),0)</f>
        <v>0</v>
      </c>
      <c r="BY230" s="21">
        <f>IF(IV.1_ART11!$F37=4,IV.1_ART11!$E37,0)</f>
        <v>0</v>
      </c>
      <c r="BZ230" s="21">
        <f>IF(IV.1_ART11!$J37=5,IV.1_ART11!$I37,0)</f>
        <v>0</v>
      </c>
      <c r="CA230" s="21">
        <f>IF(IV.1_ART11!$J37=6,IV.1_ART11!$I37,0)</f>
        <v>0</v>
      </c>
      <c r="CB230" s="21">
        <f>IF(IV.1_ART12!$F37=1,IV.1_ART12!$E37,0)</f>
        <v>0</v>
      </c>
      <c r="CC230" s="20">
        <f>IF(IV.1_ART12!$F37=2,(IV.1_ART12!$E37-IV.1_ART12!$N37),0)</f>
        <v>0</v>
      </c>
      <c r="CD230" s="21">
        <f>IF(AND(IV.1_ART12!$F37=3,IV.1_ART12!O37=1),(IV.1_ART12!$E37-IV.1_ART12!$N37),0)</f>
        <v>0</v>
      </c>
      <c r="CE230" s="21">
        <f>IF(AND(IV.1_ART12!$F37=3,IV.1_ART12!O37=2),(IV.1_ART12!$E37-IV.1_ART12!$N37),0)</f>
        <v>0</v>
      </c>
      <c r="CF230" s="21">
        <f>IF(IV.1_ART12!$F37=4,IV.1_ART12!$E37,0)</f>
        <v>0</v>
      </c>
      <c r="CG230" s="21">
        <f>IF(IV.1_ART12!$J37=5,IV.1_ART12!$I37,0)</f>
        <v>0</v>
      </c>
      <c r="CH230" s="21">
        <f>IF(IV.1_ART12!$J37=6,IV.1_ART12!$I37,0)</f>
        <v>0</v>
      </c>
    </row>
    <row r="231" spans="1:86">
      <c r="A231" s="22">
        <v>221</v>
      </c>
      <c r="B231" s="474" t="s">
        <v>289</v>
      </c>
      <c r="C231" s="21">
        <f>IF(IV.1_ART1!$F38=1,IV.1_ART1!$E38,0)</f>
        <v>0</v>
      </c>
      <c r="D231" s="21">
        <f>IF(IV.1_ART1!$F38=2,(IV.1_ART1!$E38-IV.1_ART1!$N38),0)</f>
        <v>0</v>
      </c>
      <c r="E231" s="21">
        <f>IF(IV.1_ART1!$F38=3,(IV.1_ART1!$E38-IV.1_ART1!$N38),0)</f>
        <v>0</v>
      </c>
      <c r="F231" s="21">
        <f>IF(AND(IV.1_ART1!$F38=3,IV.1_ART1!O38=2),(IV.1_ART1!$E38-IV.1_ART1!$N38),0)</f>
        <v>0</v>
      </c>
      <c r="G231" s="21">
        <f>IF(IV.1_ART1!$F38=4,IV.1_ART1!$E38,0)</f>
        <v>0</v>
      </c>
      <c r="H231" s="21">
        <f>IF(IV.1_ART1!$J38=5,IV.1_ART1!$I38,0)</f>
        <v>0</v>
      </c>
      <c r="I231" s="21">
        <f>IF(IV.1_ART1!$J38=6,IV.1_ART1!$I38,0)</f>
        <v>0</v>
      </c>
      <c r="J231" s="21">
        <f>IF(IV.1_ART2!$F38=1,IV.1_ART2!$E38,0)</f>
        <v>0</v>
      </c>
      <c r="K231" s="20">
        <f>IF(IV.1_ART2!$F38=2,(IV.1_ART2!$E38-IV.1_ART2!$N38),0)</f>
        <v>0</v>
      </c>
      <c r="L231" s="21">
        <f>IF(AND(IV.1_ART2!$F38=3,IV.1_ART2!O38=1),(IV.1_ART2!$E38-IV.1_ART2!$N38),0)</f>
        <v>0</v>
      </c>
      <c r="M231" s="21">
        <f>IF(AND(IV.1_ART2!$F38=3,IV.1_ART2!O38=2),(IV.1_ART2!$E38-IV.1_ART2!$N38),0)</f>
        <v>0</v>
      </c>
      <c r="N231" s="21">
        <f>IF(IV.1_ART2!$F38=4,IV.1_ART2!$E38,0)</f>
        <v>0</v>
      </c>
      <c r="O231" s="21">
        <f>IF(IV.1_ART2!$J38=5,IV.1_ART2!$I38,0)</f>
        <v>0</v>
      </c>
      <c r="P231" s="21">
        <f>IF(IV.1_ART2!$J38=6,IV.1_ART2!$I38,0)</f>
        <v>0</v>
      </c>
      <c r="Q231" s="21">
        <f>IF(IV.1_ART3!$F38=1,IV.1_ART3!$E38,0)</f>
        <v>0</v>
      </c>
      <c r="R231" s="20">
        <f>IF(IV.1_ART3!$F38=2,(IV.1_ART3!$E38-IV.1_ART3!$N38),0)</f>
        <v>0</v>
      </c>
      <c r="S231" s="21">
        <f>IF(AND(IV.1_ART3!$F38=3,IV.1_ART3!O38=1),(IV.1_ART3!$E38-IV.1_ART3!$N38),0)</f>
        <v>0</v>
      </c>
      <c r="T231" s="21">
        <f>IF(AND(IV.1_ART3!$F38=3,IV.1_ART3!O38=2),(IV.1_ART3!$E38-IV.1_ART3!$N38),0)</f>
        <v>0</v>
      </c>
      <c r="U231" s="21">
        <f>IF(IV.1_ART3!$F38=4,IV.1_ART3!$E38,0)</f>
        <v>0</v>
      </c>
      <c r="V231" s="21">
        <f>IF(IV.1_ART3!$J38=5,IV.1_ART3!$I38,0)</f>
        <v>0</v>
      </c>
      <c r="W231" s="21">
        <f>IF(IV.1_ART3!$J38=6,IV.1_ART3!$I38,0)</f>
        <v>0</v>
      </c>
      <c r="X231" s="21">
        <f>IF(IV.1_ART4!$F38=1,IV.1_ART4!$E38,0)</f>
        <v>0</v>
      </c>
      <c r="Y231" s="20">
        <f>IF(IV.1_ART4!$F38=2,(IV.1_ART4!$E38-IV.1_ART4!$N38),0)</f>
        <v>0</v>
      </c>
      <c r="Z231" s="21">
        <f>IF(AND(IV.1_ART4!$F38=3,IV.1_ART4!O38=1),(IV.1_ART4!$E38-IV.1_ART4!$N38),0)</f>
        <v>0</v>
      </c>
      <c r="AA231" s="21">
        <f>IF(AND(IV.1_ART4!$F38=3,IV.1_ART4!O38=2),(IV.1_ART4!$E38-IV.1_ART4!$N38),0)</f>
        <v>0</v>
      </c>
      <c r="AB231" s="21">
        <f>IF(IV.1_ART4!$F38=4,IV.1_ART4!$E38,0)</f>
        <v>0</v>
      </c>
      <c r="AC231" s="21">
        <f>IF(IV.1_ART4!$J38=5,IV.1_ART4!$I38,0)</f>
        <v>0</v>
      </c>
      <c r="AD231" s="21">
        <f>IF(IV.1_ART4!$J38=6,IV.1_ART4!$I38,0)</f>
        <v>0</v>
      </c>
      <c r="AE231" s="21">
        <f>IF(IV.1_ART5!$F38=1,IV.1_ART5!$E38,0)</f>
        <v>0</v>
      </c>
      <c r="AF231" s="20">
        <f>IF(IV.1_ART5!$F38=2,(IV.1_ART5!$E38-IV.1_ART5!$N38),0)</f>
        <v>0</v>
      </c>
      <c r="AG231" s="21">
        <f>IF(AND(IV.1_ART5!$F38=3,IV.1_ART5!O38=1),(IV.1_ART5!$E38-IV.1_ART5!$N38),0)</f>
        <v>0</v>
      </c>
      <c r="AH231" s="21">
        <f>IF(AND(IV.1_ART5!$F38=3,IV.1_ART5!O38=2),(IV.1_ART5!$E38-IV.1_ART5!$N38),0)</f>
        <v>0</v>
      </c>
      <c r="AI231" s="21">
        <f>IF(IV.1_ART5!$F38=4,IV.1_ART5!$E38,0)</f>
        <v>0</v>
      </c>
      <c r="AJ231" s="21">
        <f>IF(IV.1_ART5!$J38=5,IV.1_ART5!$I38,0)</f>
        <v>0</v>
      </c>
      <c r="AK231" s="21">
        <f>IF(IV.1_ART5!$J38=6,IV.1_ART5!$I38,0)</f>
        <v>0</v>
      </c>
      <c r="AL231" s="21">
        <f>IF(IV.1_ART6!$F38=1,IV.1_ART6!$E38,0)</f>
        <v>0</v>
      </c>
      <c r="AM231" s="20">
        <f>IF(IV.1_ART6!$F38=2,(IV.1_ART6!$E38-IV.1_ART6!$N38),0)</f>
        <v>0</v>
      </c>
      <c r="AN231" s="21">
        <f>IF(AND(IV.1_ART6!$F38=3,IV.1_ART6!O38=1),(IV.1_ART6!$E38-IV.1_ART6!$N38),0)</f>
        <v>0</v>
      </c>
      <c r="AO231" s="21">
        <f>IF(AND(IV.1_ART6!$F38=3,IV.1_ART6!O38=2),(IV.1_ART6!$E38-IV.1_ART6!$N38),0)</f>
        <v>0</v>
      </c>
      <c r="AP231" s="21">
        <f>IF(IV.1_ART6!$F38=4,IV.1_ART6!$E38,0)</f>
        <v>0</v>
      </c>
      <c r="AQ231" s="21">
        <f>IF(IV.1_ART6!$J38=5,IV.1_ART6!$I38,0)</f>
        <v>0</v>
      </c>
      <c r="AR231" s="21">
        <f>IF(IV.1_ART6!$J38=6,IV.1_ART6!$I38,0)</f>
        <v>0</v>
      </c>
      <c r="AS231" s="21">
        <f>IF(IV.1_ART7!$F38=1,IV.1_ART7!$E38,0)</f>
        <v>0</v>
      </c>
      <c r="AT231" s="20">
        <f>IF(IV.1_ART7!$F38=2,(IV.1_ART7!$E38-IV.1_ART7!$N38),0)</f>
        <v>0</v>
      </c>
      <c r="AU231" s="21">
        <f>IF(AND(IV.1_ART7!$F38=3,IV.1_ART7!O38=1),(IV.1_ART7!$E38-IV.1_ART7!$N38),0)</f>
        <v>0</v>
      </c>
      <c r="AV231" s="21">
        <f>IF(AND(IV.1_ART7!$F38=3,IV.1_ART7!O38=2),(IV.1_ART7!$E38-IV.1_ART7!$N38),0)</f>
        <v>0</v>
      </c>
      <c r="AW231" s="21">
        <f>IF(IV.1_ART7!$F38=4,IV.1_ART7!$E38,0)</f>
        <v>0</v>
      </c>
      <c r="AX231" s="21">
        <f>IF(IV.1_ART7!$J38=5,IV.1_ART7!$I38,0)</f>
        <v>0</v>
      </c>
      <c r="AY231" s="21">
        <f>IF(IV.1_ART7!$J38=6,IV.1_ART7!$I38,0)</f>
        <v>0</v>
      </c>
      <c r="AZ231" s="21">
        <f>IF(IV.1_ART8!$F38=1,IV.1_ART8!$E38,0)</f>
        <v>0</v>
      </c>
      <c r="BA231" s="20">
        <f>IF(IV.1_ART8!$F38=2,(IV.1_ART8!$E38-IV.1_ART8!$N38),0)</f>
        <v>0</v>
      </c>
      <c r="BB231" s="21">
        <f>IF(AND(IV.1_ART8!$F38=3,IV.1_ART8!O38=1),(IV.1_ART8!$E38-IV.1_ART8!$N38),0)</f>
        <v>0</v>
      </c>
      <c r="BC231" s="21">
        <f>IF(AND(IV.1_ART8!$F38=3,IV.1_ART8!O38=2),(IV.1_ART8!$E38-IV.1_ART8!$N38),0)</f>
        <v>0</v>
      </c>
      <c r="BD231" s="21">
        <f>IF(IV.1_ART8!$F38=4,IV.1_ART8!$E38,0)</f>
        <v>0</v>
      </c>
      <c r="BE231" s="21">
        <f>IF(IV.1_ART8!$J38=5,IV.1_ART8!$I38,0)</f>
        <v>0</v>
      </c>
      <c r="BF231" s="21">
        <f>IF(IV.1_ART8!$J38=6,IV.1_ART8!$I38,0)</f>
        <v>0</v>
      </c>
      <c r="BG231" s="21">
        <f>IF(IV.1_ART9!$F38=1,IV.1_ART9!$E38,0)</f>
        <v>0</v>
      </c>
      <c r="BH231" s="20">
        <f>IF(IV.1_ART9!$F38=2,(IV.1_ART9!$E38-IV.1_ART9!$N38),0)</f>
        <v>0</v>
      </c>
      <c r="BI231" s="21">
        <f>IF(AND(IV.1_ART9!$F38=3,IV.1_ART9!O38=1),(IV.1_ART9!$E38-IV.1_ART9!$N38),0)</f>
        <v>0</v>
      </c>
      <c r="BJ231" s="21">
        <f>IF(AND(IV.1_ART9!$F38=3,IV.1_ART9!O38=2),(IV.1_ART9!$E38-IV.1_ART9!$N38),0)</f>
        <v>0</v>
      </c>
      <c r="BK231" s="21">
        <f>IF(IV.1_ART9!$F38=4,IV.1_ART9!$E38,0)</f>
        <v>0</v>
      </c>
      <c r="BL231" s="21">
        <f>IF(IV.1_ART9!$J38=5,IV.1_ART9!$I38,0)</f>
        <v>0</v>
      </c>
      <c r="BM231" s="21">
        <f>IF(IV.1_ART9!$J38=6,IV.1_ART9!$I38,0)</f>
        <v>0</v>
      </c>
      <c r="BN231" s="21">
        <f>IF(IV.1_ART10!$F38=1,IV.1_ART10!$E38,0)</f>
        <v>0</v>
      </c>
      <c r="BO231" s="20">
        <f>IF(IV.1_ART10!$F38=2,(IV.1_ART10!$E38-IV.1_ART10!$N38),0)</f>
        <v>0</v>
      </c>
      <c r="BP231" s="21">
        <f>IF(AND(IV.1_ART10!$F38=3,IV.1_ART10!O38=1),(IV.1_ART10!$E38-IV.1_ART10!$N38),0)</f>
        <v>0</v>
      </c>
      <c r="BQ231" s="21">
        <f>IF(AND(IV.1_ART10!$F38=3,IV.1_ART10!O38=2),(IV.1_ART10!$E38-IV.1_ART10!$N38),0)</f>
        <v>0</v>
      </c>
      <c r="BR231" s="21">
        <f>IF(IV.1_ART10!$F38=4,IV.1_ART10!$E38,0)</f>
        <v>0</v>
      </c>
      <c r="BS231" s="21">
        <f>IF(IV.1_ART10!$J38=5,IV.1_ART10!$I38,0)</f>
        <v>0</v>
      </c>
      <c r="BT231" s="21">
        <f>IF(IV.1_ART10!$J38=6,IV.1_ART10!$I38,0)</f>
        <v>0</v>
      </c>
      <c r="BU231" s="21">
        <f>IF(IV.1_ART11!$F38=1,IV.1_ART11!$E38,0)</f>
        <v>0</v>
      </c>
      <c r="BV231" s="20">
        <f>IF(IV.1_ART11!$F38=2,(IV.1_ART11!$E38-IV.1_ART11!$N38),0)</f>
        <v>0</v>
      </c>
      <c r="BW231" s="21">
        <f>IF(AND(IV.1_ART11!$F38=3,IV.1_ART11!O38=1),(IV.1_ART11!$E38-IV.1_ART11!$N38),0)</f>
        <v>0</v>
      </c>
      <c r="BX231" s="21">
        <f>IF(AND(IV.1_ART11!$F38=3,IV.1_ART11!O38=2),(IV.1_ART11!$E38-IV.1_ART11!$N38),0)</f>
        <v>0</v>
      </c>
      <c r="BY231" s="21">
        <f>IF(IV.1_ART11!$F38=4,IV.1_ART11!$E38,0)</f>
        <v>0</v>
      </c>
      <c r="BZ231" s="21">
        <f>IF(IV.1_ART11!$J38=5,IV.1_ART11!$I38,0)</f>
        <v>0</v>
      </c>
      <c r="CA231" s="21">
        <f>IF(IV.1_ART11!$J38=6,IV.1_ART11!$I38,0)</f>
        <v>0</v>
      </c>
      <c r="CB231" s="21">
        <f>IF(IV.1_ART12!$F38=1,IV.1_ART12!$E38,0)</f>
        <v>0</v>
      </c>
      <c r="CC231" s="20">
        <f>IF(IV.1_ART12!$F38=2,(IV.1_ART12!$E38-IV.1_ART12!$N38),0)</f>
        <v>0</v>
      </c>
      <c r="CD231" s="21">
        <f>IF(AND(IV.1_ART12!$F38=3,IV.1_ART12!O38=1),(IV.1_ART12!$E38-IV.1_ART12!$N38),0)</f>
        <v>0</v>
      </c>
      <c r="CE231" s="21">
        <f>IF(AND(IV.1_ART12!$F38=3,IV.1_ART12!O38=2),(IV.1_ART12!$E38-IV.1_ART12!$N38),0)</f>
        <v>0</v>
      </c>
      <c r="CF231" s="21">
        <f>IF(IV.1_ART12!$F38=4,IV.1_ART12!$E38,0)</f>
        <v>0</v>
      </c>
      <c r="CG231" s="21">
        <f>IF(IV.1_ART12!$J38=5,IV.1_ART12!$I38,0)</f>
        <v>0</v>
      </c>
      <c r="CH231" s="21">
        <f>IF(IV.1_ART12!$J38=6,IV.1_ART12!$I38,0)</f>
        <v>0</v>
      </c>
    </row>
    <row r="232" spans="1:86">
      <c r="A232" s="22">
        <v>222</v>
      </c>
      <c r="B232" s="474" t="s">
        <v>291</v>
      </c>
      <c r="C232" s="21">
        <f>IF(IV.1_ART1!$F39=1,IV.1_ART1!$E39,0)</f>
        <v>0</v>
      </c>
      <c r="D232" s="21">
        <f>IF(IV.1_ART1!$F39=2,(IV.1_ART1!$E39-IV.1_ART1!$N39),0)</f>
        <v>0</v>
      </c>
      <c r="E232" s="21">
        <f>IF(IV.1_ART1!$F39=3,(IV.1_ART1!$E39-IV.1_ART1!$N39),0)</f>
        <v>0</v>
      </c>
      <c r="F232" s="21">
        <f>IF(AND(IV.1_ART1!$F39=3,IV.1_ART1!O39=2),(IV.1_ART1!$E39-IV.1_ART1!$N39),0)</f>
        <v>0</v>
      </c>
      <c r="G232" s="21">
        <f>IF(IV.1_ART1!$F39=4,IV.1_ART1!$E39,0)</f>
        <v>0</v>
      </c>
      <c r="H232" s="21">
        <f>IF(IV.1_ART1!$J39=5,IV.1_ART1!$I39,0)</f>
        <v>0</v>
      </c>
      <c r="I232" s="21">
        <f>IF(IV.1_ART1!$J39=6,IV.1_ART1!$I39,0)</f>
        <v>0</v>
      </c>
      <c r="J232" s="21">
        <f>IF(IV.1_ART2!$F39=1,IV.1_ART2!$E39,0)</f>
        <v>0</v>
      </c>
      <c r="K232" s="20">
        <f>IF(IV.1_ART2!$F39=2,(IV.1_ART2!$E39-IV.1_ART2!$N39),0)</f>
        <v>0</v>
      </c>
      <c r="L232" s="21">
        <f>IF(AND(IV.1_ART2!$F39=3,IV.1_ART2!O39=1),(IV.1_ART2!$E39-IV.1_ART2!$N39),0)</f>
        <v>0</v>
      </c>
      <c r="M232" s="21">
        <f>IF(AND(IV.1_ART2!$F39=3,IV.1_ART2!O39=2),(IV.1_ART2!$E39-IV.1_ART2!$N39),0)</f>
        <v>0</v>
      </c>
      <c r="N232" s="21">
        <f>IF(IV.1_ART2!$F39=4,IV.1_ART2!$E39,0)</f>
        <v>0</v>
      </c>
      <c r="O232" s="21">
        <f>IF(IV.1_ART2!$J39=5,IV.1_ART2!$I39,0)</f>
        <v>0</v>
      </c>
      <c r="P232" s="21">
        <f>IF(IV.1_ART2!$J39=6,IV.1_ART2!$I39,0)</f>
        <v>0</v>
      </c>
      <c r="Q232" s="21">
        <f>IF(IV.1_ART3!$F39=1,IV.1_ART3!$E39,0)</f>
        <v>0</v>
      </c>
      <c r="R232" s="20">
        <f>IF(IV.1_ART3!$F39=2,(IV.1_ART3!$E39-IV.1_ART3!$N39),0)</f>
        <v>0</v>
      </c>
      <c r="S232" s="21">
        <f>IF(AND(IV.1_ART3!$F39=3,IV.1_ART3!O39=1),(IV.1_ART3!$E39-IV.1_ART3!$N39),0)</f>
        <v>0</v>
      </c>
      <c r="T232" s="21">
        <f>IF(AND(IV.1_ART3!$F39=3,IV.1_ART3!O39=2),(IV.1_ART3!$E39-IV.1_ART3!$N39),0)</f>
        <v>0</v>
      </c>
      <c r="U232" s="21">
        <f>IF(IV.1_ART3!$F39=4,IV.1_ART3!$E39,0)</f>
        <v>0</v>
      </c>
      <c r="V232" s="21">
        <f>IF(IV.1_ART3!$J39=5,IV.1_ART3!$I39,0)</f>
        <v>0</v>
      </c>
      <c r="W232" s="21">
        <f>IF(IV.1_ART3!$J39=6,IV.1_ART3!$I39,0)</f>
        <v>0</v>
      </c>
      <c r="X232" s="21">
        <f>IF(IV.1_ART4!$F39=1,IV.1_ART4!$E39,0)</f>
        <v>0</v>
      </c>
      <c r="Y232" s="20">
        <f>IF(IV.1_ART4!$F39=2,(IV.1_ART4!$E39-IV.1_ART4!$N39),0)</f>
        <v>0</v>
      </c>
      <c r="Z232" s="21">
        <f>IF(AND(IV.1_ART4!$F39=3,IV.1_ART4!O39=1),(IV.1_ART4!$E39-IV.1_ART4!$N39),0)</f>
        <v>0</v>
      </c>
      <c r="AA232" s="21">
        <f>IF(AND(IV.1_ART4!$F39=3,IV.1_ART4!O39=2),(IV.1_ART4!$E39-IV.1_ART4!$N39),0)</f>
        <v>0</v>
      </c>
      <c r="AB232" s="21">
        <f>IF(IV.1_ART4!$F39=4,IV.1_ART4!$E39,0)</f>
        <v>0</v>
      </c>
      <c r="AC232" s="21">
        <f>IF(IV.1_ART4!$J39=5,IV.1_ART4!$I39,0)</f>
        <v>0</v>
      </c>
      <c r="AD232" s="21">
        <f>IF(IV.1_ART4!$J39=6,IV.1_ART4!$I39,0)</f>
        <v>0</v>
      </c>
      <c r="AE232" s="21">
        <f>IF(IV.1_ART5!$F39=1,IV.1_ART5!$E39,0)</f>
        <v>0</v>
      </c>
      <c r="AF232" s="20">
        <f>IF(IV.1_ART5!$F39=2,(IV.1_ART5!$E39-IV.1_ART5!$N39),0)</f>
        <v>0</v>
      </c>
      <c r="AG232" s="21">
        <f>IF(AND(IV.1_ART5!$F39=3,IV.1_ART5!O39=1),(IV.1_ART5!$E39-IV.1_ART5!$N39),0)</f>
        <v>0</v>
      </c>
      <c r="AH232" s="21">
        <f>IF(AND(IV.1_ART5!$F39=3,IV.1_ART5!O39=2),(IV.1_ART5!$E39-IV.1_ART5!$N39),0)</f>
        <v>0</v>
      </c>
      <c r="AI232" s="21">
        <f>IF(IV.1_ART5!$F39=4,IV.1_ART5!$E39,0)</f>
        <v>0</v>
      </c>
      <c r="AJ232" s="21">
        <f>IF(IV.1_ART5!$J39=5,IV.1_ART5!$I39,0)</f>
        <v>0</v>
      </c>
      <c r="AK232" s="21">
        <f>IF(IV.1_ART5!$J39=6,IV.1_ART5!$I39,0)</f>
        <v>0</v>
      </c>
      <c r="AL232" s="21">
        <f>IF(IV.1_ART6!$F39=1,IV.1_ART6!$E39,0)</f>
        <v>0</v>
      </c>
      <c r="AM232" s="20">
        <f>IF(IV.1_ART6!$F39=2,(IV.1_ART6!$E39-IV.1_ART6!$N39),0)</f>
        <v>0</v>
      </c>
      <c r="AN232" s="21">
        <f>IF(AND(IV.1_ART6!$F39=3,IV.1_ART6!O39=1),(IV.1_ART6!$E39-IV.1_ART6!$N39),0)</f>
        <v>0</v>
      </c>
      <c r="AO232" s="21">
        <f>IF(AND(IV.1_ART6!$F39=3,IV.1_ART6!O39=2),(IV.1_ART6!$E39-IV.1_ART6!$N39),0)</f>
        <v>0</v>
      </c>
      <c r="AP232" s="21">
        <f>IF(IV.1_ART6!$F39=4,IV.1_ART6!$E39,0)</f>
        <v>0</v>
      </c>
      <c r="AQ232" s="21">
        <f>IF(IV.1_ART6!$J39=5,IV.1_ART6!$I39,0)</f>
        <v>0</v>
      </c>
      <c r="AR232" s="21">
        <f>IF(IV.1_ART6!$J39=6,IV.1_ART6!$I39,0)</f>
        <v>0</v>
      </c>
      <c r="AS232" s="21">
        <f>IF(IV.1_ART7!$F39=1,IV.1_ART7!$E39,0)</f>
        <v>0</v>
      </c>
      <c r="AT232" s="20">
        <f>IF(IV.1_ART7!$F39=2,(IV.1_ART7!$E39-IV.1_ART7!$N39),0)</f>
        <v>0</v>
      </c>
      <c r="AU232" s="21">
        <f>IF(AND(IV.1_ART7!$F39=3,IV.1_ART7!O39=1),(IV.1_ART7!$E39-IV.1_ART7!$N39),0)</f>
        <v>0</v>
      </c>
      <c r="AV232" s="21">
        <f>IF(AND(IV.1_ART7!$F39=3,IV.1_ART7!O39=2),(IV.1_ART7!$E39-IV.1_ART7!$N39),0)</f>
        <v>0</v>
      </c>
      <c r="AW232" s="21">
        <f>IF(IV.1_ART7!$F39=4,IV.1_ART7!$E39,0)</f>
        <v>0</v>
      </c>
      <c r="AX232" s="21">
        <f>IF(IV.1_ART7!$J39=5,IV.1_ART7!$I39,0)</f>
        <v>0</v>
      </c>
      <c r="AY232" s="21">
        <f>IF(IV.1_ART7!$J39=6,IV.1_ART7!$I39,0)</f>
        <v>0</v>
      </c>
      <c r="AZ232" s="21">
        <f>IF(IV.1_ART8!$F39=1,IV.1_ART8!$E39,0)</f>
        <v>0</v>
      </c>
      <c r="BA232" s="20">
        <f>IF(IV.1_ART8!$F39=2,(IV.1_ART8!$E39-IV.1_ART8!$N39),0)</f>
        <v>0</v>
      </c>
      <c r="BB232" s="21">
        <f>IF(AND(IV.1_ART8!$F39=3,IV.1_ART8!O39=1),(IV.1_ART8!$E39-IV.1_ART8!$N39),0)</f>
        <v>0</v>
      </c>
      <c r="BC232" s="21">
        <f>IF(AND(IV.1_ART8!$F39=3,IV.1_ART8!O39=2),(IV.1_ART8!$E39-IV.1_ART8!$N39),0)</f>
        <v>0</v>
      </c>
      <c r="BD232" s="21">
        <f>IF(IV.1_ART8!$F39=4,IV.1_ART8!$E39,0)</f>
        <v>0</v>
      </c>
      <c r="BE232" s="21">
        <f>IF(IV.1_ART8!$J39=5,IV.1_ART8!$I39,0)</f>
        <v>0</v>
      </c>
      <c r="BF232" s="21">
        <f>IF(IV.1_ART8!$J39=6,IV.1_ART8!$I39,0)</f>
        <v>0</v>
      </c>
      <c r="BG232" s="21">
        <f>IF(IV.1_ART9!$F39=1,IV.1_ART9!$E39,0)</f>
        <v>0</v>
      </c>
      <c r="BH232" s="20">
        <f>IF(IV.1_ART9!$F39=2,(IV.1_ART9!$E39-IV.1_ART9!$N39),0)</f>
        <v>0</v>
      </c>
      <c r="BI232" s="21">
        <f>IF(AND(IV.1_ART9!$F39=3,IV.1_ART9!O39=1),(IV.1_ART9!$E39-IV.1_ART9!$N39),0)</f>
        <v>0</v>
      </c>
      <c r="BJ232" s="21">
        <f>IF(AND(IV.1_ART9!$F39=3,IV.1_ART9!O39=2),(IV.1_ART9!$E39-IV.1_ART9!$N39),0)</f>
        <v>0</v>
      </c>
      <c r="BK232" s="21">
        <f>IF(IV.1_ART9!$F39=4,IV.1_ART9!$E39,0)</f>
        <v>0</v>
      </c>
      <c r="BL232" s="21">
        <f>IF(IV.1_ART9!$J39=5,IV.1_ART9!$I39,0)</f>
        <v>0</v>
      </c>
      <c r="BM232" s="21">
        <f>IF(IV.1_ART9!$J39=6,IV.1_ART9!$I39,0)</f>
        <v>0</v>
      </c>
      <c r="BN232" s="21">
        <f>IF(IV.1_ART10!$F39=1,IV.1_ART10!$E39,0)</f>
        <v>0</v>
      </c>
      <c r="BO232" s="20">
        <f>IF(IV.1_ART10!$F39=2,(IV.1_ART10!$E39-IV.1_ART10!$N39),0)</f>
        <v>0</v>
      </c>
      <c r="BP232" s="21">
        <f>IF(AND(IV.1_ART10!$F39=3,IV.1_ART10!O39=1),(IV.1_ART10!$E39-IV.1_ART10!$N39),0)</f>
        <v>0</v>
      </c>
      <c r="BQ232" s="21">
        <f>IF(AND(IV.1_ART10!$F39=3,IV.1_ART10!O39=2),(IV.1_ART10!$E39-IV.1_ART10!$N39),0)</f>
        <v>0</v>
      </c>
      <c r="BR232" s="21">
        <f>IF(IV.1_ART10!$F39=4,IV.1_ART10!$E39,0)</f>
        <v>0</v>
      </c>
      <c r="BS232" s="21">
        <f>IF(IV.1_ART10!$J39=5,IV.1_ART10!$I39,0)</f>
        <v>0</v>
      </c>
      <c r="BT232" s="21">
        <f>IF(IV.1_ART10!$J39=6,IV.1_ART10!$I39,0)</f>
        <v>0</v>
      </c>
      <c r="BU232" s="21">
        <f>IF(IV.1_ART11!$F39=1,IV.1_ART11!$E39,0)</f>
        <v>0</v>
      </c>
      <c r="BV232" s="20">
        <f>IF(IV.1_ART11!$F39=2,(IV.1_ART11!$E39-IV.1_ART11!$N39),0)</f>
        <v>0</v>
      </c>
      <c r="BW232" s="21">
        <f>IF(AND(IV.1_ART11!$F39=3,IV.1_ART11!O39=1),(IV.1_ART11!$E39-IV.1_ART11!$N39),0)</f>
        <v>0</v>
      </c>
      <c r="BX232" s="21">
        <f>IF(AND(IV.1_ART11!$F39=3,IV.1_ART11!O39=2),(IV.1_ART11!$E39-IV.1_ART11!$N39),0)</f>
        <v>0</v>
      </c>
      <c r="BY232" s="21">
        <f>IF(IV.1_ART11!$F39=4,IV.1_ART11!$E39,0)</f>
        <v>0</v>
      </c>
      <c r="BZ232" s="21">
        <f>IF(IV.1_ART11!$J39=5,IV.1_ART11!$I39,0)</f>
        <v>0</v>
      </c>
      <c r="CA232" s="21">
        <f>IF(IV.1_ART11!$J39=6,IV.1_ART11!$I39,0)</f>
        <v>0</v>
      </c>
      <c r="CB232" s="21">
        <f>IF(IV.1_ART12!$F39=1,IV.1_ART12!$E39,0)</f>
        <v>0</v>
      </c>
      <c r="CC232" s="20">
        <f>IF(IV.1_ART12!$F39=2,(IV.1_ART12!$E39-IV.1_ART12!$N39),0)</f>
        <v>0</v>
      </c>
      <c r="CD232" s="21">
        <f>IF(AND(IV.1_ART12!$F39=3,IV.1_ART12!O39=1),(IV.1_ART12!$E39-IV.1_ART12!$N39),0)</f>
        <v>0</v>
      </c>
      <c r="CE232" s="21">
        <f>IF(AND(IV.1_ART12!$F39=3,IV.1_ART12!O39=2),(IV.1_ART12!$E39-IV.1_ART12!$N39),0)</f>
        <v>0</v>
      </c>
      <c r="CF232" s="21">
        <f>IF(IV.1_ART12!$F39=4,IV.1_ART12!$E39,0)</f>
        <v>0</v>
      </c>
      <c r="CG232" s="21">
        <f>IF(IV.1_ART12!$J39=5,IV.1_ART12!$I39,0)</f>
        <v>0</v>
      </c>
      <c r="CH232" s="21">
        <f>IF(IV.1_ART12!$J39=6,IV.1_ART12!$I39,0)</f>
        <v>0</v>
      </c>
    </row>
    <row r="233" spans="1:86">
      <c r="A233" s="22">
        <v>223</v>
      </c>
      <c r="B233" s="474" t="s">
        <v>292</v>
      </c>
      <c r="C233" s="21">
        <f>IF(IV.1_ART1!$F40=1,IV.1_ART1!$E40,0)</f>
        <v>0</v>
      </c>
      <c r="D233" s="21">
        <f>IF(IV.1_ART1!$F40=2,(IV.1_ART1!$E40-IV.1_ART1!$N40),0)</f>
        <v>0</v>
      </c>
      <c r="E233" s="21">
        <f>IF(IV.1_ART1!$F40=3,(IV.1_ART1!$E40-IV.1_ART1!$N40),0)</f>
        <v>0</v>
      </c>
      <c r="F233" s="21">
        <f>IF(AND(IV.1_ART1!$F40=3,IV.1_ART1!O40=2),(IV.1_ART1!$E40-IV.1_ART1!$N40),0)</f>
        <v>0</v>
      </c>
      <c r="G233" s="21">
        <f>IF(IV.1_ART1!$F40=4,IV.1_ART1!$E40,0)</f>
        <v>0</v>
      </c>
      <c r="H233" s="21">
        <f>IF(IV.1_ART1!$J40=5,IV.1_ART1!$I40,0)</f>
        <v>0</v>
      </c>
      <c r="I233" s="21">
        <f>IF(IV.1_ART1!$J40=6,IV.1_ART1!$I40,0)</f>
        <v>0</v>
      </c>
      <c r="J233" s="21">
        <f>IF(IV.1_ART2!$F40=1,IV.1_ART2!$E40,0)</f>
        <v>0</v>
      </c>
      <c r="K233" s="20">
        <f>IF(IV.1_ART2!$F40=2,(IV.1_ART2!$E40-IV.1_ART2!$N40),0)</f>
        <v>0</v>
      </c>
      <c r="L233" s="21">
        <f>IF(AND(IV.1_ART2!$F40=3,IV.1_ART2!O40=1),(IV.1_ART2!$E40-IV.1_ART2!$N40),0)</f>
        <v>0</v>
      </c>
      <c r="M233" s="21">
        <f>IF(AND(IV.1_ART2!$F40=3,IV.1_ART2!O40=2),(IV.1_ART2!$E40-IV.1_ART2!$N40),0)</f>
        <v>0</v>
      </c>
      <c r="N233" s="21">
        <f>IF(IV.1_ART2!$F40=4,IV.1_ART2!$E40,0)</f>
        <v>0</v>
      </c>
      <c r="O233" s="21">
        <f>IF(IV.1_ART2!$J40=5,IV.1_ART2!$I40,0)</f>
        <v>0</v>
      </c>
      <c r="P233" s="21">
        <f>IF(IV.1_ART2!$J40=6,IV.1_ART2!$I40,0)</f>
        <v>0</v>
      </c>
      <c r="Q233" s="21">
        <f>IF(IV.1_ART3!$F40=1,IV.1_ART3!$E40,0)</f>
        <v>0</v>
      </c>
      <c r="R233" s="20">
        <f>IF(IV.1_ART3!$F40=2,(IV.1_ART3!$E40-IV.1_ART3!$N40),0)</f>
        <v>0</v>
      </c>
      <c r="S233" s="21">
        <f>IF(AND(IV.1_ART3!$F40=3,IV.1_ART3!O40=1),(IV.1_ART3!$E40-IV.1_ART3!$N40),0)</f>
        <v>0</v>
      </c>
      <c r="T233" s="21">
        <f>IF(AND(IV.1_ART3!$F40=3,IV.1_ART3!O40=2),(IV.1_ART3!$E40-IV.1_ART3!$N40),0)</f>
        <v>0</v>
      </c>
      <c r="U233" s="21">
        <f>IF(IV.1_ART3!$F40=4,IV.1_ART3!$E40,0)</f>
        <v>0</v>
      </c>
      <c r="V233" s="21">
        <f>IF(IV.1_ART3!$J40=5,IV.1_ART3!$I40,0)</f>
        <v>0</v>
      </c>
      <c r="W233" s="21">
        <f>IF(IV.1_ART3!$J40=6,IV.1_ART3!$I40,0)</f>
        <v>0</v>
      </c>
      <c r="X233" s="21">
        <f>IF(IV.1_ART4!$F40=1,IV.1_ART4!$E40,0)</f>
        <v>0</v>
      </c>
      <c r="Y233" s="20">
        <f>IF(IV.1_ART4!$F40=2,(IV.1_ART4!$E40-IV.1_ART4!$N40),0)</f>
        <v>0</v>
      </c>
      <c r="Z233" s="21">
        <f>IF(AND(IV.1_ART4!$F40=3,IV.1_ART4!O40=1),(IV.1_ART4!$E40-IV.1_ART4!$N40),0)</f>
        <v>0</v>
      </c>
      <c r="AA233" s="21">
        <f>IF(AND(IV.1_ART4!$F40=3,IV.1_ART4!O40=2),(IV.1_ART4!$E40-IV.1_ART4!$N40),0)</f>
        <v>0</v>
      </c>
      <c r="AB233" s="21">
        <f>IF(IV.1_ART4!$F40=4,IV.1_ART4!$E40,0)</f>
        <v>0</v>
      </c>
      <c r="AC233" s="21">
        <f>IF(IV.1_ART4!$J40=5,IV.1_ART4!$I40,0)</f>
        <v>0</v>
      </c>
      <c r="AD233" s="21">
        <f>IF(IV.1_ART4!$J40=6,IV.1_ART4!$I40,0)</f>
        <v>0</v>
      </c>
      <c r="AE233" s="21">
        <f>IF(IV.1_ART5!$F40=1,IV.1_ART5!$E40,0)</f>
        <v>0</v>
      </c>
      <c r="AF233" s="20">
        <f>IF(IV.1_ART5!$F40=2,(IV.1_ART5!$E40-IV.1_ART5!$N40),0)</f>
        <v>0</v>
      </c>
      <c r="AG233" s="21">
        <f>IF(AND(IV.1_ART5!$F40=3,IV.1_ART5!O40=1),(IV.1_ART5!$E40-IV.1_ART5!$N40),0)</f>
        <v>0</v>
      </c>
      <c r="AH233" s="21">
        <f>IF(AND(IV.1_ART5!$F40=3,IV.1_ART5!O40=2),(IV.1_ART5!$E40-IV.1_ART5!$N40),0)</f>
        <v>0</v>
      </c>
      <c r="AI233" s="21">
        <f>IF(IV.1_ART5!$F40=4,IV.1_ART5!$E40,0)</f>
        <v>0</v>
      </c>
      <c r="AJ233" s="21">
        <f>IF(IV.1_ART5!$J40=5,IV.1_ART5!$I40,0)</f>
        <v>0</v>
      </c>
      <c r="AK233" s="21">
        <f>IF(IV.1_ART5!$J40=6,IV.1_ART5!$I40,0)</f>
        <v>0</v>
      </c>
      <c r="AL233" s="21">
        <f>IF(IV.1_ART6!$F40=1,IV.1_ART6!$E40,0)</f>
        <v>0</v>
      </c>
      <c r="AM233" s="20">
        <f>IF(IV.1_ART6!$F40=2,(IV.1_ART6!$E40-IV.1_ART6!$N40),0)</f>
        <v>0</v>
      </c>
      <c r="AN233" s="21">
        <f>IF(AND(IV.1_ART6!$F40=3,IV.1_ART6!O40=1),(IV.1_ART6!$E40-IV.1_ART6!$N40),0)</f>
        <v>0</v>
      </c>
      <c r="AO233" s="21">
        <f>IF(AND(IV.1_ART6!$F40=3,IV.1_ART6!O40=2),(IV.1_ART6!$E40-IV.1_ART6!$N40),0)</f>
        <v>0</v>
      </c>
      <c r="AP233" s="21">
        <f>IF(IV.1_ART6!$F40=4,IV.1_ART6!$E40,0)</f>
        <v>0</v>
      </c>
      <c r="AQ233" s="21">
        <f>IF(IV.1_ART6!$J40=5,IV.1_ART6!$I40,0)</f>
        <v>0</v>
      </c>
      <c r="AR233" s="21">
        <f>IF(IV.1_ART6!$J40=6,IV.1_ART6!$I40,0)</f>
        <v>0</v>
      </c>
      <c r="AS233" s="21">
        <f>IF(IV.1_ART7!$F40=1,IV.1_ART7!$E40,0)</f>
        <v>0</v>
      </c>
      <c r="AT233" s="20">
        <f>IF(IV.1_ART7!$F40=2,(IV.1_ART7!$E40-IV.1_ART7!$N40),0)</f>
        <v>0</v>
      </c>
      <c r="AU233" s="21">
        <f>IF(AND(IV.1_ART7!$F40=3,IV.1_ART7!O40=1),(IV.1_ART7!$E40-IV.1_ART7!$N40),0)</f>
        <v>0</v>
      </c>
      <c r="AV233" s="21">
        <f>IF(AND(IV.1_ART7!$F40=3,IV.1_ART7!O40=2),(IV.1_ART7!$E40-IV.1_ART7!$N40),0)</f>
        <v>0</v>
      </c>
      <c r="AW233" s="21">
        <f>IF(IV.1_ART7!$F40=4,IV.1_ART7!$E40,0)</f>
        <v>0</v>
      </c>
      <c r="AX233" s="21">
        <f>IF(IV.1_ART7!$J40=5,IV.1_ART7!$I40,0)</f>
        <v>0</v>
      </c>
      <c r="AY233" s="21">
        <f>IF(IV.1_ART7!$J40=6,IV.1_ART7!$I40,0)</f>
        <v>0</v>
      </c>
      <c r="AZ233" s="21">
        <f>IF(IV.1_ART8!$F40=1,IV.1_ART8!$E40,0)</f>
        <v>0</v>
      </c>
      <c r="BA233" s="20">
        <f>IF(IV.1_ART8!$F40=2,(IV.1_ART8!$E40-IV.1_ART8!$N40),0)</f>
        <v>0</v>
      </c>
      <c r="BB233" s="21">
        <f>IF(AND(IV.1_ART8!$F40=3,IV.1_ART8!O40=1),(IV.1_ART8!$E40-IV.1_ART8!$N40),0)</f>
        <v>0</v>
      </c>
      <c r="BC233" s="21">
        <f>IF(AND(IV.1_ART8!$F40=3,IV.1_ART8!O40=2),(IV.1_ART8!$E40-IV.1_ART8!$N40),0)</f>
        <v>0</v>
      </c>
      <c r="BD233" s="21">
        <f>IF(IV.1_ART8!$F40=4,IV.1_ART8!$E40,0)</f>
        <v>0</v>
      </c>
      <c r="BE233" s="21">
        <f>IF(IV.1_ART8!$J40=5,IV.1_ART8!$I40,0)</f>
        <v>0</v>
      </c>
      <c r="BF233" s="21">
        <f>IF(IV.1_ART8!$J40=6,IV.1_ART8!$I40,0)</f>
        <v>0</v>
      </c>
      <c r="BG233" s="21">
        <f>IF(IV.1_ART9!$F40=1,IV.1_ART9!$E40,0)</f>
        <v>0</v>
      </c>
      <c r="BH233" s="20">
        <f>IF(IV.1_ART9!$F40=2,(IV.1_ART9!$E40-IV.1_ART9!$N40),0)</f>
        <v>0</v>
      </c>
      <c r="BI233" s="21">
        <f>IF(AND(IV.1_ART9!$F40=3,IV.1_ART9!O40=1),(IV.1_ART9!$E40-IV.1_ART9!$N40),0)</f>
        <v>0</v>
      </c>
      <c r="BJ233" s="21">
        <f>IF(AND(IV.1_ART9!$F40=3,IV.1_ART9!O40=2),(IV.1_ART9!$E40-IV.1_ART9!$N40),0)</f>
        <v>0</v>
      </c>
      <c r="BK233" s="21">
        <f>IF(IV.1_ART9!$F40=4,IV.1_ART9!$E40,0)</f>
        <v>0</v>
      </c>
      <c r="BL233" s="21">
        <f>IF(IV.1_ART9!$J40=5,IV.1_ART9!$I40,0)</f>
        <v>0</v>
      </c>
      <c r="BM233" s="21">
        <f>IF(IV.1_ART9!$J40=6,IV.1_ART9!$I40,0)</f>
        <v>0</v>
      </c>
      <c r="BN233" s="21">
        <f>IF(IV.1_ART10!$F40=1,IV.1_ART10!$E40,0)</f>
        <v>0</v>
      </c>
      <c r="BO233" s="20">
        <f>IF(IV.1_ART10!$F40=2,(IV.1_ART10!$E40-IV.1_ART10!$N40),0)</f>
        <v>0</v>
      </c>
      <c r="BP233" s="21">
        <f>IF(AND(IV.1_ART10!$F40=3,IV.1_ART10!O40=1),(IV.1_ART10!$E40-IV.1_ART10!$N40),0)</f>
        <v>0</v>
      </c>
      <c r="BQ233" s="21">
        <f>IF(AND(IV.1_ART10!$F40=3,IV.1_ART10!O40=2),(IV.1_ART10!$E40-IV.1_ART10!$N40),0)</f>
        <v>0</v>
      </c>
      <c r="BR233" s="21">
        <f>IF(IV.1_ART10!$F40=4,IV.1_ART10!$E40,0)</f>
        <v>0</v>
      </c>
      <c r="BS233" s="21">
        <f>IF(IV.1_ART10!$J40=5,IV.1_ART10!$I40,0)</f>
        <v>0</v>
      </c>
      <c r="BT233" s="21">
        <f>IF(IV.1_ART10!$J40=6,IV.1_ART10!$I40,0)</f>
        <v>0</v>
      </c>
      <c r="BU233" s="21">
        <f>IF(IV.1_ART11!$F40=1,IV.1_ART11!$E40,0)</f>
        <v>0</v>
      </c>
      <c r="BV233" s="20">
        <f>IF(IV.1_ART11!$F40=2,(IV.1_ART11!$E40-IV.1_ART11!$N40),0)</f>
        <v>0</v>
      </c>
      <c r="BW233" s="21">
        <f>IF(AND(IV.1_ART11!$F40=3,IV.1_ART11!O40=1),(IV.1_ART11!$E40-IV.1_ART11!$N40),0)</f>
        <v>0</v>
      </c>
      <c r="BX233" s="21">
        <f>IF(AND(IV.1_ART11!$F40=3,IV.1_ART11!O40=2),(IV.1_ART11!$E40-IV.1_ART11!$N40),0)</f>
        <v>0</v>
      </c>
      <c r="BY233" s="21">
        <f>IF(IV.1_ART11!$F40=4,IV.1_ART11!$E40,0)</f>
        <v>0</v>
      </c>
      <c r="BZ233" s="21">
        <f>IF(IV.1_ART11!$J40=5,IV.1_ART11!$I40,0)</f>
        <v>0</v>
      </c>
      <c r="CA233" s="21">
        <f>IF(IV.1_ART11!$J40=6,IV.1_ART11!$I40,0)</f>
        <v>0</v>
      </c>
      <c r="CB233" s="21">
        <f>IF(IV.1_ART12!$F40=1,IV.1_ART12!$E40,0)</f>
        <v>0</v>
      </c>
      <c r="CC233" s="20">
        <f>IF(IV.1_ART12!$F40=2,(IV.1_ART12!$E40-IV.1_ART12!$N40),0)</f>
        <v>0</v>
      </c>
      <c r="CD233" s="21">
        <f>IF(AND(IV.1_ART12!$F40=3,IV.1_ART12!O40=1),(IV.1_ART12!$E40-IV.1_ART12!$N40),0)</f>
        <v>0</v>
      </c>
      <c r="CE233" s="21">
        <f>IF(AND(IV.1_ART12!$F40=3,IV.1_ART12!O40=2),(IV.1_ART12!$E40-IV.1_ART12!$N40),0)</f>
        <v>0</v>
      </c>
      <c r="CF233" s="21">
        <f>IF(IV.1_ART12!$F40=4,IV.1_ART12!$E40,0)</f>
        <v>0</v>
      </c>
      <c r="CG233" s="21">
        <f>IF(IV.1_ART12!$J40=5,IV.1_ART12!$I40,0)</f>
        <v>0</v>
      </c>
      <c r="CH233" s="21">
        <f>IF(IV.1_ART12!$J40=6,IV.1_ART12!$I40,0)</f>
        <v>0</v>
      </c>
    </row>
    <row r="234" spans="1:86">
      <c r="A234" s="22">
        <v>224</v>
      </c>
      <c r="B234" s="474" t="s">
        <v>293</v>
      </c>
      <c r="C234" s="21">
        <f>IF(IV.1_ART1!$F41=1,IV.1_ART1!$E41,0)</f>
        <v>0</v>
      </c>
      <c r="D234" s="21">
        <f>IF(IV.1_ART1!$F41=2,(IV.1_ART1!$E41-IV.1_ART1!$N41),0)</f>
        <v>0</v>
      </c>
      <c r="E234" s="21">
        <f>IF(IV.1_ART1!$F41=3,(IV.1_ART1!$E41-IV.1_ART1!$N41),0)</f>
        <v>0</v>
      </c>
      <c r="F234" s="21">
        <f>IF(AND(IV.1_ART1!$F41=3,IV.1_ART1!O41=2),(IV.1_ART1!$E41-IV.1_ART1!$N41),0)</f>
        <v>0</v>
      </c>
      <c r="G234" s="21">
        <f>IF(IV.1_ART1!$F41=4,IV.1_ART1!$E41,0)</f>
        <v>0</v>
      </c>
      <c r="H234" s="21">
        <f>IF(IV.1_ART1!$J41=5,IV.1_ART1!$I41,0)</f>
        <v>0</v>
      </c>
      <c r="I234" s="21">
        <f>IF(IV.1_ART1!$J41=6,IV.1_ART1!$I41,0)</f>
        <v>0</v>
      </c>
      <c r="J234" s="21">
        <f>IF(IV.1_ART2!$F41=1,IV.1_ART2!$E41,0)</f>
        <v>0</v>
      </c>
      <c r="K234" s="20">
        <f>IF(IV.1_ART2!$F41=2,(IV.1_ART2!$E41-IV.1_ART2!$N41),0)</f>
        <v>0</v>
      </c>
      <c r="L234" s="21">
        <f>IF(AND(IV.1_ART2!$F41=3,IV.1_ART2!O41=1),(IV.1_ART2!$E41-IV.1_ART2!$N41),0)</f>
        <v>0</v>
      </c>
      <c r="M234" s="21">
        <f>IF(AND(IV.1_ART2!$F41=3,IV.1_ART2!O41=2),(IV.1_ART2!$E41-IV.1_ART2!$N41),0)</f>
        <v>0</v>
      </c>
      <c r="N234" s="21">
        <f>IF(IV.1_ART2!$F41=4,IV.1_ART2!$E41,0)</f>
        <v>0</v>
      </c>
      <c r="O234" s="21">
        <f>IF(IV.1_ART2!$J41=5,IV.1_ART2!$I41,0)</f>
        <v>0</v>
      </c>
      <c r="P234" s="21">
        <f>IF(IV.1_ART2!$J41=6,IV.1_ART2!$I41,0)</f>
        <v>0</v>
      </c>
      <c r="Q234" s="21">
        <f>IF(IV.1_ART3!$F41=1,IV.1_ART3!$E41,0)</f>
        <v>0</v>
      </c>
      <c r="R234" s="20">
        <f>IF(IV.1_ART3!$F41=2,(IV.1_ART3!$E41-IV.1_ART3!$N41),0)</f>
        <v>0</v>
      </c>
      <c r="S234" s="21">
        <f>IF(AND(IV.1_ART3!$F41=3,IV.1_ART3!O41=1),(IV.1_ART3!$E41-IV.1_ART3!$N41),0)</f>
        <v>0</v>
      </c>
      <c r="T234" s="21">
        <f>IF(AND(IV.1_ART3!$F41=3,IV.1_ART3!O41=2),(IV.1_ART3!$E41-IV.1_ART3!$N41),0)</f>
        <v>0</v>
      </c>
      <c r="U234" s="21">
        <f>IF(IV.1_ART3!$F41=4,IV.1_ART3!$E41,0)</f>
        <v>0</v>
      </c>
      <c r="V234" s="21">
        <f>IF(IV.1_ART3!$J41=5,IV.1_ART3!$I41,0)</f>
        <v>0</v>
      </c>
      <c r="W234" s="21">
        <f>IF(IV.1_ART3!$J41=6,IV.1_ART3!$I41,0)</f>
        <v>0</v>
      </c>
      <c r="X234" s="21">
        <f>IF(IV.1_ART4!$F41=1,IV.1_ART4!$E41,0)</f>
        <v>0</v>
      </c>
      <c r="Y234" s="20">
        <f>IF(IV.1_ART4!$F41=2,(IV.1_ART4!$E41-IV.1_ART4!$N41),0)</f>
        <v>0</v>
      </c>
      <c r="Z234" s="21">
        <f>IF(AND(IV.1_ART4!$F41=3,IV.1_ART4!O41=1),(IV.1_ART4!$E41-IV.1_ART4!$N41),0)</f>
        <v>0</v>
      </c>
      <c r="AA234" s="21">
        <f>IF(AND(IV.1_ART4!$F41=3,IV.1_ART4!O41=2),(IV.1_ART4!$E41-IV.1_ART4!$N41),0)</f>
        <v>0</v>
      </c>
      <c r="AB234" s="21">
        <f>IF(IV.1_ART4!$F41=4,IV.1_ART4!$E41,0)</f>
        <v>0</v>
      </c>
      <c r="AC234" s="21">
        <f>IF(IV.1_ART4!$J41=5,IV.1_ART4!$I41,0)</f>
        <v>0</v>
      </c>
      <c r="AD234" s="21">
        <f>IF(IV.1_ART4!$J41=6,IV.1_ART4!$I41,0)</f>
        <v>0</v>
      </c>
      <c r="AE234" s="21">
        <f>IF(IV.1_ART5!$F41=1,IV.1_ART5!$E41,0)</f>
        <v>0</v>
      </c>
      <c r="AF234" s="20">
        <f>IF(IV.1_ART5!$F41=2,(IV.1_ART5!$E41-IV.1_ART5!$N41),0)</f>
        <v>0</v>
      </c>
      <c r="AG234" s="21">
        <f>IF(AND(IV.1_ART5!$F41=3,IV.1_ART5!O41=1),(IV.1_ART5!$E41-IV.1_ART5!$N41),0)</f>
        <v>0</v>
      </c>
      <c r="AH234" s="21">
        <f>IF(AND(IV.1_ART5!$F41=3,IV.1_ART5!O41=2),(IV.1_ART5!$E41-IV.1_ART5!$N41),0)</f>
        <v>0</v>
      </c>
      <c r="AI234" s="21">
        <f>IF(IV.1_ART5!$F41=4,IV.1_ART5!$E41,0)</f>
        <v>0</v>
      </c>
      <c r="AJ234" s="21">
        <f>IF(IV.1_ART5!$J41=5,IV.1_ART5!$I41,0)</f>
        <v>0</v>
      </c>
      <c r="AK234" s="21">
        <f>IF(IV.1_ART5!$J41=6,IV.1_ART5!$I41,0)</f>
        <v>0</v>
      </c>
      <c r="AL234" s="21">
        <f>IF(IV.1_ART6!$F41=1,IV.1_ART6!$E41,0)</f>
        <v>0</v>
      </c>
      <c r="AM234" s="20">
        <f>IF(IV.1_ART6!$F41=2,(IV.1_ART6!$E41-IV.1_ART6!$N41),0)</f>
        <v>0</v>
      </c>
      <c r="AN234" s="21">
        <f>IF(AND(IV.1_ART6!$F41=3,IV.1_ART6!O41=1),(IV.1_ART6!$E41-IV.1_ART6!$N41),0)</f>
        <v>0</v>
      </c>
      <c r="AO234" s="21">
        <f>IF(AND(IV.1_ART6!$F41=3,IV.1_ART6!O41=2),(IV.1_ART6!$E41-IV.1_ART6!$N41),0)</f>
        <v>0</v>
      </c>
      <c r="AP234" s="21">
        <f>IF(IV.1_ART6!$F41=4,IV.1_ART6!$E41,0)</f>
        <v>0</v>
      </c>
      <c r="AQ234" s="21">
        <f>IF(IV.1_ART6!$J41=5,IV.1_ART6!$I41,0)</f>
        <v>0</v>
      </c>
      <c r="AR234" s="21">
        <f>IF(IV.1_ART6!$J41=6,IV.1_ART6!$I41,0)</f>
        <v>0</v>
      </c>
      <c r="AS234" s="21">
        <f>IF(IV.1_ART7!$F41=1,IV.1_ART7!$E41,0)</f>
        <v>0</v>
      </c>
      <c r="AT234" s="20">
        <f>IF(IV.1_ART7!$F41=2,(IV.1_ART7!$E41-IV.1_ART7!$N41),0)</f>
        <v>0</v>
      </c>
      <c r="AU234" s="21">
        <f>IF(AND(IV.1_ART7!$F41=3,IV.1_ART7!O41=1),(IV.1_ART7!$E41-IV.1_ART7!$N41),0)</f>
        <v>0</v>
      </c>
      <c r="AV234" s="21">
        <f>IF(AND(IV.1_ART7!$F41=3,IV.1_ART7!O41=2),(IV.1_ART7!$E41-IV.1_ART7!$N41),0)</f>
        <v>0</v>
      </c>
      <c r="AW234" s="21">
        <f>IF(IV.1_ART7!$F41=4,IV.1_ART7!$E41,0)</f>
        <v>0</v>
      </c>
      <c r="AX234" s="21">
        <f>IF(IV.1_ART7!$J41=5,IV.1_ART7!$I41,0)</f>
        <v>0</v>
      </c>
      <c r="AY234" s="21">
        <f>IF(IV.1_ART7!$J41=6,IV.1_ART7!$I41,0)</f>
        <v>0</v>
      </c>
      <c r="AZ234" s="21">
        <f>IF(IV.1_ART8!$F41=1,IV.1_ART8!$E41,0)</f>
        <v>0</v>
      </c>
      <c r="BA234" s="20">
        <f>IF(IV.1_ART8!$F41=2,(IV.1_ART8!$E41-IV.1_ART8!$N41),0)</f>
        <v>0</v>
      </c>
      <c r="BB234" s="21">
        <f>IF(AND(IV.1_ART8!$F41=3,IV.1_ART8!O41=1),(IV.1_ART8!$E41-IV.1_ART8!$N41),0)</f>
        <v>0</v>
      </c>
      <c r="BC234" s="21">
        <f>IF(AND(IV.1_ART8!$F41=3,IV.1_ART8!O41=2),(IV.1_ART8!$E41-IV.1_ART8!$N41),0)</f>
        <v>0</v>
      </c>
      <c r="BD234" s="21">
        <f>IF(IV.1_ART8!$F41=4,IV.1_ART8!$E41,0)</f>
        <v>0</v>
      </c>
      <c r="BE234" s="21">
        <f>IF(IV.1_ART8!$J41=5,IV.1_ART8!$I41,0)</f>
        <v>0</v>
      </c>
      <c r="BF234" s="21">
        <f>IF(IV.1_ART8!$J41=6,IV.1_ART8!$I41,0)</f>
        <v>0</v>
      </c>
      <c r="BG234" s="21">
        <f>IF(IV.1_ART9!$F41=1,IV.1_ART9!$E41,0)</f>
        <v>0</v>
      </c>
      <c r="BH234" s="20">
        <f>IF(IV.1_ART9!$F41=2,(IV.1_ART9!$E41-IV.1_ART9!$N41),0)</f>
        <v>0</v>
      </c>
      <c r="BI234" s="21">
        <f>IF(AND(IV.1_ART9!$F41=3,IV.1_ART9!O41=1),(IV.1_ART9!$E41-IV.1_ART9!$N41),0)</f>
        <v>0</v>
      </c>
      <c r="BJ234" s="21">
        <f>IF(AND(IV.1_ART9!$F41=3,IV.1_ART9!O41=2),(IV.1_ART9!$E41-IV.1_ART9!$N41),0)</f>
        <v>0</v>
      </c>
      <c r="BK234" s="21">
        <f>IF(IV.1_ART9!$F41=4,IV.1_ART9!$E41,0)</f>
        <v>0</v>
      </c>
      <c r="BL234" s="21">
        <f>IF(IV.1_ART9!$J41=5,IV.1_ART9!$I41,0)</f>
        <v>0</v>
      </c>
      <c r="BM234" s="21">
        <f>IF(IV.1_ART9!$J41=6,IV.1_ART9!$I41,0)</f>
        <v>0</v>
      </c>
      <c r="BN234" s="21">
        <f>IF(IV.1_ART10!$F41=1,IV.1_ART10!$E41,0)</f>
        <v>0</v>
      </c>
      <c r="BO234" s="20">
        <f>IF(IV.1_ART10!$F41=2,(IV.1_ART10!$E41-IV.1_ART10!$N41),0)</f>
        <v>0</v>
      </c>
      <c r="BP234" s="21">
        <f>IF(AND(IV.1_ART10!$F41=3,IV.1_ART10!O41=1),(IV.1_ART10!$E41-IV.1_ART10!$N41),0)</f>
        <v>0</v>
      </c>
      <c r="BQ234" s="21">
        <f>IF(AND(IV.1_ART10!$F41=3,IV.1_ART10!O41=2),(IV.1_ART10!$E41-IV.1_ART10!$N41),0)</f>
        <v>0</v>
      </c>
      <c r="BR234" s="21">
        <f>IF(IV.1_ART10!$F41=4,IV.1_ART10!$E41,0)</f>
        <v>0</v>
      </c>
      <c r="BS234" s="21">
        <f>IF(IV.1_ART10!$J41=5,IV.1_ART10!$I41,0)</f>
        <v>0</v>
      </c>
      <c r="BT234" s="21">
        <f>IF(IV.1_ART10!$J41=6,IV.1_ART10!$I41,0)</f>
        <v>0</v>
      </c>
      <c r="BU234" s="21">
        <f>IF(IV.1_ART11!$F41=1,IV.1_ART11!$E41,0)</f>
        <v>0</v>
      </c>
      <c r="BV234" s="20">
        <f>IF(IV.1_ART11!$F41=2,(IV.1_ART11!$E41-IV.1_ART11!$N41),0)</f>
        <v>0</v>
      </c>
      <c r="BW234" s="21">
        <f>IF(AND(IV.1_ART11!$F41=3,IV.1_ART11!O41=1),(IV.1_ART11!$E41-IV.1_ART11!$N41),0)</f>
        <v>0</v>
      </c>
      <c r="BX234" s="21">
        <f>IF(AND(IV.1_ART11!$F41=3,IV.1_ART11!O41=2),(IV.1_ART11!$E41-IV.1_ART11!$N41),0)</f>
        <v>0</v>
      </c>
      <c r="BY234" s="21">
        <f>IF(IV.1_ART11!$F41=4,IV.1_ART11!$E41,0)</f>
        <v>0</v>
      </c>
      <c r="BZ234" s="21">
        <f>IF(IV.1_ART11!$J41=5,IV.1_ART11!$I41,0)</f>
        <v>0</v>
      </c>
      <c r="CA234" s="21">
        <f>IF(IV.1_ART11!$J41=6,IV.1_ART11!$I41,0)</f>
        <v>0</v>
      </c>
      <c r="CB234" s="21">
        <f>IF(IV.1_ART12!$F41=1,IV.1_ART12!$E41,0)</f>
        <v>0</v>
      </c>
      <c r="CC234" s="20">
        <f>IF(IV.1_ART12!$F41=2,(IV.1_ART12!$E41-IV.1_ART12!$N41),0)</f>
        <v>0</v>
      </c>
      <c r="CD234" s="21">
        <f>IF(AND(IV.1_ART12!$F41=3,IV.1_ART12!O41=1),(IV.1_ART12!$E41-IV.1_ART12!$N41),0)</f>
        <v>0</v>
      </c>
      <c r="CE234" s="21">
        <f>IF(AND(IV.1_ART12!$F41=3,IV.1_ART12!O41=2),(IV.1_ART12!$E41-IV.1_ART12!$N41),0)</f>
        <v>0</v>
      </c>
      <c r="CF234" s="21">
        <f>IF(IV.1_ART12!$F41=4,IV.1_ART12!$E41,0)</f>
        <v>0</v>
      </c>
      <c r="CG234" s="21">
        <f>IF(IV.1_ART12!$J41=5,IV.1_ART12!$I41,0)</f>
        <v>0</v>
      </c>
      <c r="CH234" s="21">
        <f>IF(IV.1_ART12!$J41=6,IV.1_ART12!$I41,0)</f>
        <v>0</v>
      </c>
    </row>
    <row r="235" spans="1:86">
      <c r="A235" s="22">
        <v>225</v>
      </c>
      <c r="B235" s="474" t="s">
        <v>294</v>
      </c>
      <c r="C235" s="21">
        <f>IF(IV.1_ART1!$F42=1,IV.1_ART1!$E42,0)</f>
        <v>0</v>
      </c>
      <c r="D235" s="21">
        <f>IF(IV.1_ART1!$F42=2,(IV.1_ART1!$E42-IV.1_ART1!$N42),0)</f>
        <v>0</v>
      </c>
      <c r="E235" s="21">
        <f>IF(IV.1_ART1!$F42=3,(IV.1_ART1!$E42-IV.1_ART1!$N42),0)</f>
        <v>0</v>
      </c>
      <c r="F235" s="21">
        <f>IF(AND(IV.1_ART1!$F42=3,IV.1_ART1!O42=2),(IV.1_ART1!$E42-IV.1_ART1!$N42),0)</f>
        <v>0</v>
      </c>
      <c r="G235" s="21">
        <f>IF(IV.1_ART1!$F42=4,IV.1_ART1!$E42,0)</f>
        <v>0</v>
      </c>
      <c r="H235" s="21">
        <f>IF(IV.1_ART1!$J42=5,IV.1_ART1!$I42,0)</f>
        <v>0</v>
      </c>
      <c r="I235" s="21">
        <f>IF(IV.1_ART1!$J42=6,IV.1_ART1!$I42,0)</f>
        <v>0</v>
      </c>
      <c r="J235" s="21">
        <f>IF(IV.1_ART2!$F42=1,IV.1_ART2!$E42,0)</f>
        <v>0</v>
      </c>
      <c r="K235" s="20">
        <f>IF(IV.1_ART2!$F42=2,(IV.1_ART2!$E42-IV.1_ART2!$N42),0)</f>
        <v>0</v>
      </c>
      <c r="L235" s="21">
        <f>IF(AND(IV.1_ART2!$F42=3,IV.1_ART2!O42=1),(IV.1_ART2!$E42-IV.1_ART2!$N42),0)</f>
        <v>0</v>
      </c>
      <c r="M235" s="21">
        <f>IF(AND(IV.1_ART2!$F42=3,IV.1_ART2!O42=2),(IV.1_ART2!$E42-IV.1_ART2!$N42),0)</f>
        <v>0</v>
      </c>
      <c r="N235" s="21">
        <f>IF(IV.1_ART2!$F42=4,IV.1_ART2!$E42,0)</f>
        <v>0</v>
      </c>
      <c r="O235" s="21">
        <f>IF(IV.1_ART2!$J42=5,IV.1_ART2!$I42,0)</f>
        <v>0</v>
      </c>
      <c r="P235" s="21">
        <f>IF(IV.1_ART2!$J42=6,IV.1_ART2!$I42,0)</f>
        <v>0</v>
      </c>
      <c r="Q235" s="21">
        <f>IF(IV.1_ART3!$F42=1,IV.1_ART3!$E42,0)</f>
        <v>0</v>
      </c>
      <c r="R235" s="20">
        <f>IF(IV.1_ART3!$F42=2,(IV.1_ART3!$E42-IV.1_ART3!$N42),0)</f>
        <v>0</v>
      </c>
      <c r="S235" s="21">
        <f>IF(AND(IV.1_ART3!$F42=3,IV.1_ART3!O42=1),(IV.1_ART3!$E42-IV.1_ART3!$N42),0)</f>
        <v>0</v>
      </c>
      <c r="T235" s="21">
        <f>IF(AND(IV.1_ART3!$F42=3,IV.1_ART3!O42=2),(IV.1_ART3!$E42-IV.1_ART3!$N42),0)</f>
        <v>0</v>
      </c>
      <c r="U235" s="21">
        <f>IF(IV.1_ART3!$F42=4,IV.1_ART3!$E42,0)</f>
        <v>0</v>
      </c>
      <c r="V235" s="21">
        <f>IF(IV.1_ART3!$J42=5,IV.1_ART3!$I42,0)</f>
        <v>0</v>
      </c>
      <c r="W235" s="21">
        <f>IF(IV.1_ART3!$J42=6,IV.1_ART3!$I42,0)</f>
        <v>0</v>
      </c>
      <c r="X235" s="21">
        <f>IF(IV.1_ART4!$F42=1,IV.1_ART4!$E42,0)</f>
        <v>0</v>
      </c>
      <c r="Y235" s="20">
        <f>IF(IV.1_ART4!$F42=2,(IV.1_ART4!$E42-IV.1_ART4!$N42),0)</f>
        <v>0</v>
      </c>
      <c r="Z235" s="21">
        <f>IF(AND(IV.1_ART4!$F42=3,IV.1_ART4!O42=1),(IV.1_ART4!$E42-IV.1_ART4!$N42),0)</f>
        <v>0</v>
      </c>
      <c r="AA235" s="21">
        <f>IF(AND(IV.1_ART4!$F42=3,IV.1_ART4!O42=2),(IV.1_ART4!$E42-IV.1_ART4!$N42),0)</f>
        <v>0</v>
      </c>
      <c r="AB235" s="21">
        <f>IF(IV.1_ART4!$F42=4,IV.1_ART4!$E42,0)</f>
        <v>0</v>
      </c>
      <c r="AC235" s="21">
        <f>IF(IV.1_ART4!$J42=5,IV.1_ART4!$I42,0)</f>
        <v>0</v>
      </c>
      <c r="AD235" s="21">
        <f>IF(IV.1_ART4!$J42=6,IV.1_ART4!$I42,0)</f>
        <v>0</v>
      </c>
      <c r="AE235" s="21">
        <f>IF(IV.1_ART5!$F42=1,IV.1_ART5!$E42,0)</f>
        <v>0</v>
      </c>
      <c r="AF235" s="20">
        <f>IF(IV.1_ART5!$F42=2,(IV.1_ART5!$E42-IV.1_ART5!$N42),0)</f>
        <v>0</v>
      </c>
      <c r="AG235" s="21">
        <f>IF(AND(IV.1_ART5!$F42=3,IV.1_ART5!O42=1),(IV.1_ART5!$E42-IV.1_ART5!$N42),0)</f>
        <v>0</v>
      </c>
      <c r="AH235" s="21">
        <f>IF(AND(IV.1_ART5!$F42=3,IV.1_ART5!O42=2),(IV.1_ART5!$E42-IV.1_ART5!$N42),0)</f>
        <v>0</v>
      </c>
      <c r="AI235" s="21">
        <f>IF(IV.1_ART5!$F42=4,IV.1_ART5!$E42,0)</f>
        <v>0</v>
      </c>
      <c r="AJ235" s="21">
        <f>IF(IV.1_ART5!$J42=5,IV.1_ART5!$I42,0)</f>
        <v>0</v>
      </c>
      <c r="AK235" s="21">
        <f>IF(IV.1_ART5!$J42=6,IV.1_ART5!$I42,0)</f>
        <v>0</v>
      </c>
      <c r="AL235" s="21">
        <f>IF(IV.1_ART6!$F42=1,IV.1_ART6!$E42,0)</f>
        <v>0</v>
      </c>
      <c r="AM235" s="20">
        <f>IF(IV.1_ART6!$F42=2,(IV.1_ART6!$E42-IV.1_ART6!$N42),0)</f>
        <v>0</v>
      </c>
      <c r="AN235" s="21">
        <f>IF(AND(IV.1_ART6!$F42=3,IV.1_ART6!O42=1),(IV.1_ART6!$E42-IV.1_ART6!$N42),0)</f>
        <v>0</v>
      </c>
      <c r="AO235" s="21">
        <f>IF(AND(IV.1_ART6!$F42=3,IV.1_ART6!O42=2),(IV.1_ART6!$E42-IV.1_ART6!$N42),0)</f>
        <v>0</v>
      </c>
      <c r="AP235" s="21">
        <f>IF(IV.1_ART6!$F42=4,IV.1_ART6!$E42,0)</f>
        <v>0</v>
      </c>
      <c r="AQ235" s="21">
        <f>IF(IV.1_ART6!$J42=5,IV.1_ART6!$I42,0)</f>
        <v>0</v>
      </c>
      <c r="AR235" s="21">
        <f>IF(IV.1_ART6!$J42=6,IV.1_ART6!$I42,0)</f>
        <v>0</v>
      </c>
      <c r="AS235" s="21">
        <f>IF(IV.1_ART7!$F42=1,IV.1_ART7!$E42,0)</f>
        <v>0</v>
      </c>
      <c r="AT235" s="20">
        <f>IF(IV.1_ART7!$F42=2,(IV.1_ART7!$E42-IV.1_ART7!$N42),0)</f>
        <v>0</v>
      </c>
      <c r="AU235" s="21">
        <f>IF(AND(IV.1_ART7!$F42=3,IV.1_ART7!O42=1),(IV.1_ART7!$E42-IV.1_ART7!$N42),0)</f>
        <v>0</v>
      </c>
      <c r="AV235" s="21">
        <f>IF(AND(IV.1_ART7!$F42=3,IV.1_ART7!O42=2),(IV.1_ART7!$E42-IV.1_ART7!$N42),0)</f>
        <v>0</v>
      </c>
      <c r="AW235" s="21">
        <f>IF(IV.1_ART7!$F42=4,IV.1_ART7!$E42,0)</f>
        <v>0</v>
      </c>
      <c r="AX235" s="21">
        <f>IF(IV.1_ART7!$J42=5,IV.1_ART7!$I42,0)</f>
        <v>0</v>
      </c>
      <c r="AY235" s="21">
        <f>IF(IV.1_ART7!$J42=6,IV.1_ART7!$I42,0)</f>
        <v>0</v>
      </c>
      <c r="AZ235" s="21">
        <f>IF(IV.1_ART8!$F42=1,IV.1_ART8!$E42,0)</f>
        <v>0</v>
      </c>
      <c r="BA235" s="20">
        <f>IF(IV.1_ART8!$F42=2,(IV.1_ART8!$E42-IV.1_ART8!$N42),0)</f>
        <v>0</v>
      </c>
      <c r="BB235" s="21">
        <f>IF(AND(IV.1_ART8!$F42=3,IV.1_ART8!O42=1),(IV.1_ART8!$E42-IV.1_ART8!$N42),0)</f>
        <v>0</v>
      </c>
      <c r="BC235" s="21">
        <f>IF(AND(IV.1_ART8!$F42=3,IV.1_ART8!O42=2),(IV.1_ART8!$E42-IV.1_ART8!$N42),0)</f>
        <v>0</v>
      </c>
      <c r="BD235" s="21">
        <f>IF(IV.1_ART8!$F42=4,IV.1_ART8!$E42,0)</f>
        <v>0</v>
      </c>
      <c r="BE235" s="21">
        <f>IF(IV.1_ART8!$J42=5,IV.1_ART8!$I42,0)</f>
        <v>0</v>
      </c>
      <c r="BF235" s="21">
        <f>IF(IV.1_ART8!$J42=6,IV.1_ART8!$I42,0)</f>
        <v>0</v>
      </c>
      <c r="BG235" s="21">
        <f>IF(IV.1_ART9!$F42=1,IV.1_ART9!$E42,0)</f>
        <v>0</v>
      </c>
      <c r="BH235" s="20">
        <f>IF(IV.1_ART9!$F42=2,(IV.1_ART9!$E42-IV.1_ART9!$N42),0)</f>
        <v>0</v>
      </c>
      <c r="BI235" s="21">
        <f>IF(AND(IV.1_ART9!$F42=3,IV.1_ART9!O42=1),(IV.1_ART9!$E42-IV.1_ART9!$N42),0)</f>
        <v>0</v>
      </c>
      <c r="BJ235" s="21">
        <f>IF(AND(IV.1_ART9!$F42=3,IV.1_ART9!O42=2),(IV.1_ART9!$E42-IV.1_ART9!$N42),0)</f>
        <v>0</v>
      </c>
      <c r="BK235" s="21">
        <f>IF(IV.1_ART9!$F42=4,IV.1_ART9!$E42,0)</f>
        <v>0</v>
      </c>
      <c r="BL235" s="21">
        <f>IF(IV.1_ART9!$J42=5,IV.1_ART9!$I42,0)</f>
        <v>0</v>
      </c>
      <c r="BM235" s="21">
        <f>IF(IV.1_ART9!$J42=6,IV.1_ART9!$I42,0)</f>
        <v>0</v>
      </c>
      <c r="BN235" s="21">
        <f>IF(IV.1_ART10!$F42=1,IV.1_ART10!$E42,0)</f>
        <v>0</v>
      </c>
      <c r="BO235" s="20">
        <f>IF(IV.1_ART10!$F42=2,(IV.1_ART10!$E42-IV.1_ART10!$N42),0)</f>
        <v>0</v>
      </c>
      <c r="BP235" s="21">
        <f>IF(AND(IV.1_ART10!$F42=3,IV.1_ART10!O42=1),(IV.1_ART10!$E42-IV.1_ART10!$N42),0)</f>
        <v>0</v>
      </c>
      <c r="BQ235" s="21">
        <f>IF(AND(IV.1_ART10!$F42=3,IV.1_ART10!O42=2),(IV.1_ART10!$E42-IV.1_ART10!$N42),0)</f>
        <v>0</v>
      </c>
      <c r="BR235" s="21">
        <f>IF(IV.1_ART10!$F42=4,IV.1_ART10!$E42,0)</f>
        <v>0</v>
      </c>
      <c r="BS235" s="21">
        <f>IF(IV.1_ART10!$J42=5,IV.1_ART10!$I42,0)</f>
        <v>0</v>
      </c>
      <c r="BT235" s="21">
        <f>IF(IV.1_ART10!$J42=6,IV.1_ART10!$I42,0)</f>
        <v>0</v>
      </c>
      <c r="BU235" s="21">
        <f>IF(IV.1_ART11!$F42=1,IV.1_ART11!$E42,0)</f>
        <v>0</v>
      </c>
      <c r="BV235" s="20">
        <f>IF(IV.1_ART11!$F42=2,(IV.1_ART11!$E42-IV.1_ART11!$N42),0)</f>
        <v>0</v>
      </c>
      <c r="BW235" s="21">
        <f>IF(AND(IV.1_ART11!$F42=3,IV.1_ART11!O42=1),(IV.1_ART11!$E42-IV.1_ART11!$N42),0)</f>
        <v>0</v>
      </c>
      <c r="BX235" s="21">
        <f>IF(AND(IV.1_ART11!$F42=3,IV.1_ART11!O42=2),(IV.1_ART11!$E42-IV.1_ART11!$N42),0)</f>
        <v>0</v>
      </c>
      <c r="BY235" s="21">
        <f>IF(IV.1_ART11!$F42=4,IV.1_ART11!$E42,0)</f>
        <v>0</v>
      </c>
      <c r="BZ235" s="21">
        <f>IF(IV.1_ART11!$J42=5,IV.1_ART11!$I42,0)</f>
        <v>0</v>
      </c>
      <c r="CA235" s="21">
        <f>IF(IV.1_ART11!$J42=6,IV.1_ART11!$I42,0)</f>
        <v>0</v>
      </c>
      <c r="CB235" s="21">
        <f>IF(IV.1_ART12!$F42=1,IV.1_ART12!$E42,0)</f>
        <v>0</v>
      </c>
      <c r="CC235" s="20">
        <f>IF(IV.1_ART12!$F42=2,(IV.1_ART12!$E42-IV.1_ART12!$N42),0)</f>
        <v>0</v>
      </c>
      <c r="CD235" s="21">
        <f>IF(AND(IV.1_ART12!$F42=3,IV.1_ART12!O42=1),(IV.1_ART12!$E42-IV.1_ART12!$N42),0)</f>
        <v>0</v>
      </c>
      <c r="CE235" s="21">
        <f>IF(AND(IV.1_ART12!$F42=3,IV.1_ART12!O42=2),(IV.1_ART12!$E42-IV.1_ART12!$N42),0)</f>
        <v>0</v>
      </c>
      <c r="CF235" s="21">
        <f>IF(IV.1_ART12!$F42=4,IV.1_ART12!$E42,0)</f>
        <v>0</v>
      </c>
      <c r="CG235" s="21">
        <f>IF(IV.1_ART12!$J42=5,IV.1_ART12!$I42,0)</f>
        <v>0</v>
      </c>
      <c r="CH235" s="21">
        <f>IF(IV.1_ART12!$J42=6,IV.1_ART12!$I42,0)</f>
        <v>0</v>
      </c>
    </row>
    <row r="236" spans="1:86">
      <c r="C236" s="9">
        <f t="shared" ref="C236:BN236" si="5">SUM(C197:C235)</f>
        <v>0</v>
      </c>
      <c r="D236" s="9">
        <f t="shared" si="5"/>
        <v>0</v>
      </c>
      <c r="E236" s="9">
        <f t="shared" si="5"/>
        <v>0</v>
      </c>
      <c r="F236" s="9">
        <f t="shared" si="5"/>
        <v>0</v>
      </c>
      <c r="G236" s="9">
        <f t="shared" si="5"/>
        <v>0</v>
      </c>
      <c r="H236" s="9">
        <f t="shared" si="5"/>
        <v>0</v>
      </c>
      <c r="I236" s="9">
        <f t="shared" si="5"/>
        <v>0</v>
      </c>
      <c r="J236" s="9">
        <f t="shared" si="5"/>
        <v>0</v>
      </c>
      <c r="K236" s="9">
        <f t="shared" si="5"/>
        <v>0</v>
      </c>
      <c r="L236" s="9">
        <f t="shared" si="5"/>
        <v>0</v>
      </c>
      <c r="M236" s="9">
        <f t="shared" si="5"/>
        <v>0</v>
      </c>
      <c r="N236" s="9">
        <f t="shared" si="5"/>
        <v>0</v>
      </c>
      <c r="O236" s="9">
        <f t="shared" si="5"/>
        <v>0</v>
      </c>
      <c r="P236" s="9">
        <f t="shared" si="5"/>
        <v>0</v>
      </c>
      <c r="Q236" s="9">
        <f t="shared" si="5"/>
        <v>0</v>
      </c>
      <c r="R236" s="9">
        <f t="shared" si="5"/>
        <v>0</v>
      </c>
      <c r="S236" s="9">
        <f t="shared" si="5"/>
        <v>0</v>
      </c>
      <c r="T236" s="9">
        <f t="shared" si="5"/>
        <v>0</v>
      </c>
      <c r="U236" s="9">
        <f t="shared" si="5"/>
        <v>0</v>
      </c>
      <c r="V236" s="9">
        <f t="shared" si="5"/>
        <v>0</v>
      </c>
      <c r="W236" s="9">
        <f t="shared" si="5"/>
        <v>0</v>
      </c>
      <c r="X236" s="9">
        <f t="shared" si="5"/>
        <v>0</v>
      </c>
      <c r="Y236" s="9">
        <f t="shared" si="5"/>
        <v>0</v>
      </c>
      <c r="Z236" s="9">
        <f t="shared" si="5"/>
        <v>0</v>
      </c>
      <c r="AA236" s="9">
        <f t="shared" si="5"/>
        <v>0</v>
      </c>
      <c r="AB236" s="9">
        <f t="shared" si="5"/>
        <v>0</v>
      </c>
      <c r="AC236" s="9">
        <f t="shared" si="5"/>
        <v>0</v>
      </c>
      <c r="AD236" s="9">
        <f t="shared" si="5"/>
        <v>0</v>
      </c>
      <c r="AE236" s="9">
        <f t="shared" si="5"/>
        <v>0</v>
      </c>
      <c r="AF236" s="9">
        <f t="shared" si="5"/>
        <v>0</v>
      </c>
      <c r="AG236" s="9">
        <f t="shared" si="5"/>
        <v>0</v>
      </c>
      <c r="AH236" s="9">
        <f t="shared" si="5"/>
        <v>0</v>
      </c>
      <c r="AI236" s="9">
        <f t="shared" si="5"/>
        <v>0</v>
      </c>
      <c r="AJ236" s="9">
        <f t="shared" si="5"/>
        <v>0</v>
      </c>
      <c r="AK236" s="9">
        <f t="shared" si="5"/>
        <v>0</v>
      </c>
      <c r="AL236" s="9">
        <f t="shared" si="5"/>
        <v>0</v>
      </c>
      <c r="AM236" s="9">
        <f t="shared" si="5"/>
        <v>0</v>
      </c>
      <c r="AN236" s="9">
        <f t="shared" si="5"/>
        <v>0</v>
      </c>
      <c r="AO236" s="9">
        <f t="shared" si="5"/>
        <v>0</v>
      </c>
      <c r="AP236" s="9">
        <f t="shared" si="5"/>
        <v>0</v>
      </c>
      <c r="AQ236" s="9">
        <f t="shared" si="5"/>
        <v>0</v>
      </c>
      <c r="AR236" s="9">
        <f t="shared" si="5"/>
        <v>0</v>
      </c>
      <c r="AS236" s="9">
        <f t="shared" si="5"/>
        <v>0</v>
      </c>
      <c r="AT236" s="9">
        <f t="shared" si="5"/>
        <v>0</v>
      </c>
      <c r="AU236" s="9">
        <f t="shared" si="5"/>
        <v>0</v>
      </c>
      <c r="AV236" s="9">
        <f t="shared" si="5"/>
        <v>0</v>
      </c>
      <c r="AW236" s="9">
        <f t="shared" si="5"/>
        <v>0</v>
      </c>
      <c r="AX236" s="9">
        <f t="shared" si="5"/>
        <v>0</v>
      </c>
      <c r="AY236" s="9">
        <f t="shared" si="5"/>
        <v>0</v>
      </c>
      <c r="AZ236" s="9">
        <f t="shared" si="5"/>
        <v>0</v>
      </c>
      <c r="BA236" s="9">
        <f t="shared" si="5"/>
        <v>0</v>
      </c>
      <c r="BB236" s="9">
        <f t="shared" si="5"/>
        <v>0</v>
      </c>
      <c r="BC236" s="9">
        <f t="shared" si="5"/>
        <v>0</v>
      </c>
      <c r="BD236" s="9">
        <f t="shared" si="5"/>
        <v>0</v>
      </c>
      <c r="BE236" s="9">
        <f t="shared" si="5"/>
        <v>0</v>
      </c>
      <c r="BF236" s="9">
        <f t="shared" si="5"/>
        <v>0</v>
      </c>
      <c r="BG236" s="9">
        <f t="shared" si="5"/>
        <v>0</v>
      </c>
      <c r="BH236" s="9">
        <f t="shared" si="5"/>
        <v>0</v>
      </c>
      <c r="BI236" s="9">
        <f t="shared" si="5"/>
        <v>0</v>
      </c>
      <c r="BJ236" s="9">
        <f t="shared" si="5"/>
        <v>0</v>
      </c>
      <c r="BK236" s="9">
        <f t="shared" si="5"/>
        <v>0</v>
      </c>
      <c r="BL236" s="9">
        <f t="shared" si="5"/>
        <v>0</v>
      </c>
      <c r="BM236" s="9">
        <f t="shared" si="5"/>
        <v>0</v>
      </c>
      <c r="BN236" s="9">
        <f t="shared" si="5"/>
        <v>0</v>
      </c>
      <c r="BO236" s="9">
        <f t="shared" ref="BO236:CH236" si="6">SUM(BO197:BO235)</f>
        <v>0</v>
      </c>
      <c r="BP236" s="9">
        <f t="shared" si="6"/>
        <v>0</v>
      </c>
      <c r="BQ236" s="9">
        <f t="shared" si="6"/>
        <v>0</v>
      </c>
      <c r="BR236" s="9">
        <f t="shared" si="6"/>
        <v>0</v>
      </c>
      <c r="BS236" s="9">
        <f t="shared" si="6"/>
        <v>0</v>
      </c>
      <c r="BT236" s="9">
        <f t="shared" si="6"/>
        <v>0</v>
      </c>
      <c r="BU236" s="9">
        <f t="shared" si="6"/>
        <v>0</v>
      </c>
      <c r="BV236" s="9">
        <f t="shared" si="6"/>
        <v>0</v>
      </c>
      <c r="BW236" s="9">
        <f t="shared" si="6"/>
        <v>0</v>
      </c>
      <c r="BX236" s="9">
        <f t="shared" si="6"/>
        <v>0</v>
      </c>
      <c r="BY236" s="9">
        <f t="shared" si="6"/>
        <v>0</v>
      </c>
      <c r="BZ236" s="9">
        <f t="shared" si="6"/>
        <v>0</v>
      </c>
      <c r="CA236" s="9">
        <f t="shared" si="6"/>
        <v>0</v>
      </c>
      <c r="CB236" s="9">
        <f t="shared" si="6"/>
        <v>0</v>
      </c>
      <c r="CC236" s="9">
        <f t="shared" si="6"/>
        <v>0</v>
      </c>
      <c r="CD236" s="9">
        <f t="shared" si="6"/>
        <v>0</v>
      </c>
      <c r="CE236" s="9">
        <f t="shared" si="6"/>
        <v>0</v>
      </c>
      <c r="CF236" s="9">
        <f t="shared" si="6"/>
        <v>0</v>
      </c>
      <c r="CG236" s="9">
        <f t="shared" si="6"/>
        <v>0</v>
      </c>
      <c r="CH236" s="9">
        <f t="shared" si="6"/>
        <v>0</v>
      </c>
    </row>
    <row r="237" spans="1:86">
      <c r="D237" s="2"/>
      <c r="J237" s="2"/>
      <c r="P237" s="2"/>
      <c r="V237" s="2"/>
    </row>
    <row r="238" spans="1:86">
      <c r="D238" s="2"/>
      <c r="J238" s="2"/>
      <c r="P238" s="2"/>
      <c r="V238" s="2"/>
    </row>
    <row r="239" spans="1:86">
      <c r="C239" s="12" t="s">
        <v>593</v>
      </c>
      <c r="D239" s="12" t="s">
        <v>594</v>
      </c>
      <c r="E239" s="68" t="s">
        <v>742</v>
      </c>
      <c r="F239" s="68" t="s">
        <v>741</v>
      </c>
      <c r="G239" s="2" t="s">
        <v>595</v>
      </c>
      <c r="H239" s="2" t="s">
        <v>596</v>
      </c>
      <c r="I239" s="2" t="s">
        <v>597</v>
      </c>
      <c r="J239" s="2"/>
      <c r="P239" s="2"/>
      <c r="V239" s="2"/>
    </row>
    <row r="240" spans="1:86">
      <c r="C240" s="16">
        <f t="shared" ref="C240:I240" si="7">C236+J236+Q236+X236+AE236+AL236+AS236+AZ236+BG236+BN236+BU236+CB236</f>
        <v>0</v>
      </c>
      <c r="D240" s="16">
        <f t="shared" si="7"/>
        <v>0</v>
      </c>
      <c r="E240" s="16">
        <f t="shared" si="7"/>
        <v>0</v>
      </c>
      <c r="F240" s="16">
        <f t="shared" si="7"/>
        <v>0</v>
      </c>
      <c r="G240" s="16">
        <f t="shared" si="7"/>
        <v>0</v>
      </c>
      <c r="H240" s="16">
        <f t="shared" si="7"/>
        <v>0</v>
      </c>
      <c r="I240" s="16">
        <f t="shared" si="7"/>
        <v>0</v>
      </c>
      <c r="J240" s="2"/>
      <c r="P240" s="2"/>
      <c r="V240" s="2"/>
    </row>
    <row r="241" spans="1:42">
      <c r="D241" s="2"/>
      <c r="J241" s="2"/>
      <c r="P241" s="2"/>
      <c r="V241" s="2"/>
    </row>
    <row r="242" spans="1:42">
      <c r="D242" s="2"/>
      <c r="J242" s="2"/>
      <c r="P242" s="2"/>
      <c r="V242" s="2"/>
    </row>
    <row r="243" spans="1:42">
      <c r="D243" s="2"/>
      <c r="J243" s="2"/>
      <c r="P243" s="2"/>
      <c r="V243" s="2"/>
    </row>
    <row r="244" spans="1:42" ht="100.8">
      <c r="A244" s="524" t="s">
        <v>0</v>
      </c>
      <c r="B244" s="471" t="s">
        <v>1</v>
      </c>
      <c r="C244" s="812" t="s">
        <v>598</v>
      </c>
      <c r="D244" s="812"/>
      <c r="E244" s="812"/>
      <c r="F244" s="812"/>
      <c r="G244" s="812"/>
      <c r="H244" s="812"/>
      <c r="I244" s="812"/>
      <c r="J244" s="812"/>
      <c r="K244" s="812"/>
      <c r="L244" s="812"/>
      <c r="M244" s="812" t="s">
        <v>599</v>
      </c>
      <c r="N244" s="812"/>
      <c r="O244" s="812"/>
      <c r="P244" s="812"/>
      <c r="Q244" s="812"/>
      <c r="R244" s="812"/>
      <c r="S244" s="812"/>
      <c r="T244" s="812"/>
      <c r="U244" s="812"/>
      <c r="V244" s="816" t="s">
        <v>600</v>
      </c>
      <c r="W244" s="816"/>
      <c r="X244" s="816"/>
      <c r="Y244" s="816"/>
      <c r="Z244" s="816"/>
      <c r="AA244" s="816"/>
      <c r="AB244" s="503" t="s">
        <v>601</v>
      </c>
      <c r="AC244" s="503" t="s">
        <v>602</v>
      </c>
      <c r="AD244" s="504"/>
      <c r="AE244" s="503" t="s">
        <v>603</v>
      </c>
      <c r="AF244" s="503" t="s">
        <v>604</v>
      </c>
      <c r="AG244" s="503" t="s">
        <v>605</v>
      </c>
      <c r="AH244" s="503" t="s">
        <v>606</v>
      </c>
      <c r="AI244" s="504"/>
      <c r="AJ244" s="812" t="s">
        <v>607</v>
      </c>
      <c r="AK244" s="812"/>
      <c r="AL244" s="811" t="s">
        <v>743</v>
      </c>
      <c r="AM244" s="812"/>
      <c r="AN244" s="504"/>
      <c r="AO244" s="505" t="s">
        <v>760</v>
      </c>
      <c r="AP244" s="10"/>
    </row>
    <row r="245" spans="1:42" ht="28.8">
      <c r="A245" s="471"/>
      <c r="B245" s="471"/>
      <c r="C245" s="25">
        <v>1</v>
      </c>
      <c r="D245" s="26">
        <v>2</v>
      </c>
      <c r="E245" s="27" t="s">
        <v>608</v>
      </c>
      <c r="F245" s="27" t="s">
        <v>609</v>
      </c>
      <c r="G245" s="27">
        <v>5</v>
      </c>
      <c r="H245" s="27" t="s">
        <v>610</v>
      </c>
      <c r="I245" s="27">
        <v>7</v>
      </c>
      <c r="J245" s="27">
        <v>8</v>
      </c>
      <c r="K245" s="27">
        <v>9</v>
      </c>
      <c r="L245" s="27">
        <v>10</v>
      </c>
      <c r="M245" s="34">
        <v>1</v>
      </c>
      <c r="N245" s="35">
        <v>2</v>
      </c>
      <c r="O245" s="36" t="s">
        <v>608</v>
      </c>
      <c r="P245" s="26" t="s">
        <v>609</v>
      </c>
      <c r="Q245" s="37">
        <v>5</v>
      </c>
      <c r="R245" s="38" t="s">
        <v>610</v>
      </c>
      <c r="S245" s="38">
        <v>7</v>
      </c>
      <c r="T245" s="38">
        <v>8</v>
      </c>
      <c r="U245" s="38">
        <v>9</v>
      </c>
      <c r="V245" s="39">
        <v>1</v>
      </c>
      <c r="W245" s="39">
        <v>2</v>
      </c>
      <c r="X245" s="39">
        <v>3</v>
      </c>
      <c r="Y245" s="39">
        <v>4</v>
      </c>
      <c r="Z245" s="39">
        <v>5</v>
      </c>
      <c r="AA245" s="39">
        <v>6</v>
      </c>
      <c r="AB245" s="11"/>
      <c r="AC245" s="46"/>
      <c r="AD245" s="11"/>
      <c r="AE245" s="11"/>
      <c r="AF245" s="11"/>
      <c r="AG245" s="11"/>
      <c r="AH245" s="11"/>
      <c r="AI245" s="11"/>
      <c r="AJ245" s="11" t="s">
        <v>611</v>
      </c>
      <c r="AK245" s="11" t="s">
        <v>612</v>
      </c>
      <c r="AL245" s="11" t="s">
        <v>611</v>
      </c>
      <c r="AM245" s="11" t="s">
        <v>612</v>
      </c>
      <c r="AN245" s="11"/>
      <c r="AO245" s="74"/>
      <c r="AP245" s="11"/>
    </row>
    <row r="246" spans="1:42">
      <c r="A246" s="56" t="s">
        <v>11</v>
      </c>
      <c r="B246" s="56" t="s">
        <v>12</v>
      </c>
      <c r="C246" s="28"/>
      <c r="J246" s="2"/>
      <c r="M246" s="40"/>
      <c r="N246" s="41"/>
      <c r="O246" s="42"/>
      <c r="Q246" s="43"/>
      <c r="R246" s="44"/>
      <c r="S246" s="44"/>
      <c r="T246" s="44"/>
      <c r="U246" s="44"/>
      <c r="V246" s="45">
        <f t="shared" ref="V246:AA247" si="8">M246</f>
        <v>0</v>
      </c>
      <c r="W246" s="45">
        <f t="shared" si="8"/>
        <v>0</v>
      </c>
      <c r="X246" s="45">
        <f t="shared" si="8"/>
        <v>0</v>
      </c>
      <c r="Y246" s="45">
        <f t="shared" si="8"/>
        <v>0</v>
      </c>
      <c r="Z246" s="45">
        <f t="shared" si="8"/>
        <v>0</v>
      </c>
      <c r="AA246" s="45">
        <f t="shared" si="8"/>
        <v>0</v>
      </c>
      <c r="AC246" s="12"/>
      <c r="AO246" s="75"/>
    </row>
    <row r="247" spans="1:42">
      <c r="A247" s="22">
        <v>189</v>
      </c>
      <c r="B247" s="473" t="s">
        <v>357</v>
      </c>
      <c r="C247" s="29"/>
      <c r="J247" s="2"/>
      <c r="M247" s="40"/>
      <c r="N247" s="41"/>
      <c r="O247" s="42"/>
      <c r="Q247" s="43"/>
      <c r="R247" s="44"/>
      <c r="S247" s="44"/>
      <c r="T247" s="44"/>
      <c r="U247" s="44"/>
      <c r="V247" s="45">
        <f t="shared" si="8"/>
        <v>0</v>
      </c>
      <c r="W247" s="45">
        <f t="shared" si="8"/>
        <v>0</v>
      </c>
      <c r="X247" s="45">
        <f t="shared" si="8"/>
        <v>0</v>
      </c>
      <c r="Y247" s="45">
        <f t="shared" si="8"/>
        <v>0</v>
      </c>
      <c r="Z247" s="45">
        <f t="shared" si="8"/>
        <v>0</v>
      </c>
      <c r="AA247" s="45">
        <f t="shared" si="8"/>
        <v>0</v>
      </c>
      <c r="AC247" s="12"/>
      <c r="AO247" s="75"/>
    </row>
    <row r="248" spans="1:42">
      <c r="A248" s="22">
        <v>191</v>
      </c>
      <c r="B248" s="474" t="s">
        <v>297</v>
      </c>
      <c r="C248" s="30">
        <f>IF(IV.2!F5=1,IV.2!D5,0)</f>
        <v>0</v>
      </c>
      <c r="D248" s="12">
        <f>IF(IV.2!$F5=2,IV.2!$D5,0)</f>
        <v>0</v>
      </c>
      <c r="J248" s="2"/>
      <c r="P248" s="2"/>
      <c r="V248" s="2"/>
      <c r="AO248" s="75"/>
    </row>
    <row r="249" spans="1:42">
      <c r="A249" s="22">
        <v>192</v>
      </c>
      <c r="B249" s="474" t="s">
        <v>299</v>
      </c>
      <c r="C249" s="31">
        <f>IF(IV.2!$F6=1,IV.2!$D6,0)</f>
        <v>0</v>
      </c>
      <c r="D249" s="12">
        <f>IF(IV.2!$F6=2,IV.2!$D6,0)</f>
        <v>0</v>
      </c>
      <c r="E249" s="12">
        <f>IF(IV.2!$F6=3,(IV.2!$D6-IV.2!$G6),0)</f>
        <v>0</v>
      </c>
      <c r="F249" s="12">
        <f>IF(IV.2!$F6=4,(IV.2!$D6-IV.2!$G6),0)</f>
        <v>0</v>
      </c>
      <c r="G249" s="31">
        <f>IF(IV.2!$F6=5,IV.2!$D6,0)</f>
        <v>0</v>
      </c>
      <c r="H249" s="12">
        <f>IF(IV.2!$F6=6,(IV.2!$D6-IV.2!$G6),0)</f>
        <v>0</v>
      </c>
      <c r="I249" s="12">
        <f>IF(IV.2!$F6=7,IV.2!$D6,0)</f>
        <v>0</v>
      </c>
      <c r="J249" s="12">
        <f>IF(IV.2!$F6=8,(IV.2!$D6-IV.2!$G6),0)</f>
        <v>0</v>
      </c>
      <c r="K249" s="12">
        <f>IF(IV.2!$F6=9,IV.2!$D6,0)</f>
        <v>0</v>
      </c>
      <c r="L249" s="76">
        <f>IF(IV.2!$F6=10,IV.2!$D6,0)</f>
        <v>0</v>
      </c>
      <c r="M249" s="40"/>
      <c r="N249" s="41"/>
      <c r="O249" s="42"/>
      <c r="Q249" s="43"/>
      <c r="R249" s="44"/>
      <c r="S249" s="44"/>
      <c r="T249" s="44"/>
      <c r="U249" s="44"/>
      <c r="V249" s="45">
        <f t="shared" ref="V249:V287" si="9">M249</f>
        <v>0</v>
      </c>
      <c r="W249" s="45">
        <f t="shared" ref="W249:W287" si="10">N249</f>
        <v>0</v>
      </c>
      <c r="X249" s="45">
        <f t="shared" ref="X249:X287" si="11">O249</f>
        <v>0</v>
      </c>
      <c r="Y249" s="45">
        <f t="shared" ref="Y249:Y287" si="12">P249</f>
        <v>0</v>
      </c>
      <c r="Z249" s="45">
        <f t="shared" ref="Z249:Z287" si="13">Q249</f>
        <v>0</v>
      </c>
      <c r="AA249" s="45">
        <f t="shared" ref="AA249:AA287" si="14">R249</f>
        <v>0</v>
      </c>
      <c r="AB249" s="2">
        <f>IF(AND(IV.2!D6&gt;0,IV.2!F6&lt;&gt;1,IV.2!F6&lt;&gt;2,IV.2!F6&lt;&gt;5),IV.2!G6,0)</f>
        <v>0</v>
      </c>
      <c r="AC249" s="2">
        <f>IF(AND(IV.2!E6&gt;0,IV.2!F6&lt;&gt;1,IV.2!F6&lt;&gt;2,IV.2!F6&lt;&gt;5),IV.2!G6,0)</f>
        <v>0</v>
      </c>
      <c r="AE249" s="2">
        <f>IF(IV.2!F6=3,IV.2!D6,0)</f>
        <v>0</v>
      </c>
      <c r="AF249" s="2">
        <f>IF(IV.2!F6=4,IV.2!D6,0)</f>
        <v>0</v>
      </c>
      <c r="AJ249" s="2">
        <f>IF(IV.2!F6=3,AB249,0)</f>
        <v>0</v>
      </c>
      <c r="AK249" s="2">
        <f>IF(IV.2!F6=3,AC249,0)</f>
        <v>0</v>
      </c>
      <c r="AL249" s="2">
        <f>IF(IV.2!F6=4,AB249,0)</f>
        <v>0</v>
      </c>
      <c r="AM249" s="2">
        <f>IF(IV.2!F6=4,AC249,0)</f>
        <v>0</v>
      </c>
      <c r="AO249" s="75"/>
    </row>
    <row r="250" spans="1:42">
      <c r="A250" s="22">
        <v>193</v>
      </c>
      <c r="B250" s="474" t="s">
        <v>303</v>
      </c>
      <c r="C250" s="31">
        <f>IF(IV.2!$F7=1,IV.2!$D7,0)</f>
        <v>0</v>
      </c>
      <c r="D250" s="12">
        <f>IF(IV.2!$F7=2,IV.2!$D7,0)</f>
        <v>0</v>
      </c>
      <c r="E250" s="12">
        <f>IF(IV.2!$F7=3,(IV.2!$D7-IV.2!$G7),0)</f>
        <v>0</v>
      </c>
      <c r="F250" s="12">
        <f>IF(IV.2!$F7=4,(IV.2!$D7-IV.2!$G7),0)</f>
        <v>0</v>
      </c>
      <c r="G250" s="31">
        <f>IF(IV.2!$F7=5,IV.2!$D7,0)</f>
        <v>0</v>
      </c>
      <c r="H250" s="12">
        <f>IF(IV.2!$F7=6,(IV.2!$D7-IV.2!$G7),0)</f>
        <v>0</v>
      </c>
      <c r="I250" s="12">
        <f>IF(IV.2!$F7=7,IV.2!$D7,0)</f>
        <v>0</v>
      </c>
      <c r="J250" s="12">
        <f>IF(IV.2!$F7=8,(IV.2!$D7-IV.2!$G7),0)</f>
        <v>0</v>
      </c>
      <c r="K250" s="12">
        <f>IF(IV.2!$F7=9,IV.2!$D7,0)</f>
        <v>0</v>
      </c>
      <c r="L250" s="76">
        <f>IF(IV.2!$F7=10,IV.2!$D7,0)</f>
        <v>0</v>
      </c>
      <c r="M250" s="40"/>
      <c r="N250" s="41"/>
      <c r="O250" s="42"/>
      <c r="Q250" s="43"/>
      <c r="R250" s="44"/>
      <c r="S250" s="44"/>
      <c r="T250" s="44"/>
      <c r="U250" s="44"/>
      <c r="V250" s="45">
        <f t="shared" si="9"/>
        <v>0</v>
      </c>
      <c r="W250" s="45">
        <f t="shared" si="10"/>
        <v>0</v>
      </c>
      <c r="X250" s="45">
        <f t="shared" si="11"/>
        <v>0</v>
      </c>
      <c r="Y250" s="45">
        <f t="shared" si="12"/>
        <v>0</v>
      </c>
      <c r="Z250" s="45">
        <f t="shared" si="13"/>
        <v>0</v>
      </c>
      <c r="AA250" s="45">
        <f t="shared" si="14"/>
        <v>0</v>
      </c>
      <c r="AB250" s="2">
        <f>IF(AND(IV.2!D7&gt;0,IV.2!F7&lt;&gt;1,IV.2!F7&lt;&gt;2,IV.2!F7&lt;&gt;5),IV.2!G7,0)</f>
        <v>0</v>
      </c>
      <c r="AC250" s="2">
        <f>IF(AND(IV.2!E7&gt;0,IV.2!F7&lt;&gt;1,IV.2!F7&lt;&gt;2,IV.2!F7&lt;&gt;5),IV.2!G7,0)</f>
        <v>0</v>
      </c>
      <c r="AE250" s="2">
        <f>IF(IV.2!F7=3,IV.2!D7,0)</f>
        <v>0</v>
      </c>
      <c r="AF250" s="2">
        <f>IF(IV.2!F7=4,IV.2!D7,0)</f>
        <v>0</v>
      </c>
      <c r="AJ250" s="2">
        <f>IF(IV.2!F7=3,AB250,0)</f>
        <v>0</v>
      </c>
      <c r="AK250" s="2">
        <f>IF(IV.2!F7=3,AC250,0)</f>
        <v>0</v>
      </c>
      <c r="AL250" s="2">
        <f>IF(IV.2!F7=4,AB250,0)</f>
        <v>0</v>
      </c>
      <c r="AM250" s="2">
        <f>IF(IV.2!F7=4,AC250,0)</f>
        <v>0</v>
      </c>
      <c r="AO250" s="75"/>
    </row>
    <row r="251" spans="1:42">
      <c r="A251" s="22">
        <v>194</v>
      </c>
      <c r="B251" s="474" t="s">
        <v>306</v>
      </c>
      <c r="C251" s="31">
        <f>IF(IV.2!$F8=1,IV.2!$D8,0)</f>
        <v>0</v>
      </c>
      <c r="D251" s="12">
        <f>IF(IV.2!$F8=2,IV.2!$D8,0)</f>
        <v>0</v>
      </c>
      <c r="E251" s="12">
        <f>IF(IV.2!$F8=3,(IV.2!$D8-IV.2!$G8),0)</f>
        <v>0</v>
      </c>
      <c r="F251" s="12">
        <f>IF(IV.2!$F8=4,(IV.2!$D8-IV.2!$G8),0)</f>
        <v>0</v>
      </c>
      <c r="G251" s="31">
        <f>IF(IV.2!$F8=5,IV.2!$D8,0)</f>
        <v>0</v>
      </c>
      <c r="H251" s="12">
        <f>IF(IV.2!$F8=6,(IV.2!$D8-IV.2!$G8),0)</f>
        <v>0</v>
      </c>
      <c r="I251" s="12">
        <f>IF(IV.2!$F8=7,IV.2!$D8,0)</f>
        <v>0</v>
      </c>
      <c r="J251" s="12">
        <f>IF(IV.2!$F8=8,(IV.2!$D8-IV.2!$G8),0)</f>
        <v>0</v>
      </c>
      <c r="K251" s="12">
        <f>IF(IV.2!$F8=9,IV.2!$D8,0)</f>
        <v>0</v>
      </c>
      <c r="L251" s="76">
        <f>IF(IV.2!$F8=10,IV.2!$D8,0)</f>
        <v>0</v>
      </c>
      <c r="M251" s="40"/>
      <c r="N251" s="41"/>
      <c r="O251" s="42"/>
      <c r="Q251" s="43"/>
      <c r="R251" s="44"/>
      <c r="S251" s="44"/>
      <c r="T251" s="44"/>
      <c r="U251" s="44"/>
      <c r="V251" s="45">
        <f t="shared" si="9"/>
        <v>0</v>
      </c>
      <c r="W251" s="45">
        <f t="shared" si="10"/>
        <v>0</v>
      </c>
      <c r="X251" s="45">
        <f t="shared" si="11"/>
        <v>0</v>
      </c>
      <c r="Y251" s="45">
        <f t="shared" si="12"/>
        <v>0</v>
      </c>
      <c r="Z251" s="45">
        <f t="shared" si="13"/>
        <v>0</v>
      </c>
      <c r="AA251" s="45">
        <f t="shared" si="14"/>
        <v>0</v>
      </c>
      <c r="AB251" s="2">
        <f>IF(AND(IV.2!D8&gt;0,IV.2!F8&lt;&gt;1,IV.2!F8&lt;&gt;2,IV.2!F8&lt;&gt;5),IV.2!G8,0)</f>
        <v>0</v>
      </c>
      <c r="AC251" s="2">
        <f>IF(AND(IV.2!E8&gt;0,IV.2!F8&lt;&gt;1,IV.2!F8&lt;&gt;2,IV.2!F8&lt;&gt;5),IV.2!G8,0)</f>
        <v>0</v>
      </c>
      <c r="AE251" s="2">
        <f>IF(IV.2!F8=3,IV.2!D8,0)</f>
        <v>0</v>
      </c>
      <c r="AF251" s="2">
        <f>IF(IV.2!F8=4,IV.2!D8,0)</f>
        <v>0</v>
      </c>
      <c r="AJ251" s="2">
        <f>IF(IV.2!F8=3,AB251,0)</f>
        <v>0</v>
      </c>
      <c r="AK251" s="2">
        <f>IF(IV.2!F8=3,AC251,0)</f>
        <v>0</v>
      </c>
      <c r="AL251" s="2">
        <f>IF(IV.2!F8=4,AB251,0)</f>
        <v>0</v>
      </c>
      <c r="AM251" s="2">
        <f>IF(IV.2!F8=4,AC251,0)</f>
        <v>0</v>
      </c>
      <c r="AO251" s="75"/>
    </row>
    <row r="252" spans="1:42">
      <c r="A252" s="22">
        <v>195</v>
      </c>
      <c r="B252" s="474" t="s">
        <v>358</v>
      </c>
      <c r="C252" s="31"/>
      <c r="E252" s="12"/>
      <c r="F252" s="12"/>
      <c r="G252" s="12"/>
      <c r="H252" s="12"/>
      <c r="I252" s="12"/>
      <c r="K252" s="12"/>
      <c r="L252" s="12"/>
      <c r="M252" s="40">
        <f>IF(IV.2!$F9=1,IV.2!$E9,0)</f>
        <v>0</v>
      </c>
      <c r="N252" s="41">
        <f>IF(IV.2!$F9=2,IV.2!$E9,0)</f>
        <v>0</v>
      </c>
      <c r="O252" s="42">
        <f>IF(IV.2!$F9=3,(IV.2!$E9-IV.2!$G9),0)</f>
        <v>0</v>
      </c>
      <c r="P252" s="12">
        <f>IF(IV.2!$F9=4,(IV.2!$E9-IV.2!$G9),0)</f>
        <v>0</v>
      </c>
      <c r="Q252" s="43">
        <f>IF(IV.2!$F9=5,IV.2!$E9,0)</f>
        <v>0</v>
      </c>
      <c r="R252" s="44">
        <f>IF(IV.2!$F9=6,(IV.2!$E9-IV.2!$G9),0)</f>
        <v>0</v>
      </c>
      <c r="S252" s="44">
        <f>IF(IV.2!$F9=7,IV.2!$E9,0)</f>
        <v>0</v>
      </c>
      <c r="T252" s="44">
        <f>IF(IV.2!$F9=8,(IV.2!$E9-IV.2!$G9),0)</f>
        <v>0</v>
      </c>
      <c r="U252" s="44">
        <f>IF(IV.2!$F9=9,IV.2!$E9,0)</f>
        <v>0</v>
      </c>
      <c r="V252" s="45">
        <f t="shared" si="9"/>
        <v>0</v>
      </c>
      <c r="W252" s="45">
        <f t="shared" si="10"/>
        <v>0</v>
      </c>
      <c r="X252" s="45">
        <f t="shared" si="11"/>
        <v>0</v>
      </c>
      <c r="Y252" s="45">
        <f t="shared" si="12"/>
        <v>0</v>
      </c>
      <c r="Z252" s="45">
        <f t="shared" si="13"/>
        <v>0</v>
      </c>
      <c r="AA252" s="45">
        <f t="shared" si="14"/>
        <v>0</v>
      </c>
      <c r="AB252" s="2">
        <f>IF(AND(IV.2!D9&gt;0,IV.2!F9&lt;&gt;1,IV.2!F9&lt;&gt;2,IV.2!F9&lt;&gt;5),IV.2!G9,0)</f>
        <v>0</v>
      </c>
      <c r="AC252" s="2">
        <f>IF(AND(IV.2!E9&gt;0,IV.2!F9&lt;&gt;1,IV.2!F9&lt;&gt;2,IV.2!F9&lt;&gt;5),IV.2!G9,0)</f>
        <v>0</v>
      </c>
      <c r="AG252" s="2">
        <f>IF(IV.2!F9=3,IV.2!E9,0)</f>
        <v>0</v>
      </c>
      <c r="AH252" s="2">
        <f>IF(IV.2!F9=4,IV.2!E9,0)</f>
        <v>0</v>
      </c>
      <c r="AJ252" s="2">
        <f>IF(IV.2!F9=3,AB252,0)</f>
        <v>0</v>
      </c>
      <c r="AK252" s="2">
        <f>IF(IV.2!F9=3,AC252,0)</f>
        <v>0</v>
      </c>
      <c r="AL252" s="2">
        <f>IF(IV.2!F9=4,AB252,0)</f>
        <v>0</v>
      </c>
      <c r="AM252" s="2">
        <f>IF(IV.2!F9=4,AC252,0)</f>
        <v>0</v>
      </c>
      <c r="AO252" s="75">
        <f>IF(IV.2!F9=10,IV.2!E9,0)</f>
        <v>0</v>
      </c>
    </row>
    <row r="253" spans="1:42">
      <c r="A253" s="22">
        <v>197</v>
      </c>
      <c r="B253" s="474" t="s">
        <v>309</v>
      </c>
      <c r="C253" s="31">
        <f>IF(IV.2!$F10=1,IV.2!$D10,0)</f>
        <v>0</v>
      </c>
      <c r="D253" s="12">
        <f>IF(IV.2!$F10=2,IV.2!$D10,0)</f>
        <v>0</v>
      </c>
      <c r="E253" s="12">
        <f>IF(IV.2!$F10=3,(IV.2!$D10-IV.2!$G10),0)</f>
        <v>0</v>
      </c>
      <c r="F253" s="12">
        <f>IF(IV.2!$F10=4,(IV.2!$D10-IV.2!$G10),0)</f>
        <v>0</v>
      </c>
      <c r="G253" s="31">
        <f>IF(IV.2!$F10=5,IV.2!$D10,0)</f>
        <v>0</v>
      </c>
      <c r="H253" s="12">
        <f>IF(IV.2!$F10=6,(IV.2!$D10-IV.2!$G10),0)</f>
        <v>0</v>
      </c>
      <c r="I253" s="12">
        <f>IF(IV.2!$F10=7,IV.2!$D10,0)</f>
        <v>0</v>
      </c>
      <c r="J253" s="12">
        <f>IF(IV.2!$F10=8,(IV.2!$D10-IV.2!$G10),0)</f>
        <v>0</v>
      </c>
      <c r="K253" s="12">
        <f>IF(IV.2!$F10=9,IV.2!$D10,0)</f>
        <v>0</v>
      </c>
      <c r="L253" s="76">
        <f>IF(IV.2!$F10=10,IV.2!$D10,0)</f>
        <v>0</v>
      </c>
      <c r="M253" s="40"/>
      <c r="N253" s="41"/>
      <c r="O253" s="42"/>
      <c r="Q253" s="43"/>
      <c r="R253" s="44"/>
      <c r="S253" s="44"/>
      <c r="T253" s="44"/>
      <c r="U253" s="44"/>
      <c r="V253" s="45">
        <f t="shared" si="9"/>
        <v>0</v>
      </c>
      <c r="W253" s="45">
        <f t="shared" si="10"/>
        <v>0</v>
      </c>
      <c r="X253" s="45">
        <f t="shared" si="11"/>
        <v>0</v>
      </c>
      <c r="Y253" s="45">
        <f t="shared" si="12"/>
        <v>0</v>
      </c>
      <c r="Z253" s="45">
        <f t="shared" si="13"/>
        <v>0</v>
      </c>
      <c r="AA253" s="45">
        <f t="shared" si="14"/>
        <v>0</v>
      </c>
      <c r="AB253" s="2">
        <f>IF(AND(IV.2!D10&gt;0,IV.2!F10&lt;&gt;1,IV.2!F10&lt;&gt;2,IV.2!F10&lt;&gt;5),IV.2!G10,0)</f>
        <v>0</v>
      </c>
      <c r="AC253" s="2">
        <f>IF(AND(IV.2!E10&gt;0,IV.2!F10&lt;&gt;1,IV.2!F10&lt;&gt;2,IV.2!F10&lt;&gt;5),IV.2!G10,0)</f>
        <v>0</v>
      </c>
      <c r="AE253" s="2">
        <f>IF(IV.2!F10=3,IV.2!D10,0)</f>
        <v>0</v>
      </c>
      <c r="AF253" s="2">
        <f>IF(IV.2!F10=4,IV.2!D10,0)</f>
        <v>0</v>
      </c>
      <c r="AJ253" s="2">
        <f>IF(IV.2!F10=3,AB253,0)</f>
        <v>0</v>
      </c>
      <c r="AK253" s="2">
        <f>IF(IV.2!F10=3,AC253,0)</f>
        <v>0</v>
      </c>
      <c r="AL253" s="2">
        <f>IF(IV.2!F10=4,AB253,0)</f>
        <v>0</v>
      </c>
      <c r="AM253" s="2">
        <f>IF(IV.2!F10=4,AC253,0)</f>
        <v>0</v>
      </c>
      <c r="AO253" s="75"/>
    </row>
    <row r="254" spans="1:42">
      <c r="A254" s="22">
        <v>199</v>
      </c>
      <c r="B254" s="474" t="s">
        <v>313</v>
      </c>
      <c r="C254" s="31">
        <f>IF(IV.2!$F11=1,IV.2!$D11,0)</f>
        <v>0</v>
      </c>
      <c r="D254" s="12">
        <f>IF(IV.2!$F11=2,IV.2!$D11,0)</f>
        <v>0</v>
      </c>
      <c r="E254" s="12">
        <f>IF(IV.2!$F11=3,(IV.2!$D11-IV.2!$G11),0)</f>
        <v>0</v>
      </c>
      <c r="F254" s="12">
        <f>IF(IV.2!$F11=4,(IV.2!$D11-IV.2!$G11),0)</f>
        <v>0</v>
      </c>
      <c r="G254" s="31">
        <f>IF(IV.2!$F11=5,IV.2!$D11,0)</f>
        <v>0</v>
      </c>
      <c r="H254" s="12">
        <f>IF(IV.2!$F11=6,(IV.2!$D11-IV.2!$G11),0)</f>
        <v>0</v>
      </c>
      <c r="I254" s="12">
        <f>IF(IV.2!$F11=7,IV.2!$D11,0)</f>
        <v>0</v>
      </c>
      <c r="J254" s="12">
        <f>IF(IV.2!$F11=8,(IV.2!$D11-IV.2!$G11),0)</f>
        <v>0</v>
      </c>
      <c r="K254" s="12">
        <f>IF(IV.2!$F11=9,IV.2!$D11,0)</f>
        <v>0</v>
      </c>
      <c r="L254" s="76">
        <f>IF(IV.2!$F11=10,IV.2!$D11,0)</f>
        <v>0</v>
      </c>
      <c r="M254" s="40"/>
      <c r="N254" s="41"/>
      <c r="O254" s="42"/>
      <c r="Q254" s="43"/>
      <c r="R254" s="44"/>
      <c r="S254" s="44"/>
      <c r="T254" s="44"/>
      <c r="U254" s="44"/>
      <c r="V254" s="45">
        <f t="shared" si="9"/>
        <v>0</v>
      </c>
      <c r="W254" s="45">
        <f t="shared" si="10"/>
        <v>0</v>
      </c>
      <c r="X254" s="45">
        <f t="shared" si="11"/>
        <v>0</v>
      </c>
      <c r="Y254" s="45">
        <f t="shared" si="12"/>
        <v>0</v>
      </c>
      <c r="Z254" s="45">
        <f t="shared" si="13"/>
        <v>0</v>
      </c>
      <c r="AA254" s="45">
        <f t="shared" si="14"/>
        <v>0</v>
      </c>
      <c r="AB254" s="2">
        <f>IF(AND(IV.2!D11&gt;0,IV.2!F11&lt;&gt;1,IV.2!F11&lt;&gt;2,IV.2!F11&lt;&gt;5),IV.2!G11,0)</f>
        <v>0</v>
      </c>
      <c r="AC254" s="2">
        <f>IF(AND(IV.2!E11&gt;0,IV.2!F11&lt;&gt;1,IV.2!F11&lt;&gt;2,IV.2!F11&lt;&gt;5),IV.2!G11,0)</f>
        <v>0</v>
      </c>
      <c r="AE254" s="2">
        <f>IF(IV.2!F11=3,IV.2!D11,0)</f>
        <v>0</v>
      </c>
      <c r="AF254" s="2">
        <f>IF(IV.2!F11=4,IV.2!D11,0)</f>
        <v>0</v>
      </c>
      <c r="AJ254" s="2">
        <f>IF(IV.2!F11=3,AB254,0)</f>
        <v>0</v>
      </c>
      <c r="AK254" s="2">
        <f>IF(IV.2!F11=3,AC254,0)</f>
        <v>0</v>
      </c>
      <c r="AL254" s="2">
        <f>IF(IV.2!F11=4,AB254,0)</f>
        <v>0</v>
      </c>
      <c r="AM254" s="2">
        <f>IF(IV.2!F11=4,AC254,0)</f>
        <v>0</v>
      </c>
      <c r="AO254" s="75"/>
    </row>
    <row r="255" spans="1:42">
      <c r="A255" s="22"/>
      <c r="B255" s="473" t="s">
        <v>359</v>
      </c>
      <c r="C255" s="31"/>
      <c r="E255" s="12"/>
      <c r="F255" s="12"/>
      <c r="G255" s="12"/>
      <c r="H255" s="12"/>
      <c r="I255" s="12"/>
      <c r="K255" s="12"/>
      <c r="L255" s="12"/>
      <c r="M255" s="40"/>
      <c r="N255" s="41"/>
      <c r="O255" s="42"/>
      <c r="Q255" s="43"/>
      <c r="R255" s="44"/>
      <c r="S255" s="44"/>
      <c r="T255" s="44"/>
      <c r="U255" s="44"/>
      <c r="V255" s="45">
        <f t="shared" si="9"/>
        <v>0</v>
      </c>
      <c r="W255" s="45">
        <f t="shared" si="10"/>
        <v>0</v>
      </c>
      <c r="X255" s="45">
        <f t="shared" si="11"/>
        <v>0</v>
      </c>
      <c r="Y255" s="45">
        <f t="shared" si="12"/>
        <v>0</v>
      </c>
      <c r="Z255" s="45">
        <f t="shared" si="13"/>
        <v>0</v>
      </c>
      <c r="AA255" s="45">
        <f t="shared" si="14"/>
        <v>0</v>
      </c>
      <c r="AB255" s="2">
        <f>IF(AND(IV.2!D12&gt;0,IV.2!F12&lt;&gt;1,IV.2!F12&lt;&gt;2,IV.2!F12&lt;&gt;5),IV.2!G12,0)</f>
        <v>0</v>
      </c>
      <c r="AC255" s="2">
        <f>IF(AND(IV.2!E12&gt;0,IV.2!F12&lt;&gt;1,IV.2!F12&lt;&gt;2,IV.2!F12&lt;&gt;5),IV.2!G12,0)</f>
        <v>0</v>
      </c>
      <c r="AJ255" s="2">
        <f>IF(IV.2!F12=3,AB255,0)</f>
        <v>0</v>
      </c>
      <c r="AK255" s="2">
        <f>IF(IV.2!F12=3,AC255,0)</f>
        <v>0</v>
      </c>
      <c r="AL255" s="2">
        <f>IF(IV.2!F12=4,AB255,0)</f>
        <v>0</v>
      </c>
      <c r="AM255" s="2">
        <f>IF(IV.2!F12=4,AC255,0)</f>
        <v>0</v>
      </c>
      <c r="AO255" s="75"/>
    </row>
    <row r="256" spans="1:42">
      <c r="A256" s="22">
        <v>202</v>
      </c>
      <c r="B256" s="474" t="s">
        <v>360</v>
      </c>
      <c r="C256" s="31">
        <f>IF(IV.2!$F13=1,IV.2!$D13,0)</f>
        <v>0</v>
      </c>
      <c r="D256" s="12">
        <f>IF(IV.2!$F13=2,IV.2!$D13,0)</f>
        <v>0</v>
      </c>
      <c r="E256" s="12">
        <f>IF(IV.2!$F13=3,(IV.2!$D13-IV.2!$G13),0)</f>
        <v>0</v>
      </c>
      <c r="F256" s="12">
        <f>IF(IV.2!$F13=4,(IV.2!$D13-IV.2!$G13),0)</f>
        <v>0</v>
      </c>
      <c r="G256" s="31">
        <f>IF(IV.2!$F13=5,IV.2!$D13,0)</f>
        <v>0</v>
      </c>
      <c r="H256" s="12">
        <f>IF(IV.2!$F13=6,(IV.2!$D13-IV.2!$G13),0)</f>
        <v>0</v>
      </c>
      <c r="I256" s="12">
        <f>IF(IV.2!$F13=7,IV.2!$D13,0)</f>
        <v>0</v>
      </c>
      <c r="J256" s="12">
        <f>IF(IV.2!$F13=8,(IV.2!$D13-IV.2!$G13),0)</f>
        <v>0</v>
      </c>
      <c r="K256" s="12">
        <f>IF(IV.2!$F13=9,IV.2!$D13,0)</f>
        <v>0</v>
      </c>
      <c r="L256" s="76">
        <f>IF(IV.2!$F13=10,IV.2!$D13,0)</f>
        <v>0</v>
      </c>
      <c r="M256" s="40"/>
      <c r="N256" s="41"/>
      <c r="O256" s="42"/>
      <c r="Q256" s="43"/>
      <c r="R256" s="44"/>
      <c r="S256" s="44"/>
      <c r="T256" s="44"/>
      <c r="U256" s="44"/>
      <c r="V256" s="45">
        <f t="shared" si="9"/>
        <v>0</v>
      </c>
      <c r="W256" s="45">
        <f t="shared" si="10"/>
        <v>0</v>
      </c>
      <c r="X256" s="45">
        <f t="shared" si="11"/>
        <v>0</v>
      </c>
      <c r="Y256" s="45">
        <f t="shared" si="12"/>
        <v>0</v>
      </c>
      <c r="Z256" s="45">
        <f t="shared" si="13"/>
        <v>0</v>
      </c>
      <c r="AA256" s="45">
        <f t="shared" si="14"/>
        <v>0</v>
      </c>
      <c r="AB256" s="2">
        <f>IF(AND(IV.2!D13&gt;0,IV.2!F13&lt;&gt;1,IV.2!F13&lt;&gt;2,IV.2!F13&lt;&gt;5),IV.2!G13,0)</f>
        <v>0</v>
      </c>
      <c r="AC256" s="2">
        <f>IF(AND(IV.2!E13&gt;0,IV.2!F13&lt;&gt;1,IV.2!F13&lt;&gt;2,IV.2!F13&lt;&gt;5),IV.2!G13,0)</f>
        <v>0</v>
      </c>
      <c r="AE256" s="2">
        <f>IF(IV.2!F13=3,IV.2!D13,0)</f>
        <v>0</v>
      </c>
      <c r="AF256" s="2">
        <f>IF(IV.2!F13=4,IV.2!D13,0)</f>
        <v>0</v>
      </c>
      <c r="AJ256" s="2">
        <f>IF(IV.2!F13=3,AB256,0)</f>
        <v>0</v>
      </c>
      <c r="AK256" s="2">
        <f>IF(IV.2!F13=3,AC256,0)</f>
        <v>0</v>
      </c>
      <c r="AL256" s="2">
        <f>IF(IV.2!F13=4,AB256,0)</f>
        <v>0</v>
      </c>
      <c r="AM256" s="2">
        <f>IF(IV.2!F13=4,AC256,0)</f>
        <v>0</v>
      </c>
      <c r="AO256" s="75"/>
    </row>
    <row r="257" spans="1:41">
      <c r="A257" s="22">
        <v>204</v>
      </c>
      <c r="B257" s="474" t="s">
        <v>322</v>
      </c>
      <c r="C257" s="31"/>
      <c r="E257" s="12"/>
      <c r="F257" s="12"/>
      <c r="G257" s="12"/>
      <c r="H257" s="12"/>
      <c r="I257" s="12"/>
      <c r="K257" s="12"/>
      <c r="L257" s="12"/>
      <c r="M257" s="40">
        <f>IF(IV.2!$F14=1,IV.2!$E14,0)</f>
        <v>0</v>
      </c>
      <c r="N257" s="41">
        <f>IF(IV.2!$F14=2,IV.2!$E14,0)</f>
        <v>0</v>
      </c>
      <c r="O257" s="42">
        <f>IF(IV.2!$F14=3,(IV.2!$E14-IV.2!$G14),0)</f>
        <v>0</v>
      </c>
      <c r="P257" s="12">
        <f>IF(IV.2!$F14=4,(IV.2!$E14-IV.2!$G14),0)</f>
        <v>0</v>
      </c>
      <c r="Q257" s="43">
        <f>IF(IV.2!$F14=5,IV.2!$E14,0)</f>
        <v>0</v>
      </c>
      <c r="R257" s="44">
        <f>IF(IV.2!$F14=6,(IV.2!$E14-IV.2!$G14),0)</f>
        <v>0</v>
      </c>
      <c r="S257" s="44">
        <f>IF(IV.2!$F14=7,IV.2!$E14,0)</f>
        <v>0</v>
      </c>
      <c r="T257" s="44">
        <f>IF(IV.2!$F14=8,(IV.2!$E14-IV.2!$G14),0)</f>
        <v>0</v>
      </c>
      <c r="U257" s="44">
        <f>IF(IV.2!$F14=9,IV.2!$E14,0)</f>
        <v>0</v>
      </c>
      <c r="V257" s="45">
        <f t="shared" si="9"/>
        <v>0</v>
      </c>
      <c r="W257" s="45">
        <f t="shared" si="10"/>
        <v>0</v>
      </c>
      <c r="X257" s="45">
        <f t="shared" si="11"/>
        <v>0</v>
      </c>
      <c r="Y257" s="45">
        <f t="shared" si="12"/>
        <v>0</v>
      </c>
      <c r="Z257" s="45">
        <f t="shared" si="13"/>
        <v>0</v>
      </c>
      <c r="AA257" s="45">
        <f t="shared" si="14"/>
        <v>0</v>
      </c>
      <c r="AB257" s="2">
        <f>IF(AND(IV.2!D14&gt;0,IV.2!F14&lt;&gt;1,IV.2!F14&lt;&gt;2,IV.2!F14&lt;&gt;5),IV.2!G14,0)</f>
        <v>0</v>
      </c>
      <c r="AC257" s="2">
        <f>IF(AND(IV.2!E14&gt;0,IV.2!F14&lt;&gt;1,IV.2!F14&lt;&gt;2,IV.2!F14&lt;&gt;5),IV.2!G14,0)</f>
        <v>0</v>
      </c>
      <c r="AG257" s="2">
        <f>IF(IV.2!F14=3,IV.2!E14,0)</f>
        <v>0</v>
      </c>
      <c r="AH257" s="2">
        <f>IF(IV.2!F14=4,IV.2!E14,0)</f>
        <v>0</v>
      </c>
      <c r="AJ257" s="2">
        <f>IF(IV.2!F14=3,AB257,0)</f>
        <v>0</v>
      </c>
      <c r="AK257" s="2">
        <f>IF(IV.2!F14=3,AC257,0)</f>
        <v>0</v>
      </c>
      <c r="AL257" s="2">
        <f>IF(IV.2!F14=4,AB257,0)</f>
        <v>0</v>
      </c>
      <c r="AM257" s="2">
        <f>IF(IV.2!F14=4,AC257,0)</f>
        <v>0</v>
      </c>
      <c r="AO257" s="75">
        <f>IF(IV.2!F14=10,IV.2!E14,0)</f>
        <v>0</v>
      </c>
    </row>
    <row r="258" spans="1:41">
      <c r="A258" s="22">
        <v>205</v>
      </c>
      <c r="B258" s="474" t="s">
        <v>361</v>
      </c>
      <c r="C258" s="31"/>
      <c r="E258" s="12"/>
      <c r="F258" s="12"/>
      <c r="G258" s="12"/>
      <c r="H258" s="12"/>
      <c r="I258" s="12"/>
      <c r="K258" s="12"/>
      <c r="L258" s="12"/>
      <c r="M258" s="40">
        <f>IF(IV.2!$F15=1,IV.2!$E15,0)</f>
        <v>0</v>
      </c>
      <c r="N258" s="41">
        <f>IF(IV.2!$F15=2,IV.2!$E15,0)</f>
        <v>0</v>
      </c>
      <c r="O258" s="42">
        <f>IF(IV.2!$F15=3,(IV.2!$E15-IV.2!$G15),0)</f>
        <v>0</v>
      </c>
      <c r="P258" s="12">
        <f>IF(IV.2!$F15=4,(IV.2!$E15-IV.2!$G15),0)</f>
        <v>0</v>
      </c>
      <c r="Q258" s="43">
        <f>IF(IV.2!$F15=5,IV.2!$E15,0)</f>
        <v>0</v>
      </c>
      <c r="R258" s="44">
        <f>IF(IV.2!$F15=6,(IV.2!$E15-IV.2!$G15),0)</f>
        <v>0</v>
      </c>
      <c r="S258" s="44">
        <f>IF(IV.2!$F15=7,IV.2!$E15,0)</f>
        <v>0</v>
      </c>
      <c r="T258" s="44">
        <f>IF(IV.2!$F15=8,(IV.2!$E15-IV.2!$G15),0)</f>
        <v>0</v>
      </c>
      <c r="U258" s="44">
        <f>IF(IV.2!$F15=9,IV.2!$E15,0)</f>
        <v>0</v>
      </c>
      <c r="V258" s="45">
        <f t="shared" si="9"/>
        <v>0</v>
      </c>
      <c r="W258" s="45">
        <f t="shared" si="10"/>
        <v>0</v>
      </c>
      <c r="X258" s="45">
        <f t="shared" si="11"/>
        <v>0</v>
      </c>
      <c r="Y258" s="45">
        <f t="shared" si="12"/>
        <v>0</v>
      </c>
      <c r="Z258" s="45">
        <f t="shared" si="13"/>
        <v>0</v>
      </c>
      <c r="AA258" s="45">
        <f t="shared" si="14"/>
        <v>0</v>
      </c>
      <c r="AB258" s="2">
        <f>IF(AND(IV.2!D15&gt;0,IV.2!F15&lt;&gt;1,IV.2!F15&lt;&gt;2,IV.2!F15&lt;&gt;5),IV.2!G15,0)</f>
        <v>0</v>
      </c>
      <c r="AC258" s="2">
        <f>IF(AND(IV.2!E15&gt;0,IV.2!F15&lt;&gt;1,IV.2!F15&lt;&gt;2,IV.2!F15&lt;&gt;5),IV.2!G15,0)</f>
        <v>0</v>
      </c>
      <c r="AG258" s="2">
        <f>IF(IV.2!F15=3,IV.2!E15,0)</f>
        <v>0</v>
      </c>
      <c r="AH258" s="2">
        <f>IF(IV.2!F15=4,IV.2!E15,0)</f>
        <v>0</v>
      </c>
      <c r="AJ258" s="2">
        <f>IF(IV.2!F15=3,AB258,0)</f>
        <v>0</v>
      </c>
      <c r="AK258" s="2">
        <f>IF(IV.2!F15=3,AC258,0)</f>
        <v>0</v>
      </c>
      <c r="AL258" s="2">
        <f>IF(IV.2!F15=4,AB258,0)</f>
        <v>0</v>
      </c>
      <c r="AM258" s="2">
        <f>IF(IV.2!F15=4,AC258,0)</f>
        <v>0</v>
      </c>
      <c r="AO258" s="75">
        <f>IF(IV.2!F15=10,IV.2!E15,0)</f>
        <v>0</v>
      </c>
    </row>
    <row r="259" spans="1:41">
      <c r="A259" s="22"/>
      <c r="B259" s="473" t="s">
        <v>362</v>
      </c>
      <c r="C259" s="31">
        <f>IF(IV.2!$F16=1,IV.2!$D16,0)</f>
        <v>0</v>
      </c>
      <c r="D259" s="12">
        <f>IF(IV.2!$F16=2,IV.2!$D16,0)</f>
        <v>0</v>
      </c>
      <c r="E259" s="12">
        <f>IF(IV.2!$F16=3,(IV.2!$D16-IV.2!$G16),0)</f>
        <v>0</v>
      </c>
      <c r="F259" s="12">
        <f>IF(IV.2!$F16=4,(IV.2!$D16-IV.2!$G16),0)</f>
        <v>0</v>
      </c>
      <c r="G259" s="31">
        <f>IF(IV.2!$F16=5,IV.2!$D16,0)</f>
        <v>0</v>
      </c>
      <c r="H259" s="12">
        <f>IF(IV.2!$F16=6,(IV.2!$D16-IV.2!$G16),0)</f>
        <v>0</v>
      </c>
      <c r="I259" s="12">
        <f>IF(IV.2!$F16=7,IV.2!$D16,0)</f>
        <v>0</v>
      </c>
      <c r="J259" s="12">
        <f>IF(IV.2!$F16=8,(IV.2!$D16-IV.2!$G16),0)</f>
        <v>0</v>
      </c>
      <c r="K259" s="12">
        <f>IF(IV.2!$F16=9,IV.2!$D16,0)</f>
        <v>0</v>
      </c>
      <c r="L259" s="76">
        <f>IF(IV.2!$F16=10,IV.2!$D16,0)</f>
        <v>0</v>
      </c>
      <c r="M259" s="40"/>
      <c r="N259" s="41"/>
      <c r="O259" s="42"/>
      <c r="Q259" s="43"/>
      <c r="R259" s="44"/>
      <c r="S259" s="44"/>
      <c r="T259" s="44"/>
      <c r="U259" s="44"/>
      <c r="V259" s="45">
        <f t="shared" si="9"/>
        <v>0</v>
      </c>
      <c r="W259" s="45">
        <f t="shared" si="10"/>
        <v>0</v>
      </c>
      <c r="X259" s="45">
        <f t="shared" si="11"/>
        <v>0</v>
      </c>
      <c r="Y259" s="45">
        <f t="shared" si="12"/>
        <v>0</v>
      </c>
      <c r="Z259" s="45">
        <f t="shared" si="13"/>
        <v>0</v>
      </c>
      <c r="AA259" s="45">
        <f t="shared" si="14"/>
        <v>0</v>
      </c>
      <c r="AB259" s="2">
        <f>IF(AND(IV.2!D16&gt;0,IV.2!F16&lt;&gt;1,IV.2!F16&lt;&gt;2,IV.2!F16&lt;&gt;5),IV.2!G16,0)</f>
        <v>0</v>
      </c>
      <c r="AC259" s="2">
        <f>IF(AND(IV.2!E16&gt;0,IV.2!F16&lt;&gt;1,IV.2!F16&lt;&gt;2,IV.2!F16&lt;&gt;5),IV.2!G16,0)</f>
        <v>0</v>
      </c>
      <c r="AE259" s="2">
        <f>IF(IV.2!F16=3,IV.2!D16,0)</f>
        <v>0</v>
      </c>
      <c r="AF259" s="2">
        <f>IF(IV.2!F16=4,IV.2!D16,0)</f>
        <v>0</v>
      </c>
      <c r="AJ259" s="2">
        <f>IF(IV.2!F16=3,AB259,0)</f>
        <v>0</v>
      </c>
      <c r="AK259" s="2">
        <f>IF(IV.2!F16=3,AC259,0)</f>
        <v>0</v>
      </c>
      <c r="AL259" s="2">
        <f>IF(IV.2!F16=4,AB259,0)</f>
        <v>0</v>
      </c>
      <c r="AM259" s="2">
        <f>IF(IV.2!F16=4,AC259,0)</f>
        <v>0</v>
      </c>
      <c r="AO259" s="75"/>
    </row>
    <row r="260" spans="1:41">
      <c r="A260" s="22">
        <v>207</v>
      </c>
      <c r="B260" s="474" t="s">
        <v>316</v>
      </c>
      <c r="C260" s="31">
        <f>IF(IV.2!$F17=1,IV.2!$D17,0)</f>
        <v>0</v>
      </c>
      <c r="D260" s="12">
        <f>IF(IV.2!$F17=2,IV.2!$D17,0)</f>
        <v>0</v>
      </c>
      <c r="E260" s="12">
        <f>IF(IV.2!$F17=3,(IV.2!$D17-IV.2!$G17),0)</f>
        <v>0</v>
      </c>
      <c r="F260" s="12">
        <f>IF(IV.2!$F17=4,(IV.2!$D17-IV.2!$G17),0)</f>
        <v>0</v>
      </c>
      <c r="G260" s="31">
        <f>IF(IV.2!$F17=5,IV.2!$D17,0)</f>
        <v>0</v>
      </c>
      <c r="H260" s="12">
        <f>IF(IV.2!$F17=6,(IV.2!$D17-IV.2!$G17),0)</f>
        <v>0</v>
      </c>
      <c r="I260" s="12">
        <f>IF(IV.2!$F17=7,IV.2!$D17,0)</f>
        <v>0</v>
      </c>
      <c r="J260" s="12">
        <f>IF(IV.2!$F17=8,(IV.2!$D17-IV.2!$G17),0)</f>
        <v>0</v>
      </c>
      <c r="K260" s="12">
        <f>IF(IV.2!$F17=9,IV.2!$D17,0)</f>
        <v>0</v>
      </c>
      <c r="L260" s="76">
        <f>IF(IV.2!$F17=10,IV.2!$D17,0)</f>
        <v>0</v>
      </c>
      <c r="M260" s="40"/>
      <c r="N260" s="41"/>
      <c r="O260" s="42"/>
      <c r="Q260" s="43"/>
      <c r="R260" s="44"/>
      <c r="S260" s="44"/>
      <c r="T260" s="44"/>
      <c r="U260" s="44"/>
      <c r="V260" s="45">
        <f t="shared" si="9"/>
        <v>0</v>
      </c>
      <c r="W260" s="45">
        <f t="shared" si="10"/>
        <v>0</v>
      </c>
      <c r="X260" s="45">
        <f t="shared" si="11"/>
        <v>0</v>
      </c>
      <c r="Y260" s="45">
        <f t="shared" si="12"/>
        <v>0</v>
      </c>
      <c r="Z260" s="45">
        <f t="shared" si="13"/>
        <v>0</v>
      </c>
      <c r="AA260" s="45">
        <f t="shared" si="14"/>
        <v>0</v>
      </c>
      <c r="AB260" s="2">
        <f>IF(AND(IV.2!D17&gt;0,IV.2!F17&lt;&gt;1,IV.2!F17&lt;&gt;2,IV.2!F17&lt;&gt;5),IV.2!G17,0)</f>
        <v>0</v>
      </c>
      <c r="AC260" s="2">
        <f>IF(AND(IV.2!E17&gt;0,IV.2!F17&lt;&gt;1,IV.2!F17&lt;&gt;2,IV.2!F17&lt;&gt;5),IV.2!G17,0)</f>
        <v>0</v>
      </c>
      <c r="AE260" s="2">
        <f>IF(IV.2!F17=3,IV.2!D17,0)</f>
        <v>0</v>
      </c>
      <c r="AF260" s="2">
        <f>IF(IV.2!F17=4,IV.2!D17,0)</f>
        <v>0</v>
      </c>
      <c r="AJ260" s="2">
        <f>IF(IV.2!F17=3,AB260,0)</f>
        <v>0</v>
      </c>
      <c r="AK260" s="2">
        <f>IF(IV.2!F17=3,AC260,0)</f>
        <v>0</v>
      </c>
      <c r="AL260" s="2">
        <f>IF(IV.2!F17=4,AB260,0)</f>
        <v>0</v>
      </c>
      <c r="AM260" s="2">
        <f>IF(IV.2!F17=4,AC260,0)</f>
        <v>0</v>
      </c>
      <c r="AO260" s="75"/>
    </row>
    <row r="261" spans="1:41">
      <c r="A261" s="22">
        <v>209</v>
      </c>
      <c r="B261" s="474" t="s">
        <v>319</v>
      </c>
      <c r="C261" s="31">
        <f>IF(IV.2!$F18=1,IV.2!$D18,0)</f>
        <v>0</v>
      </c>
      <c r="D261" s="12">
        <f>IF(IV.2!$F18=2,IV.2!$D18,0)</f>
        <v>0</v>
      </c>
      <c r="E261" s="12">
        <f>IF(IV.2!$F18=3,(IV.2!$D18-IV.2!$G18),0)</f>
        <v>0</v>
      </c>
      <c r="F261" s="12">
        <f>IF(IV.2!$F18=4,(IV.2!$D18-IV.2!$G18),0)</f>
        <v>0</v>
      </c>
      <c r="G261" s="31">
        <f>IF(IV.2!$F18=5,IV.2!$D18,0)</f>
        <v>0</v>
      </c>
      <c r="H261" s="12">
        <f>IF(IV.2!$F18=6,(IV.2!$D18-IV.2!$G18),0)</f>
        <v>0</v>
      </c>
      <c r="I261" s="12">
        <f>IF(IV.2!$F18=7,IV.2!$D18,0)</f>
        <v>0</v>
      </c>
      <c r="J261" s="12">
        <f>IF(IV.2!$F18=8,(IV.2!$D18-IV.2!$G18),0)</f>
        <v>0</v>
      </c>
      <c r="K261" s="12">
        <f>IF(IV.2!$F18=9,IV.2!$D18,0)</f>
        <v>0</v>
      </c>
      <c r="L261" s="76">
        <f>IF(IV.2!$F18=10,IV.2!$D18,0)</f>
        <v>0</v>
      </c>
      <c r="M261" s="40"/>
      <c r="N261" s="41"/>
      <c r="O261" s="42"/>
      <c r="Q261" s="43"/>
      <c r="R261" s="44"/>
      <c r="S261" s="44"/>
      <c r="T261" s="44"/>
      <c r="U261" s="44"/>
      <c r="V261" s="45">
        <f t="shared" si="9"/>
        <v>0</v>
      </c>
      <c r="W261" s="45">
        <f t="shared" si="10"/>
        <v>0</v>
      </c>
      <c r="X261" s="45">
        <f t="shared" si="11"/>
        <v>0</v>
      </c>
      <c r="Y261" s="45">
        <f t="shared" si="12"/>
        <v>0</v>
      </c>
      <c r="Z261" s="45">
        <f t="shared" si="13"/>
        <v>0</v>
      </c>
      <c r="AA261" s="45">
        <f t="shared" si="14"/>
        <v>0</v>
      </c>
      <c r="AB261" s="2">
        <f>IF(AND(IV.2!D18&gt;0,IV.2!F18&lt;&gt;1,IV.2!F18&lt;&gt;2,IV.2!F18&lt;&gt;5),IV.2!G18,0)</f>
        <v>0</v>
      </c>
      <c r="AC261" s="2">
        <f>IF(AND(IV.2!E18&gt;0,IV.2!F18&lt;&gt;1,IV.2!F18&lt;&gt;2,IV.2!F18&lt;&gt;5),IV.2!G18,0)</f>
        <v>0</v>
      </c>
      <c r="AE261" s="2">
        <f>IF(IV.2!F18=3,IV.2!D18,0)</f>
        <v>0</v>
      </c>
      <c r="AF261" s="2">
        <f>IF(IV.2!F18=4,IV.2!D18,0)</f>
        <v>0</v>
      </c>
      <c r="AJ261" s="2">
        <f>IF(IV.2!F18=3,AB261,0)</f>
        <v>0</v>
      </c>
      <c r="AK261" s="2">
        <f>IF(IV.2!F18=3,AC261,0)</f>
        <v>0</v>
      </c>
      <c r="AL261" s="2">
        <f>IF(IV.2!F18=4,AB261,0)</f>
        <v>0</v>
      </c>
      <c r="AM261" s="2">
        <f>IF(IV.2!F18=4,AC261,0)</f>
        <v>0</v>
      </c>
      <c r="AO261" s="75"/>
    </row>
    <row r="262" spans="1:41">
      <c r="A262" s="22">
        <v>211</v>
      </c>
      <c r="B262" s="474" t="s">
        <v>330</v>
      </c>
      <c r="C262" s="31">
        <f>IF(IV.2!$F19=1,IV.2!$D19,0)</f>
        <v>0</v>
      </c>
      <c r="D262" s="12">
        <f>IF(IV.2!$F19=2,IV.2!$D19,0)</f>
        <v>0</v>
      </c>
      <c r="E262" s="12">
        <f>IF(IV.2!$F19=3,(IV.2!$D19-IV.2!$G19),0)</f>
        <v>0</v>
      </c>
      <c r="F262" s="12">
        <f>IF(IV.2!$F19=4,(IV.2!$D19-IV.2!$G19),0)</f>
        <v>0</v>
      </c>
      <c r="G262" s="31">
        <f>IF(IV.2!$F19=5,IV.2!$D19,0)</f>
        <v>0</v>
      </c>
      <c r="H262" s="12">
        <f>IF(IV.2!$F19=6,(IV.2!$D19-IV.2!$G19),0)</f>
        <v>0</v>
      </c>
      <c r="I262" s="12">
        <f>IF(IV.2!$F19=7,IV.2!$D19,0)</f>
        <v>0</v>
      </c>
      <c r="J262" s="12">
        <f>IF(IV.2!$F19=8,(IV.2!$D19-IV.2!$G19),0)</f>
        <v>0</v>
      </c>
      <c r="K262" s="12">
        <f>IF(IV.2!$F19=9,IV.2!$D19,0)</f>
        <v>0</v>
      </c>
      <c r="L262" s="76">
        <f>IF(IV.2!$F19=10,IV.2!$D19,0)</f>
        <v>0</v>
      </c>
      <c r="M262" s="40"/>
      <c r="N262" s="41"/>
      <c r="O262" s="42"/>
      <c r="Q262" s="43"/>
      <c r="R262" s="44"/>
      <c r="S262" s="44"/>
      <c r="T262" s="44"/>
      <c r="U262" s="44"/>
      <c r="V262" s="45">
        <f t="shared" si="9"/>
        <v>0</v>
      </c>
      <c r="W262" s="45">
        <f t="shared" si="10"/>
        <v>0</v>
      </c>
      <c r="X262" s="45">
        <f t="shared" si="11"/>
        <v>0</v>
      </c>
      <c r="Y262" s="45">
        <f t="shared" si="12"/>
        <v>0</v>
      </c>
      <c r="Z262" s="45">
        <f t="shared" si="13"/>
        <v>0</v>
      </c>
      <c r="AA262" s="45">
        <f t="shared" si="14"/>
        <v>0</v>
      </c>
      <c r="AB262" s="2">
        <f>IF(AND(IV.2!D19&gt;0,IV.2!F19&lt;&gt;1,IV.2!F19&lt;&gt;2,IV.2!F19&lt;&gt;5),IV.2!G19,0)</f>
        <v>0</v>
      </c>
      <c r="AC262" s="2">
        <f>IF(AND(IV.2!E19&gt;0,IV.2!F19&lt;&gt;1,IV.2!F19&lt;&gt;2,IV.2!F19&lt;&gt;5),IV.2!G19,0)</f>
        <v>0</v>
      </c>
      <c r="AE262" s="2">
        <f>IF(IV.2!F19=3,IV.2!D19,0)</f>
        <v>0</v>
      </c>
      <c r="AF262" s="2">
        <f>IF(IV.2!F19=4,IV.2!D19,0)</f>
        <v>0</v>
      </c>
      <c r="AJ262" s="2">
        <f>IF(IV.2!F19=3,AB262,0)</f>
        <v>0</v>
      </c>
      <c r="AK262" s="2">
        <f>IF(IV.2!F19=3,AC262,0)</f>
        <v>0</v>
      </c>
      <c r="AL262" s="2">
        <f>IF(IV.2!F19=4,AB262,0)</f>
        <v>0</v>
      </c>
      <c r="AM262" s="2">
        <f>IF(IV.2!F19=4,AC262,0)</f>
        <v>0</v>
      </c>
      <c r="AO262" s="75"/>
    </row>
    <row r="263" spans="1:41">
      <c r="A263" s="22">
        <v>213</v>
      </c>
      <c r="B263" s="474" t="s">
        <v>363</v>
      </c>
      <c r="C263" s="31"/>
      <c r="E263" s="12"/>
      <c r="F263" s="12"/>
      <c r="G263" s="12"/>
      <c r="H263" s="12"/>
      <c r="I263" s="12"/>
      <c r="K263" s="12"/>
      <c r="L263" s="12"/>
      <c r="M263" s="40">
        <f>IF(IV.2!$F20=1,IV.2!$E20,0)</f>
        <v>0</v>
      </c>
      <c r="N263" s="41">
        <f>IF(IV.2!$F20=2,IV.2!$E20,0)</f>
        <v>0</v>
      </c>
      <c r="O263" s="42">
        <f>IF(IV.2!$F20=3,(IV.2!$E20-IV.2!$G20),0)</f>
        <v>0</v>
      </c>
      <c r="P263" s="12">
        <f>IF(IV.2!$F20=4,(IV.2!$E20-IV.2!$G20),0)</f>
        <v>0</v>
      </c>
      <c r="Q263" s="43">
        <f>IF(IV.2!$F20=5,IV.2!$E20,0)</f>
        <v>0</v>
      </c>
      <c r="R263" s="44">
        <f>IF(IV.2!$F20=6,(IV.2!$E20-IV.2!$G20),0)</f>
        <v>0</v>
      </c>
      <c r="S263" s="44">
        <f>IF(IV.2!$F20=7,IV.2!$E20,0)</f>
        <v>0</v>
      </c>
      <c r="T263" s="44">
        <f>IF(IV.2!$F20=8,(IV.2!$E20-IV.2!$G20),0)</f>
        <v>0</v>
      </c>
      <c r="U263" s="44">
        <f>IF(IV.2!$F20=9,IV.2!$E20,0)</f>
        <v>0</v>
      </c>
      <c r="V263" s="45">
        <f t="shared" si="9"/>
        <v>0</v>
      </c>
      <c r="W263" s="45">
        <f t="shared" si="10"/>
        <v>0</v>
      </c>
      <c r="X263" s="45">
        <f t="shared" si="11"/>
        <v>0</v>
      </c>
      <c r="Y263" s="45">
        <f t="shared" si="12"/>
        <v>0</v>
      </c>
      <c r="Z263" s="45">
        <f t="shared" si="13"/>
        <v>0</v>
      </c>
      <c r="AA263" s="45">
        <f t="shared" si="14"/>
        <v>0</v>
      </c>
      <c r="AB263" s="2">
        <f>IF(AND(IV.2!D20&gt;0,IV.2!F20&lt;&gt;1,IV.2!F20&lt;&gt;2,IV.2!F20&lt;&gt;5),IV.2!G20,0)</f>
        <v>0</v>
      </c>
      <c r="AC263" s="2">
        <f>IF(AND(IV.2!E20&gt;0,IV.2!F20&lt;&gt;1,IV.2!F20&lt;&gt;2,IV.2!F20&lt;&gt;5),IV.2!G20,0)</f>
        <v>0</v>
      </c>
      <c r="AG263" s="2">
        <f>IF(IV.2!F20=3,IV.2!E20,0)</f>
        <v>0</v>
      </c>
      <c r="AH263" s="2">
        <f>IF(IV.2!F20=4,IV.2!E20,0)</f>
        <v>0</v>
      </c>
      <c r="AJ263" s="2">
        <f>IF(IV.2!F20=3,AB263,0)</f>
        <v>0</v>
      </c>
      <c r="AK263" s="2">
        <f>IF(IV.2!F20=3,AC263,0)</f>
        <v>0</v>
      </c>
      <c r="AL263" s="2">
        <f>IF(IV.2!F20=4,AB263,0)</f>
        <v>0</v>
      </c>
      <c r="AM263" s="2">
        <f>IF(IV.2!F20=4,AC263,0)</f>
        <v>0</v>
      </c>
      <c r="AO263" s="75">
        <f>IF(IV.2!F20=10,IV.2!E20,0)</f>
        <v>0</v>
      </c>
    </row>
    <row r="264" spans="1:41">
      <c r="A264" s="22">
        <v>214</v>
      </c>
      <c r="B264" s="474" t="s">
        <v>364</v>
      </c>
      <c r="C264" s="31"/>
      <c r="E264" s="12"/>
      <c r="F264" s="12"/>
      <c r="G264" s="12"/>
      <c r="H264" s="12"/>
      <c r="I264" s="12"/>
      <c r="K264" s="12"/>
      <c r="L264" s="12"/>
      <c r="M264" s="40">
        <f>IF(IV.2!$F21=1,IV.2!$E21,0)</f>
        <v>0</v>
      </c>
      <c r="N264" s="41">
        <f>IF(IV.2!$F21=2,IV.2!$E21,0)</f>
        <v>0</v>
      </c>
      <c r="O264" s="42">
        <f>IF(IV.2!$F21=3,(IV.2!$E21-IV.2!$G21),0)</f>
        <v>0</v>
      </c>
      <c r="P264" s="12">
        <f>IF(IV.2!$F21=4,(IV.2!$E21-IV.2!$G21),0)</f>
        <v>0</v>
      </c>
      <c r="Q264" s="43">
        <f>IF(IV.2!$F21=5,IV.2!$E21,0)</f>
        <v>0</v>
      </c>
      <c r="R264" s="44">
        <f>IF(IV.2!$F21=6,(IV.2!$E21-IV.2!$G21),0)</f>
        <v>0</v>
      </c>
      <c r="S264" s="44">
        <f>IF(IV.2!$F21=7,IV.2!$E21,0)</f>
        <v>0</v>
      </c>
      <c r="T264" s="44">
        <f>IF(IV.2!$F21=8,(IV.2!$E21-IV.2!$G21),0)</f>
        <v>0</v>
      </c>
      <c r="U264" s="44">
        <f>IF(IV.2!$F21=9,IV.2!$E21,0)</f>
        <v>0</v>
      </c>
      <c r="V264" s="45">
        <f t="shared" si="9"/>
        <v>0</v>
      </c>
      <c r="W264" s="45">
        <f t="shared" si="10"/>
        <v>0</v>
      </c>
      <c r="X264" s="45">
        <f t="shared" si="11"/>
        <v>0</v>
      </c>
      <c r="Y264" s="45">
        <f t="shared" si="12"/>
        <v>0</v>
      </c>
      <c r="Z264" s="45">
        <f t="shared" si="13"/>
        <v>0</v>
      </c>
      <c r="AA264" s="45">
        <f t="shared" si="14"/>
        <v>0</v>
      </c>
      <c r="AB264" s="2">
        <f>IF(AND(IV.2!D21&gt;0,IV.2!F21&lt;&gt;1,IV.2!F21&lt;&gt;2,IV.2!F21&lt;&gt;5),IV.2!G21,0)</f>
        <v>0</v>
      </c>
      <c r="AC264" s="2">
        <f>IF(AND(IV.2!E21&gt;0,IV.2!F21&lt;&gt;1,IV.2!F21&lt;&gt;2,IV.2!F21&lt;&gt;5),IV.2!G21,0)</f>
        <v>0</v>
      </c>
      <c r="AG264" s="2">
        <f>IF(IV.2!F21=3,IV.2!E21,0)</f>
        <v>0</v>
      </c>
      <c r="AH264" s="2">
        <f>IF(IV.2!F21=4,IV.2!E21,0)</f>
        <v>0</v>
      </c>
      <c r="AJ264" s="2">
        <f>IF(IV.2!F21=3,AB264,0)</f>
        <v>0</v>
      </c>
      <c r="AK264" s="2">
        <f>IF(IV.2!F21=3,AC264,0)</f>
        <v>0</v>
      </c>
      <c r="AL264" s="2">
        <f>IF(IV.2!F21=4,AB264,0)</f>
        <v>0</v>
      </c>
      <c r="AM264" s="2">
        <f>IF(IV.2!F21=4,AC264,0)</f>
        <v>0</v>
      </c>
      <c r="AO264" s="75">
        <f>IF(IV.2!F21=10,IV.2!E21,0)</f>
        <v>0</v>
      </c>
    </row>
    <row r="265" spans="1:41">
      <c r="A265" s="22"/>
      <c r="B265" s="473" t="s">
        <v>365</v>
      </c>
      <c r="C265" s="31">
        <f>IF(IV.2!$F22=1,IV.2!$D22,0)</f>
        <v>0</v>
      </c>
      <c r="D265" s="12">
        <f>IF(IV.2!$F22=2,IV.2!$D22,0)</f>
        <v>0</v>
      </c>
      <c r="E265" s="12">
        <f>IF(IV.2!$F22=3,(IV.2!$D22-IV.2!$G22),0)</f>
        <v>0</v>
      </c>
      <c r="F265" s="12">
        <f>IF(IV.2!$F22=4,(IV.2!$D22-IV.2!$G22),0)</f>
        <v>0</v>
      </c>
      <c r="G265" s="31">
        <f>IF(IV.2!$F22=5,IV.2!$D22,0)</f>
        <v>0</v>
      </c>
      <c r="H265" s="12">
        <f>IF(IV.2!$F22=6,(IV.2!$D22-IV.2!$G22),0)</f>
        <v>0</v>
      </c>
      <c r="I265" s="12">
        <f>IF(IV.2!$F22=7,IV.2!$D22,0)</f>
        <v>0</v>
      </c>
      <c r="J265" s="12">
        <f>IF(IV.2!$F22=8,(IV.2!$D22-IV.2!$G22),0)</f>
        <v>0</v>
      </c>
      <c r="K265" s="12">
        <f>IF(IV.2!$F22=9,IV.2!$D22,0)</f>
        <v>0</v>
      </c>
      <c r="L265" s="76">
        <f>IF(IV.2!$F22=10,IV.2!$D22,0)</f>
        <v>0</v>
      </c>
      <c r="M265" s="40"/>
      <c r="N265" s="41"/>
      <c r="O265" s="42"/>
      <c r="Q265" s="43"/>
      <c r="R265" s="44"/>
      <c r="S265" s="44"/>
      <c r="T265" s="44"/>
      <c r="U265" s="44"/>
      <c r="V265" s="45">
        <f t="shared" si="9"/>
        <v>0</v>
      </c>
      <c r="W265" s="45">
        <f t="shared" si="10"/>
        <v>0</v>
      </c>
      <c r="X265" s="45">
        <f t="shared" si="11"/>
        <v>0</v>
      </c>
      <c r="Y265" s="45">
        <f t="shared" si="12"/>
        <v>0</v>
      </c>
      <c r="Z265" s="45">
        <f t="shared" si="13"/>
        <v>0</v>
      </c>
      <c r="AA265" s="45">
        <f t="shared" si="14"/>
        <v>0</v>
      </c>
      <c r="AB265" s="2">
        <f>IF(AND(IV.2!D22&gt;0,IV.2!F22&lt;&gt;1,IV.2!F22&lt;&gt;2,IV.2!F22&lt;&gt;5),IV.2!G22,0)</f>
        <v>0</v>
      </c>
      <c r="AC265" s="2">
        <f>IF(AND(IV.2!E22&gt;0,IV.2!F22&lt;&gt;1,IV.2!F22&lt;&gt;2,IV.2!F22&lt;&gt;5),IV.2!G22,0)</f>
        <v>0</v>
      </c>
      <c r="AE265" s="2">
        <f>IF(IV.2!F22=3,IV.2!D22,0)</f>
        <v>0</v>
      </c>
      <c r="AF265" s="2">
        <f>IF(IV.2!F22=4,IV.2!D22,0)</f>
        <v>0</v>
      </c>
      <c r="AJ265" s="2">
        <f>IF(IV.2!F22=3,AB265,0)</f>
        <v>0</v>
      </c>
      <c r="AK265" s="2">
        <f>IF(IV.2!F22=3,AC265,0)</f>
        <v>0</v>
      </c>
      <c r="AL265" s="2">
        <f>IF(IV.2!F22=4,AB265,0)</f>
        <v>0</v>
      </c>
      <c r="AM265" s="2">
        <f>IF(IV.2!F22=4,AC265,0)</f>
        <v>0</v>
      </c>
      <c r="AO265" s="75"/>
    </row>
    <row r="266" spans="1:41">
      <c r="A266" s="22">
        <v>216</v>
      </c>
      <c r="B266" s="474" t="s">
        <v>325</v>
      </c>
      <c r="C266" s="31">
        <f>IF(IV.2!$F23=1,IV.2!$D23,0)</f>
        <v>0</v>
      </c>
      <c r="D266" s="12">
        <f>IF(IV.2!$F23=2,IV.2!$D23,0)</f>
        <v>0</v>
      </c>
      <c r="E266" s="12">
        <f>IF(IV.2!$F23=3,(IV.2!$D23-IV.2!$G23),0)</f>
        <v>0</v>
      </c>
      <c r="F266" s="12">
        <f>IF(IV.2!$F23=4,(IV.2!$D23-IV.2!$G23),0)</f>
        <v>0</v>
      </c>
      <c r="G266" s="31">
        <f>IF(IV.2!$F23=5,IV.2!$D23,0)</f>
        <v>0</v>
      </c>
      <c r="H266" s="12">
        <f>IF(IV.2!$F23=6,(IV.2!$D23-IV.2!$G23),0)</f>
        <v>0</v>
      </c>
      <c r="I266" s="12">
        <f>IF(IV.2!$F23=7,IV.2!$D23,0)</f>
        <v>0</v>
      </c>
      <c r="J266" s="12">
        <f>IF(IV.2!$F23=8,(IV.2!$D23-IV.2!$G23),0)</f>
        <v>0</v>
      </c>
      <c r="K266" s="12">
        <f>IF(IV.2!$F23=9,IV.2!$D23,0)</f>
        <v>0</v>
      </c>
      <c r="L266" s="76">
        <f>IF(IV.2!$F23=10,IV.2!$D23,0)</f>
        <v>0</v>
      </c>
      <c r="M266" s="40"/>
      <c r="N266" s="41"/>
      <c r="O266" s="42"/>
      <c r="Q266" s="43"/>
      <c r="R266" s="44"/>
      <c r="S266" s="44"/>
      <c r="T266" s="44"/>
      <c r="U266" s="44"/>
      <c r="V266" s="45">
        <f t="shared" si="9"/>
        <v>0</v>
      </c>
      <c r="W266" s="45">
        <f t="shared" si="10"/>
        <v>0</v>
      </c>
      <c r="X266" s="45">
        <f t="shared" si="11"/>
        <v>0</v>
      </c>
      <c r="Y266" s="45">
        <f t="shared" si="12"/>
        <v>0</v>
      </c>
      <c r="Z266" s="45">
        <f t="shared" si="13"/>
        <v>0</v>
      </c>
      <c r="AA266" s="45">
        <f t="shared" si="14"/>
        <v>0</v>
      </c>
      <c r="AB266" s="2">
        <f>IF(AND(IV.2!D23&gt;0,IV.2!F23&lt;&gt;1,IV.2!F23&lt;&gt;2,IV.2!F23&lt;&gt;5),IV.2!G23,0)</f>
        <v>0</v>
      </c>
      <c r="AC266" s="2">
        <f>IF(AND(IV.2!E23&gt;0,IV.2!F23&lt;&gt;1,IV.2!F23&lt;&gt;2,IV.2!F23&lt;&gt;5),IV.2!G23,0)</f>
        <v>0</v>
      </c>
      <c r="AE266" s="2">
        <f>IF(IV.2!F23=3,IV.2!D23,0)</f>
        <v>0</v>
      </c>
      <c r="AF266" s="2">
        <f>IF(IV.2!F23=4,IV.2!D23,0)</f>
        <v>0</v>
      </c>
      <c r="AJ266" s="2">
        <f>IF(IV.2!F23=3,AB266,0)</f>
        <v>0</v>
      </c>
      <c r="AK266" s="2">
        <f>IF(IV.2!F23=3,AC266,0)</f>
        <v>0</v>
      </c>
      <c r="AL266" s="2">
        <f>IF(IV.2!F23=4,AB266,0)</f>
        <v>0</v>
      </c>
      <c r="AM266" s="2">
        <f>IF(IV.2!F23=4,AC266,0)</f>
        <v>0</v>
      </c>
      <c r="AO266" s="75"/>
    </row>
    <row r="267" spans="1:41">
      <c r="A267" s="22">
        <v>218</v>
      </c>
      <c r="B267" s="474" t="s">
        <v>327</v>
      </c>
      <c r="C267" s="31">
        <f>IF(IV.2!$F24=1,IV.2!$D24,0)</f>
        <v>0</v>
      </c>
      <c r="D267" s="12">
        <f>IF(IV.2!$F24=2,IV.2!$D24,0)</f>
        <v>0</v>
      </c>
      <c r="E267" s="12">
        <f>IF(IV.2!$F24=3,(IV.2!$D24-IV.2!$G24),0)</f>
        <v>0</v>
      </c>
      <c r="F267" s="12">
        <f>IF(IV.2!$F24=4,(IV.2!$D24-IV.2!$G24),0)</f>
        <v>0</v>
      </c>
      <c r="G267" s="31">
        <f>IF(IV.2!$F24=5,IV.2!$D24,0)</f>
        <v>0</v>
      </c>
      <c r="H267" s="12">
        <f>IF(IV.2!$F24=6,(IV.2!$D24-IV.2!$G24),0)</f>
        <v>0</v>
      </c>
      <c r="I267" s="12">
        <f>IF(IV.2!$F24=7,IV.2!$D24,0)</f>
        <v>0</v>
      </c>
      <c r="J267" s="12">
        <f>IF(IV.2!$F24=8,(IV.2!$D24-IV.2!$G24),0)</f>
        <v>0</v>
      </c>
      <c r="K267" s="12">
        <f>IF(IV.2!$F24=9,IV.2!$D24,0)</f>
        <v>0</v>
      </c>
      <c r="L267" s="76">
        <f>IF(IV.2!$F24=10,IV.2!$D24,0)</f>
        <v>0</v>
      </c>
      <c r="M267" s="40"/>
      <c r="N267" s="41"/>
      <c r="O267" s="42"/>
      <c r="Q267" s="43"/>
      <c r="R267" s="44"/>
      <c r="S267" s="44"/>
      <c r="T267" s="44"/>
      <c r="U267" s="44"/>
      <c r="V267" s="45">
        <f t="shared" si="9"/>
        <v>0</v>
      </c>
      <c r="W267" s="45">
        <f t="shared" si="10"/>
        <v>0</v>
      </c>
      <c r="X267" s="45">
        <f t="shared" si="11"/>
        <v>0</v>
      </c>
      <c r="Y267" s="45">
        <f t="shared" si="12"/>
        <v>0</v>
      </c>
      <c r="Z267" s="45">
        <f t="shared" si="13"/>
        <v>0</v>
      </c>
      <c r="AA267" s="45">
        <f t="shared" si="14"/>
        <v>0</v>
      </c>
      <c r="AB267" s="2">
        <f>IF(AND(IV.2!D24&gt;0,IV.2!F24&lt;&gt;1,IV.2!F24&lt;&gt;2,IV.2!F24&lt;&gt;5),IV.2!G24,0)</f>
        <v>0</v>
      </c>
      <c r="AC267" s="2">
        <f>IF(AND(IV.2!E24&gt;0,IV.2!F24&lt;&gt;1,IV.2!F24&lt;&gt;2,IV.2!F24&lt;&gt;5),IV.2!G24,0)</f>
        <v>0</v>
      </c>
      <c r="AE267" s="2">
        <f>IF(IV.2!F24=3,IV.2!D24,0)</f>
        <v>0</v>
      </c>
      <c r="AF267" s="2">
        <f>IF(IV.2!F24=4,IV.2!D24,0)</f>
        <v>0</v>
      </c>
      <c r="AJ267" s="2">
        <f>IF(IV.2!F24=3,AB267,0)</f>
        <v>0</v>
      </c>
      <c r="AK267" s="2">
        <f>IF(IV.2!F24=3,AC267,0)</f>
        <v>0</v>
      </c>
      <c r="AL267" s="2">
        <f>IF(IV.2!F24=4,AB267,0)</f>
        <v>0</v>
      </c>
      <c r="AM267" s="2">
        <f>IF(IV.2!F24=4,AC267,0)</f>
        <v>0</v>
      </c>
      <c r="AO267" s="75"/>
    </row>
    <row r="268" spans="1:41">
      <c r="A268" s="22">
        <v>220</v>
      </c>
      <c r="B268" s="474" t="s">
        <v>330</v>
      </c>
      <c r="C268" s="31">
        <f>IF(IV.2!$F25=1,IV.2!$D25,0)</f>
        <v>0</v>
      </c>
      <c r="D268" s="12">
        <f>IF(IV.2!$F25=2,IV.2!$D25,0)</f>
        <v>0</v>
      </c>
      <c r="E268" s="12">
        <f>IF(IV.2!$F25=3,(IV.2!$D25-IV.2!$G25),0)</f>
        <v>0</v>
      </c>
      <c r="F268" s="12">
        <f>IF(IV.2!$F25=4,(IV.2!$D25-IV.2!$G25),0)</f>
        <v>0</v>
      </c>
      <c r="G268" s="31">
        <f>IF(IV.2!$F25=5,IV.2!$D25,0)</f>
        <v>0</v>
      </c>
      <c r="H268" s="12">
        <f>IF(IV.2!$F25=6,(IV.2!$D25-IV.2!$G25),0)</f>
        <v>0</v>
      </c>
      <c r="I268" s="12">
        <f>IF(IV.2!$F25=7,IV.2!$D25,0)</f>
        <v>0</v>
      </c>
      <c r="J268" s="12">
        <f>IF(IV.2!$F25=8,(IV.2!$D25-IV.2!$G25),0)</f>
        <v>0</v>
      </c>
      <c r="K268" s="12">
        <f>IF(IV.2!$F25=9,IV.2!$D25,0)</f>
        <v>0</v>
      </c>
      <c r="L268" s="76">
        <f>IF(IV.2!$F25=10,IV.2!$D25,0)</f>
        <v>0</v>
      </c>
      <c r="M268" s="40"/>
      <c r="N268" s="41"/>
      <c r="O268" s="42"/>
      <c r="Q268" s="43"/>
      <c r="R268" s="44"/>
      <c r="S268" s="44"/>
      <c r="T268" s="44"/>
      <c r="U268" s="44"/>
      <c r="V268" s="45">
        <f t="shared" si="9"/>
        <v>0</v>
      </c>
      <c r="W268" s="45">
        <f t="shared" si="10"/>
        <v>0</v>
      </c>
      <c r="X268" s="45">
        <f t="shared" si="11"/>
        <v>0</v>
      </c>
      <c r="Y268" s="45">
        <f t="shared" si="12"/>
        <v>0</v>
      </c>
      <c r="Z268" s="45">
        <f t="shared" si="13"/>
        <v>0</v>
      </c>
      <c r="AA268" s="45">
        <f t="shared" si="14"/>
        <v>0</v>
      </c>
      <c r="AB268" s="2">
        <f>IF(AND(IV.2!D25&gt;0,IV.2!F25&lt;&gt;1,IV.2!F25&lt;&gt;2,IV.2!F25&lt;&gt;5),IV.2!G25,0)</f>
        <v>0</v>
      </c>
      <c r="AC268" s="2">
        <f>IF(AND(IV.2!E25&gt;0,IV.2!F25&lt;&gt;1,IV.2!F25&lt;&gt;2,IV.2!F25&lt;&gt;5),IV.2!G25,0)</f>
        <v>0</v>
      </c>
      <c r="AE268" s="2">
        <f>IF(IV.2!F25=3,IV.2!D25,0)</f>
        <v>0</v>
      </c>
      <c r="AF268" s="2">
        <f>IF(IV.2!F25=4,IV.2!D25,0)</f>
        <v>0</v>
      </c>
      <c r="AJ268" s="2">
        <f>IF(IV.2!F25=3,AB268,0)</f>
        <v>0</v>
      </c>
      <c r="AK268" s="2">
        <f>IF(IV.2!F25=3,AC268,0)</f>
        <v>0</v>
      </c>
      <c r="AL268" s="2">
        <f>IF(IV.2!F25=4,AB268,0)</f>
        <v>0</v>
      </c>
      <c r="AM268" s="2">
        <f>IF(IV.2!F25=4,AC268,0)</f>
        <v>0</v>
      </c>
      <c r="AO268" s="75"/>
    </row>
    <row r="269" spans="1:41">
      <c r="A269" s="22">
        <v>222</v>
      </c>
      <c r="B269" s="474" t="s">
        <v>366</v>
      </c>
      <c r="C269" s="31">
        <f>IF(IV.2!$F26=1,IV.2!$D26,0)</f>
        <v>0</v>
      </c>
      <c r="D269" s="12">
        <f>IF(IV.2!$F26=2,IV.2!$D26,0)</f>
        <v>0</v>
      </c>
      <c r="E269" s="12">
        <f>IF(IV.2!$F26=3,(IV.2!$D26-IV.2!$G26),0)</f>
        <v>0</v>
      </c>
      <c r="F269" s="12">
        <f>IF(IV.2!$F26=4,(IV.2!$D26-IV.2!$G26),0)</f>
        <v>0</v>
      </c>
      <c r="G269" s="31">
        <f>IF(IV.2!$F26=5,IV.2!$D26,0)</f>
        <v>0</v>
      </c>
      <c r="H269" s="12">
        <f>IF(IV.2!$F26=6,(IV.2!$D26-IV.2!$G26),0)</f>
        <v>0</v>
      </c>
      <c r="I269" s="12">
        <f>IF(IV.2!$F26=7,IV.2!$D26,0)</f>
        <v>0</v>
      </c>
      <c r="J269" s="12">
        <f>IF(IV.2!$F26=8,(IV.2!$D26-IV.2!$G26),0)</f>
        <v>0</v>
      </c>
      <c r="K269" s="12">
        <f>IF(IV.2!$F26=9,IV.2!$D26,0)</f>
        <v>0</v>
      </c>
      <c r="L269" s="76">
        <f>IF(IV.2!$F26=10,IV.2!$D26,0)</f>
        <v>0</v>
      </c>
      <c r="M269" s="40"/>
      <c r="N269" s="41"/>
      <c r="O269" s="42"/>
      <c r="Q269" s="43"/>
      <c r="R269" s="44"/>
      <c r="S269" s="44"/>
      <c r="T269" s="44"/>
      <c r="U269" s="44"/>
      <c r="V269" s="45">
        <f t="shared" si="9"/>
        <v>0</v>
      </c>
      <c r="W269" s="45">
        <f t="shared" si="10"/>
        <v>0</v>
      </c>
      <c r="X269" s="45">
        <f t="shared" si="11"/>
        <v>0</v>
      </c>
      <c r="Y269" s="45">
        <f t="shared" si="12"/>
        <v>0</v>
      </c>
      <c r="Z269" s="45">
        <f t="shared" si="13"/>
        <v>0</v>
      </c>
      <c r="AA269" s="45">
        <f t="shared" si="14"/>
        <v>0</v>
      </c>
      <c r="AB269" s="2">
        <f>IF(AND(IV.2!D26&gt;0,IV.2!F26&lt;&gt;1,IV.2!F26&lt;&gt;2,IV.2!F26&lt;&gt;5),IV.2!G26,0)</f>
        <v>0</v>
      </c>
      <c r="AC269" s="2">
        <f>IF(AND(IV.2!E26&gt;0,IV.2!F26&lt;&gt;1,IV.2!F26&lt;&gt;2,IV.2!F26&lt;&gt;5),IV.2!G26,0)</f>
        <v>0</v>
      </c>
      <c r="AE269" s="2">
        <f>IF(IV.2!F26=3,IV.2!D26,0)</f>
        <v>0</v>
      </c>
      <c r="AF269" s="2">
        <f>IF(IV.2!F26=4,IV.2!D26,0)</f>
        <v>0</v>
      </c>
      <c r="AJ269" s="2">
        <f>IF(IV.2!F26=3,AB269,0)</f>
        <v>0</v>
      </c>
      <c r="AK269" s="2">
        <f>IF(IV.2!F26=3,AC269,0)</f>
        <v>0</v>
      </c>
      <c r="AL269" s="2">
        <f>IF(IV.2!F26=4,AB269,0)</f>
        <v>0</v>
      </c>
      <c r="AM269" s="2">
        <f>IF(IV.2!F26=4,AC269,0)</f>
        <v>0</v>
      </c>
      <c r="AO269" s="75"/>
    </row>
    <row r="270" spans="1:41">
      <c r="A270" s="22">
        <v>223</v>
      </c>
      <c r="B270" s="474" t="s">
        <v>367</v>
      </c>
      <c r="C270" s="31">
        <f>IF(IV.2!$F27=1,IV.2!$D27,0)</f>
        <v>0</v>
      </c>
      <c r="D270" s="12">
        <f>IF(IV.2!$F27=2,IV.2!$D27,0)</f>
        <v>0</v>
      </c>
      <c r="E270" s="12">
        <f>IF(IV.2!$F27=3,(IV.2!$D27-IV.2!$G27),0)</f>
        <v>0</v>
      </c>
      <c r="F270" s="12">
        <f>IF(IV.2!$F27=4,(IV.2!$D27-IV.2!$G27),0)</f>
        <v>0</v>
      </c>
      <c r="G270" s="31">
        <f>IF(IV.2!$F27=5,IV.2!$D27,0)</f>
        <v>0</v>
      </c>
      <c r="H270" s="12">
        <f>IF(IV.2!$F27=6,(IV.2!$D27-IV.2!$G27),0)</f>
        <v>0</v>
      </c>
      <c r="I270" s="12">
        <f>IF(IV.2!$F27=7,IV.2!$D27,0)</f>
        <v>0</v>
      </c>
      <c r="J270" s="12">
        <f>IF(IV.2!$F27=8,(IV.2!$D27-IV.2!$G27),0)</f>
        <v>0</v>
      </c>
      <c r="K270" s="12">
        <f>IF(IV.2!$F27=9,IV.2!$D27,0)</f>
        <v>0</v>
      </c>
      <c r="L270" s="76">
        <f>IF(IV.2!$F27=10,IV.2!$D27,0)</f>
        <v>0</v>
      </c>
      <c r="M270" s="40"/>
      <c r="N270" s="41"/>
      <c r="O270" s="42"/>
      <c r="Q270" s="43"/>
      <c r="R270" s="44"/>
      <c r="S270" s="44"/>
      <c r="T270" s="44"/>
      <c r="U270" s="44"/>
      <c r="V270" s="45">
        <f t="shared" si="9"/>
        <v>0</v>
      </c>
      <c r="W270" s="45">
        <f t="shared" si="10"/>
        <v>0</v>
      </c>
      <c r="X270" s="45">
        <f t="shared" si="11"/>
        <v>0</v>
      </c>
      <c r="Y270" s="45">
        <f t="shared" si="12"/>
        <v>0</v>
      </c>
      <c r="Z270" s="45">
        <f t="shared" si="13"/>
        <v>0</v>
      </c>
      <c r="AA270" s="45">
        <f t="shared" si="14"/>
        <v>0</v>
      </c>
      <c r="AB270" s="2">
        <f>IF(AND(IV.2!D27&gt;0,IV.2!F27&lt;&gt;1,IV.2!F27&lt;&gt;2,IV.2!F27&lt;&gt;5),IV.2!G27,0)</f>
        <v>0</v>
      </c>
      <c r="AC270" s="2">
        <f>IF(AND(IV.2!E27&gt;0,IV.2!F27&lt;&gt;1,IV.2!F27&lt;&gt;2,IV.2!F27&lt;&gt;5),IV.2!G27,0)</f>
        <v>0</v>
      </c>
      <c r="AE270" s="2">
        <f>IF(IV.2!F27=3,IV.2!D27,0)</f>
        <v>0</v>
      </c>
      <c r="AF270" s="2">
        <f>IF(IV.2!F27=4,IV.2!D27,0)</f>
        <v>0</v>
      </c>
      <c r="AJ270" s="2">
        <f>IF(IV.2!F27=3,AB270,0)</f>
        <v>0</v>
      </c>
      <c r="AK270" s="2">
        <f>IF(IV.2!F27=3,AC270,0)</f>
        <v>0</v>
      </c>
      <c r="AL270" s="2">
        <f>IF(IV.2!F27=4,AB270,0)</f>
        <v>0</v>
      </c>
      <c r="AM270" s="2">
        <f>IF(IV.2!F27=4,AC270,0)</f>
        <v>0</v>
      </c>
      <c r="AO270" s="75"/>
    </row>
    <row r="271" spans="1:41">
      <c r="A271" s="22">
        <v>224</v>
      </c>
      <c r="B271" s="474" t="s">
        <v>368</v>
      </c>
      <c r="C271" s="31">
        <f>IF(IV.2!$F28=1,IV.2!$D28,0)</f>
        <v>0</v>
      </c>
      <c r="D271" s="12">
        <f>IF(IV.2!$F28=2,IV.2!$D28,0)</f>
        <v>0</v>
      </c>
      <c r="E271" s="12">
        <f>IF(IV.2!$F28=3,(IV.2!$D28-IV.2!$G28),0)</f>
        <v>0</v>
      </c>
      <c r="F271" s="12">
        <f>IF(IV.2!$F28=4,(IV.2!$D28-IV.2!$G28),0)</f>
        <v>0</v>
      </c>
      <c r="G271" s="31">
        <f>IF(IV.2!$F28=5,IV.2!$D28,0)</f>
        <v>0</v>
      </c>
      <c r="H271" s="12">
        <f>IF(IV.2!$F28=6,(IV.2!$D28-IV.2!$G28),0)</f>
        <v>0</v>
      </c>
      <c r="I271" s="12">
        <f>IF(IV.2!$F28=7,IV.2!$D28,0)</f>
        <v>0</v>
      </c>
      <c r="J271" s="12">
        <f>IF(IV.2!$F28=8,(IV.2!$D28-IV.2!$G28),0)</f>
        <v>0</v>
      </c>
      <c r="K271" s="12">
        <f>IF(IV.2!$F28=9,IV.2!$D28,0)</f>
        <v>0</v>
      </c>
      <c r="L271" s="76">
        <f>IF(IV.2!$F28=10,IV.2!$D28,0)</f>
        <v>0</v>
      </c>
      <c r="M271" s="40"/>
      <c r="N271" s="41"/>
      <c r="O271" s="42"/>
      <c r="Q271" s="43"/>
      <c r="R271" s="44"/>
      <c r="S271" s="44"/>
      <c r="T271" s="44"/>
      <c r="U271" s="44"/>
      <c r="V271" s="45">
        <f t="shared" si="9"/>
        <v>0</v>
      </c>
      <c r="W271" s="45">
        <f t="shared" si="10"/>
        <v>0</v>
      </c>
      <c r="X271" s="45">
        <f t="shared" si="11"/>
        <v>0</v>
      </c>
      <c r="Y271" s="45">
        <f t="shared" si="12"/>
        <v>0</v>
      </c>
      <c r="Z271" s="45">
        <f t="shared" si="13"/>
        <v>0</v>
      </c>
      <c r="AA271" s="45">
        <f t="shared" si="14"/>
        <v>0</v>
      </c>
      <c r="AB271" s="2">
        <f>IF(AND(IV.2!D28&gt;0,IV.2!F28&lt;&gt;1,IV.2!F28&lt;&gt;2,IV.2!F28&lt;&gt;5),IV.2!G28,0)</f>
        <v>0</v>
      </c>
      <c r="AC271" s="2">
        <f>IF(AND(IV.2!E28&gt;0,IV.2!F28&lt;&gt;1,IV.2!F28&lt;&gt;2,IV.2!F28&lt;&gt;5),IV.2!G28,0)</f>
        <v>0</v>
      </c>
      <c r="AE271" s="2">
        <f>IF(IV.2!F28=3,IV.2!D28,0)</f>
        <v>0</v>
      </c>
      <c r="AF271" s="2">
        <f>IF(IV.2!F28=4,IV.2!D28,0)</f>
        <v>0</v>
      </c>
      <c r="AJ271" s="2">
        <f>IF(IV.2!F28=3,AB271,0)</f>
        <v>0</v>
      </c>
      <c r="AK271" s="2">
        <f>IF(IV.2!F28=3,AC271,0)</f>
        <v>0</v>
      </c>
      <c r="AL271" s="2">
        <f>IF(IV.2!F28=4,AB271,0)</f>
        <v>0</v>
      </c>
      <c r="AM271" s="2">
        <f>IF(IV.2!F28=4,AC271,0)</f>
        <v>0</v>
      </c>
      <c r="AO271" s="75"/>
    </row>
    <row r="272" spans="1:41">
      <c r="A272" s="22">
        <v>225</v>
      </c>
      <c r="B272" s="474" t="s">
        <v>369</v>
      </c>
      <c r="C272" s="31"/>
      <c r="E272" s="12"/>
      <c r="F272" s="12"/>
      <c r="G272" s="12"/>
      <c r="H272" s="12"/>
      <c r="I272" s="12"/>
      <c r="K272" s="12"/>
      <c r="L272" s="12"/>
      <c r="M272" s="40">
        <f>IF(IV.2!$F29=1,IV.2!$E29,0)</f>
        <v>0</v>
      </c>
      <c r="N272" s="41">
        <f>IF(IV.2!$F29=2,IV.2!$E29,0)</f>
        <v>0</v>
      </c>
      <c r="O272" s="42">
        <f>IF(IV.2!$F29=3,(IV.2!$E29-IV.2!$G29),0)</f>
        <v>0</v>
      </c>
      <c r="P272" s="12">
        <f>IF(IV.2!$F29=4,(IV.2!$E29-IV.2!$G29),0)</f>
        <v>0</v>
      </c>
      <c r="Q272" s="43">
        <f>IF(IV.2!$F29=5,IV.2!$E29,0)</f>
        <v>0</v>
      </c>
      <c r="R272" s="44">
        <f>IF(IV.2!$F29=6,(IV.2!$E29-IV.2!$G29),0)</f>
        <v>0</v>
      </c>
      <c r="S272" s="44">
        <f>IF(IV.2!$F29=7,IV.2!$E29,0)</f>
        <v>0</v>
      </c>
      <c r="T272" s="44">
        <f>IF(IV.2!$F29=8,(IV.2!$E29-IV.2!$G29),0)</f>
        <v>0</v>
      </c>
      <c r="U272" s="44">
        <f>IF(IV.2!$F29=9,IV.2!$E29,0)</f>
        <v>0</v>
      </c>
      <c r="V272" s="45">
        <f t="shared" si="9"/>
        <v>0</v>
      </c>
      <c r="W272" s="45">
        <f t="shared" si="10"/>
        <v>0</v>
      </c>
      <c r="X272" s="45">
        <f t="shared" si="11"/>
        <v>0</v>
      </c>
      <c r="Y272" s="45">
        <f t="shared" si="12"/>
        <v>0</v>
      </c>
      <c r="Z272" s="45">
        <f t="shared" si="13"/>
        <v>0</v>
      </c>
      <c r="AA272" s="45">
        <f t="shared" si="14"/>
        <v>0</v>
      </c>
      <c r="AB272" s="2">
        <f>IF(AND(IV.2!D29&gt;0,IV.2!F29&lt;&gt;1,IV.2!F29&lt;&gt;2,IV.2!F29&lt;&gt;5),IV.2!G29,0)</f>
        <v>0</v>
      </c>
      <c r="AC272" s="2">
        <f>IF(AND(IV.2!E29&gt;0,IV.2!F29&lt;&gt;1,IV.2!F29&lt;&gt;2,IV.2!F29&lt;&gt;5),IV.2!G29,0)</f>
        <v>0</v>
      </c>
      <c r="AG272" s="2">
        <f>IF(IV.2!F29=3,IV.2!E29,0)</f>
        <v>0</v>
      </c>
      <c r="AH272" s="2">
        <f>IF(IV.2!F29=4,IV.2!E29,0)</f>
        <v>0</v>
      </c>
      <c r="AJ272" s="2">
        <f>IF(IV.2!F29=3,AB272,0)</f>
        <v>0</v>
      </c>
      <c r="AK272" s="2">
        <f>IF(IV.2!F29=3,AC272,0)</f>
        <v>0</v>
      </c>
      <c r="AL272" s="2">
        <f>IF(IV.2!F29=4,AB272,0)</f>
        <v>0</v>
      </c>
      <c r="AM272" s="2">
        <f>IF(IV.2!F29=4,AC272,0)</f>
        <v>0</v>
      </c>
      <c r="AO272" s="75">
        <f>IF(IV.2!F29=10,IV.2!E29,0)</f>
        <v>0</v>
      </c>
    </row>
    <row r="273" spans="1:41">
      <c r="A273" s="22"/>
      <c r="B273" s="473" t="s">
        <v>370</v>
      </c>
      <c r="C273" s="31">
        <f>IF(IV.2!$F30=1,IV.2!$D30,0)</f>
        <v>0</v>
      </c>
      <c r="D273" s="12">
        <f>IF(IV.2!$F30=2,IV.2!$D30,0)</f>
        <v>0</v>
      </c>
      <c r="E273" s="12">
        <f>IF(IV.2!$F30=3,(IV.2!$D30-IV.2!$G30),0)</f>
        <v>0</v>
      </c>
      <c r="F273" s="12">
        <f>IF(IV.2!$F30=4,(IV.2!$D30-IV.2!$G30),0)</f>
        <v>0</v>
      </c>
      <c r="G273" s="31">
        <f>IF(IV.2!$F30=5,IV.2!$D30,0)</f>
        <v>0</v>
      </c>
      <c r="H273" s="12">
        <f>IF(IV.2!$F30=6,(IV.2!$D30-IV.2!$G30),0)</f>
        <v>0</v>
      </c>
      <c r="I273" s="12">
        <f>IF(IV.2!$F30=7,IV.2!$D30,0)</f>
        <v>0</v>
      </c>
      <c r="J273" s="12">
        <f>IF(IV.2!$F30=8,(IV.2!$D30-IV.2!$G30),0)</f>
        <v>0</v>
      </c>
      <c r="K273" s="12">
        <f>IF(IV.2!$F30=9,IV.2!$D30,0)</f>
        <v>0</v>
      </c>
      <c r="L273" s="76">
        <f>IF(IV.2!$F30=10,IV.2!$D30,0)</f>
        <v>0</v>
      </c>
      <c r="M273" s="40"/>
      <c r="N273" s="41"/>
      <c r="O273" s="42"/>
      <c r="Q273" s="43"/>
      <c r="R273" s="44"/>
      <c r="S273" s="44"/>
      <c r="T273" s="44"/>
      <c r="U273" s="44"/>
      <c r="V273" s="45">
        <f t="shared" si="9"/>
        <v>0</v>
      </c>
      <c r="W273" s="45">
        <f t="shared" si="10"/>
        <v>0</v>
      </c>
      <c r="X273" s="45">
        <f t="shared" si="11"/>
        <v>0</v>
      </c>
      <c r="Y273" s="45">
        <f t="shared" si="12"/>
        <v>0</v>
      </c>
      <c r="Z273" s="45">
        <f t="shared" si="13"/>
        <v>0</v>
      </c>
      <c r="AA273" s="45">
        <f t="shared" si="14"/>
        <v>0</v>
      </c>
      <c r="AB273" s="2">
        <f>IF(AND(IV.2!D30&gt;0,IV.2!F30&lt;&gt;1,IV.2!F30&lt;&gt;2,IV.2!F30&lt;&gt;5),IV.2!G30,0)</f>
        <v>0</v>
      </c>
      <c r="AC273" s="2">
        <f>IF(AND(IV.2!E30&gt;0,IV.2!F30&lt;&gt;1,IV.2!F30&lt;&gt;2,IV.2!F30&lt;&gt;5),IV.2!G30,0)</f>
        <v>0</v>
      </c>
      <c r="AE273" s="2">
        <f>IF(IV.2!F30=3,IV.2!D30,0)</f>
        <v>0</v>
      </c>
      <c r="AF273" s="2">
        <f>IF(IV.2!F30=4,IV.2!D30,0)</f>
        <v>0</v>
      </c>
      <c r="AJ273" s="2">
        <f>IF(IV.2!F30=3,AB273,0)</f>
        <v>0</v>
      </c>
      <c r="AK273" s="2">
        <f>IF(IV.2!F30=3,AC273,0)</f>
        <v>0</v>
      </c>
      <c r="AL273" s="2">
        <f>IF(IV.2!F30=4,AB273,0)</f>
        <v>0</v>
      </c>
      <c r="AM273" s="2">
        <f>IF(IV.2!F30=4,AC273,0)</f>
        <v>0</v>
      </c>
      <c r="AO273" s="75"/>
    </row>
    <row r="274" spans="1:41">
      <c r="A274" s="22">
        <v>226</v>
      </c>
      <c r="B274" s="474" t="s">
        <v>371</v>
      </c>
      <c r="C274" s="31">
        <f>IF(IV.2!$F31=1,IV.2!$D31,0)</f>
        <v>0</v>
      </c>
      <c r="D274" s="12">
        <f>IF(IV.2!$F31=2,IV.2!$D31,0)</f>
        <v>0</v>
      </c>
      <c r="E274" s="12">
        <f>IF(IV.2!$F31=3,(IV.2!$D31-IV.2!$G31),0)</f>
        <v>0</v>
      </c>
      <c r="F274" s="12">
        <f>IF(IV.2!$F31=4,(IV.2!$D31-IV.2!$G31),0)</f>
        <v>0</v>
      </c>
      <c r="G274" s="31">
        <f>IF(IV.2!$F31=5,IV.2!$D31,0)</f>
        <v>0</v>
      </c>
      <c r="H274" s="12">
        <f>IF(IV.2!$F31=6,(IV.2!$D31-IV.2!$G31),0)</f>
        <v>0</v>
      </c>
      <c r="I274" s="12">
        <f>IF(IV.2!$F31=7,IV.2!$D31,0)</f>
        <v>0</v>
      </c>
      <c r="J274" s="12">
        <f>IF(IV.2!$F31=8,(IV.2!$D31-IV.2!$G31),0)</f>
        <v>0</v>
      </c>
      <c r="K274" s="12">
        <f>IF(IV.2!$F31=9,IV.2!$D31,0)</f>
        <v>0</v>
      </c>
      <c r="L274" s="76">
        <f>IF(IV.2!$F31=10,IV.2!$D31,0)</f>
        <v>0</v>
      </c>
      <c r="M274" s="40"/>
      <c r="N274" s="41"/>
      <c r="O274" s="42"/>
      <c r="Q274" s="43"/>
      <c r="R274" s="44"/>
      <c r="S274" s="44"/>
      <c r="T274" s="44"/>
      <c r="U274" s="44"/>
      <c r="V274" s="45">
        <f t="shared" si="9"/>
        <v>0</v>
      </c>
      <c r="W274" s="45">
        <f t="shared" si="10"/>
        <v>0</v>
      </c>
      <c r="X274" s="45">
        <f t="shared" si="11"/>
        <v>0</v>
      </c>
      <c r="Y274" s="45">
        <f t="shared" si="12"/>
        <v>0</v>
      </c>
      <c r="Z274" s="45">
        <f t="shared" si="13"/>
        <v>0</v>
      </c>
      <c r="AA274" s="45">
        <f t="shared" si="14"/>
        <v>0</v>
      </c>
      <c r="AB274" s="2">
        <f>IF(AND(IV.2!D31&gt;0,IV.2!F31&lt;&gt;1,IV.2!F31&lt;&gt;2,IV.2!F31&lt;&gt;5),IV.2!G31,0)</f>
        <v>0</v>
      </c>
      <c r="AC274" s="2">
        <f>IF(AND(IV.2!E31&gt;0,IV.2!F31&lt;&gt;1,IV.2!F31&lt;&gt;2,IV.2!F31&lt;&gt;5),IV.2!G31,0)</f>
        <v>0</v>
      </c>
      <c r="AE274" s="2">
        <f>IF(IV.2!F31=3,IV.2!D31,0)</f>
        <v>0</v>
      </c>
      <c r="AF274" s="2">
        <f>IF(IV.2!F31=4,IV.2!D31,0)</f>
        <v>0</v>
      </c>
      <c r="AJ274" s="2">
        <f>IF(IV.2!F31=3,AB274,0)</f>
        <v>0</v>
      </c>
      <c r="AK274" s="2">
        <f>IF(IV.2!F31=3,AC274,0)</f>
        <v>0</v>
      </c>
      <c r="AL274" s="2">
        <f>IF(IV.2!F31=4,AB274,0)</f>
        <v>0</v>
      </c>
      <c r="AM274" s="2">
        <f>IF(IV.2!F31=4,AC274,0)</f>
        <v>0</v>
      </c>
      <c r="AO274" s="75"/>
    </row>
    <row r="275" spans="1:41">
      <c r="A275" s="22">
        <v>227</v>
      </c>
      <c r="B275" s="474" t="s">
        <v>372</v>
      </c>
      <c r="C275" s="31">
        <f>IF(IV.2!$F32=1,IV.2!$D32,0)</f>
        <v>0</v>
      </c>
      <c r="D275" s="12">
        <f>IF(IV.2!$F32=2,IV.2!$D32,0)</f>
        <v>0</v>
      </c>
      <c r="E275" s="12">
        <f>IF(IV.2!$F32=3,(IV.2!$D32-IV.2!$G32),0)</f>
        <v>0</v>
      </c>
      <c r="F275" s="12">
        <f>IF(IV.2!$F32=4,(IV.2!$D32-IV.2!$G32),0)</f>
        <v>0</v>
      </c>
      <c r="G275" s="31">
        <f>IF(IV.2!$F32=5,IV.2!$D32,0)</f>
        <v>0</v>
      </c>
      <c r="H275" s="12">
        <f>IF(IV.2!$F32=6,(IV.2!$D32-IV.2!$G32),0)</f>
        <v>0</v>
      </c>
      <c r="I275" s="12">
        <f>IF(IV.2!$F32=7,IV.2!$D32,0)</f>
        <v>0</v>
      </c>
      <c r="J275" s="12">
        <f>IF(IV.2!$F32=8,(IV.2!$D32-IV.2!$G32),0)</f>
        <v>0</v>
      </c>
      <c r="K275" s="12">
        <f>IF(IV.2!$F32=9,IV.2!$D32,0)</f>
        <v>0</v>
      </c>
      <c r="L275" s="76">
        <f>IF(IV.2!$F32=10,IV.2!$D32,0)</f>
        <v>0</v>
      </c>
      <c r="M275" s="40"/>
      <c r="N275" s="41"/>
      <c r="O275" s="42"/>
      <c r="Q275" s="43"/>
      <c r="R275" s="44"/>
      <c r="S275" s="44"/>
      <c r="T275" s="44"/>
      <c r="U275" s="44"/>
      <c r="V275" s="45">
        <f t="shared" si="9"/>
        <v>0</v>
      </c>
      <c r="W275" s="45">
        <f t="shared" si="10"/>
        <v>0</v>
      </c>
      <c r="X275" s="45">
        <f t="shared" si="11"/>
        <v>0</v>
      </c>
      <c r="Y275" s="45">
        <f t="shared" si="12"/>
        <v>0</v>
      </c>
      <c r="Z275" s="45">
        <f t="shared" si="13"/>
        <v>0</v>
      </c>
      <c r="AA275" s="45">
        <f t="shared" si="14"/>
        <v>0</v>
      </c>
      <c r="AB275" s="2">
        <f>IF(AND(IV.2!D32&gt;0,IV.2!F32&lt;&gt;1,IV.2!F32&lt;&gt;2,IV.2!F32&lt;&gt;5),IV.2!G32,0)</f>
        <v>0</v>
      </c>
      <c r="AC275" s="2">
        <f>IF(AND(IV.2!E32&gt;0,IV.2!F32&lt;&gt;1,IV.2!F32&lt;&gt;2,IV.2!F32&lt;&gt;5),IV.2!G32,0)</f>
        <v>0</v>
      </c>
      <c r="AE275" s="2">
        <f>IF(IV.2!F32=3,IV.2!D32,0)</f>
        <v>0</v>
      </c>
      <c r="AF275" s="2">
        <f>IF(IV.2!F32=4,IV.2!D32,0)</f>
        <v>0</v>
      </c>
      <c r="AJ275" s="2">
        <f>IF(IV.2!F32=3,AB275,0)</f>
        <v>0</v>
      </c>
      <c r="AK275" s="2">
        <f>IF(IV.2!F32=3,AC275,0)</f>
        <v>0</v>
      </c>
      <c r="AL275" s="2">
        <f>IF(IV.2!F32=4,AB275,0)</f>
        <v>0</v>
      </c>
      <c r="AM275" s="2">
        <f>IF(IV.2!F32=4,AC275,0)</f>
        <v>0</v>
      </c>
      <c r="AO275" s="75"/>
    </row>
    <row r="276" spans="1:41">
      <c r="A276" s="22">
        <v>228</v>
      </c>
      <c r="B276" s="474" t="s">
        <v>373</v>
      </c>
      <c r="C276" s="31"/>
      <c r="E276" s="12"/>
      <c r="F276" s="12"/>
      <c r="G276" s="12"/>
      <c r="H276" s="12"/>
      <c r="I276" s="12"/>
      <c r="K276" s="12"/>
      <c r="L276" s="12"/>
      <c r="M276" s="40">
        <f>IF(IV.2!$F33=1,IV.2!$E33,0)</f>
        <v>0</v>
      </c>
      <c r="N276" s="41">
        <f>IF(IV.2!$F33=2,IV.2!$E33,0)</f>
        <v>0</v>
      </c>
      <c r="O276" s="42">
        <f>IF(IV.2!$F33=3,(IV.2!$E33-IV.2!$G33),0)</f>
        <v>0</v>
      </c>
      <c r="P276" s="12">
        <f>IF(IV.2!$F33=4,(IV.2!$E33-IV.2!$G33),0)</f>
        <v>0</v>
      </c>
      <c r="Q276" s="43">
        <f>IF(IV.2!$F33=5,IV.2!$E33,0)</f>
        <v>0</v>
      </c>
      <c r="R276" s="44">
        <f>IF(IV.2!$F33=6,(IV.2!$E33-IV.2!$G33),0)</f>
        <v>0</v>
      </c>
      <c r="S276" s="44">
        <f>IF(IV.2!$F33=7,IV.2!$E33,0)</f>
        <v>0</v>
      </c>
      <c r="T276" s="44">
        <f>IF(IV.2!$F33=8,(IV.2!$E33-IV.2!$G33),0)</f>
        <v>0</v>
      </c>
      <c r="U276" s="44">
        <f>IF(IV.2!$F33=9,IV.2!$E33,0)</f>
        <v>0</v>
      </c>
      <c r="V276" s="45">
        <f t="shared" si="9"/>
        <v>0</v>
      </c>
      <c r="W276" s="45">
        <f t="shared" si="10"/>
        <v>0</v>
      </c>
      <c r="X276" s="45">
        <f t="shared" si="11"/>
        <v>0</v>
      </c>
      <c r="Y276" s="45">
        <f t="shared" si="12"/>
        <v>0</v>
      </c>
      <c r="Z276" s="45">
        <f t="shared" si="13"/>
        <v>0</v>
      </c>
      <c r="AA276" s="45">
        <f t="shared" si="14"/>
        <v>0</v>
      </c>
      <c r="AB276" s="2">
        <f>IF(AND(IV.2!D33&gt;0,IV.2!F33&lt;&gt;1,IV.2!F33&lt;&gt;2,IV.2!F33&lt;&gt;5),IV.2!G33,0)</f>
        <v>0</v>
      </c>
      <c r="AC276" s="2">
        <f>IF(AND(IV.2!E33&gt;0,IV.2!F33&lt;&gt;1,IV.2!F33&lt;&gt;2,IV.2!F33&lt;&gt;5),IV.2!G33,0)</f>
        <v>0</v>
      </c>
      <c r="AG276" s="2">
        <f>IF(IV.2!F33=3,IV.2!E33,0)</f>
        <v>0</v>
      </c>
      <c r="AH276" s="2">
        <f>IF(IV.2!F33=4,IV.2!E33,0)</f>
        <v>0</v>
      </c>
      <c r="AJ276" s="2">
        <f>IF(IV.2!F33=3,AB276,0)</f>
        <v>0</v>
      </c>
      <c r="AK276" s="2">
        <f>IF(IV.2!F33=3,AC276,0)</f>
        <v>0</v>
      </c>
      <c r="AL276" s="2">
        <f>IF(IV.2!F33=4,AB276,0)</f>
        <v>0</v>
      </c>
      <c r="AM276" s="2">
        <f>IF(IV.2!F33=4,AC276,0)</f>
        <v>0</v>
      </c>
      <c r="AO276" s="75">
        <f>IF(IV.2!F33=10,IV.2!E33,0)</f>
        <v>0</v>
      </c>
    </row>
    <row r="277" spans="1:41">
      <c r="A277" s="22">
        <v>229</v>
      </c>
      <c r="B277" s="474" t="s">
        <v>374</v>
      </c>
      <c r="C277" s="31">
        <f>IF(IV.2!$F34=1,IV.2!$D34,0)</f>
        <v>0</v>
      </c>
      <c r="D277" s="12">
        <f>IF(IV.2!$F34=2,IV.2!$D34,0)</f>
        <v>0</v>
      </c>
      <c r="E277" s="12">
        <f>IF(IV.2!$F34=3,(IV.2!$D34-IV.2!$G34),0)</f>
        <v>0</v>
      </c>
      <c r="F277" s="12">
        <f>IF(IV.2!$F34=4,(IV.2!$D34-IV.2!$G34),0)</f>
        <v>0</v>
      </c>
      <c r="G277" s="31">
        <f>IF(IV.2!$F34=5,IV.2!$D34,0)</f>
        <v>0</v>
      </c>
      <c r="H277" s="12">
        <f>IF(IV.2!$F34=6,(IV.2!$D34-IV.2!$G34),0)</f>
        <v>0</v>
      </c>
      <c r="I277" s="12">
        <f>IF(IV.2!$F34=7,IV.2!$D34,0)</f>
        <v>0</v>
      </c>
      <c r="J277" s="12">
        <f>IF(IV.2!$F34=8,(IV.2!$D34-IV.2!$G34),0)</f>
        <v>0</v>
      </c>
      <c r="K277" s="12">
        <f>IF(IV.2!$F34=9,IV.2!$D34,0)</f>
        <v>0</v>
      </c>
      <c r="L277" s="76">
        <f>IF(IV.2!$F34=10,IV.2!$D34,0)</f>
        <v>0</v>
      </c>
      <c r="M277" s="40"/>
      <c r="N277" s="41"/>
      <c r="O277" s="42"/>
      <c r="Q277" s="43"/>
      <c r="R277" s="44"/>
      <c r="S277" s="44"/>
      <c r="T277" s="44"/>
      <c r="U277" s="44"/>
      <c r="V277" s="45">
        <f t="shared" si="9"/>
        <v>0</v>
      </c>
      <c r="W277" s="45">
        <f t="shared" si="10"/>
        <v>0</v>
      </c>
      <c r="X277" s="45">
        <f t="shared" si="11"/>
        <v>0</v>
      </c>
      <c r="Y277" s="45">
        <f t="shared" si="12"/>
        <v>0</v>
      </c>
      <c r="Z277" s="45">
        <f t="shared" si="13"/>
        <v>0</v>
      </c>
      <c r="AA277" s="45">
        <f t="shared" si="14"/>
        <v>0</v>
      </c>
      <c r="AB277" s="2">
        <f>IF(AND(IV.2!D34&gt;0,IV.2!F34&lt;&gt;1,IV.2!F34&lt;&gt;2,IV.2!F34&lt;&gt;5),IV.2!G34,0)</f>
        <v>0</v>
      </c>
      <c r="AC277" s="2">
        <f>IF(AND(IV.2!E34&gt;0,IV.2!F34&lt;&gt;1,IV.2!F34&lt;&gt;2,IV.2!F34&lt;&gt;5),IV.2!G34,0)</f>
        <v>0</v>
      </c>
      <c r="AE277" s="2">
        <f>IF(IV.2!F34=3,IV.2!D34,0)</f>
        <v>0</v>
      </c>
      <c r="AF277" s="2">
        <f>IF(IV.2!F34=4,IV.2!D34,0)</f>
        <v>0</v>
      </c>
      <c r="AJ277" s="2">
        <f>IF(IV.2!F34=3,AB277,0)</f>
        <v>0</v>
      </c>
      <c r="AK277" s="2">
        <f>IF(IV.2!F34=3,AC277,0)</f>
        <v>0</v>
      </c>
      <c r="AL277" s="2">
        <f>IF(IV.2!F34=4,AB277,0)</f>
        <v>0</v>
      </c>
      <c r="AM277" s="2">
        <f>IF(IV.2!F34=4,AC277,0)</f>
        <v>0</v>
      </c>
      <c r="AO277" s="75"/>
    </row>
    <row r="278" spans="1:41">
      <c r="A278" s="22">
        <v>230</v>
      </c>
      <c r="B278" s="474" t="s">
        <v>375</v>
      </c>
      <c r="C278" s="31"/>
      <c r="E278" s="12"/>
      <c r="F278" s="12"/>
      <c r="G278" s="12"/>
      <c r="H278" s="12"/>
      <c r="I278" s="12"/>
      <c r="K278" s="12"/>
      <c r="L278" s="12"/>
      <c r="M278" s="40">
        <f>IF(IV.2!$F35=1,IV.2!$E35,0)</f>
        <v>0</v>
      </c>
      <c r="N278" s="41">
        <f>IF(IV.2!$F35=2,IV.2!$E35,0)</f>
        <v>0</v>
      </c>
      <c r="O278" s="42">
        <f>IF(IV.2!$F35=3,(IV.2!$E35-IV.2!$G35),0)</f>
        <v>0</v>
      </c>
      <c r="P278" s="12">
        <f>IF(IV.2!$F35=4,(IV.2!$E35-IV.2!$G35),0)</f>
        <v>0</v>
      </c>
      <c r="Q278" s="43">
        <f>IF(IV.2!$F35=5,IV.2!$E35,0)</f>
        <v>0</v>
      </c>
      <c r="R278" s="44">
        <f>IF(IV.2!$F35=6,(IV.2!$E35-IV.2!$G35),0)</f>
        <v>0</v>
      </c>
      <c r="S278" s="44">
        <f>IF(IV.2!$F35=7,IV.2!$E35,0)</f>
        <v>0</v>
      </c>
      <c r="T278" s="44">
        <f>IF(IV.2!$F35=8,(IV.2!$E35-IV.2!$G35),0)</f>
        <v>0</v>
      </c>
      <c r="U278" s="44">
        <f>IF(IV.2!$F35=9,IV.2!$E35,0)</f>
        <v>0</v>
      </c>
      <c r="V278" s="45">
        <f t="shared" si="9"/>
        <v>0</v>
      </c>
      <c r="W278" s="45">
        <f t="shared" si="10"/>
        <v>0</v>
      </c>
      <c r="X278" s="45">
        <f t="shared" si="11"/>
        <v>0</v>
      </c>
      <c r="Y278" s="45">
        <f t="shared" si="12"/>
        <v>0</v>
      </c>
      <c r="Z278" s="45">
        <f t="shared" si="13"/>
        <v>0</v>
      </c>
      <c r="AA278" s="45">
        <f t="shared" si="14"/>
        <v>0</v>
      </c>
      <c r="AB278" s="2">
        <f>IF(AND(IV.2!D35&gt;0,IV.2!F35&lt;&gt;1,IV.2!F35&lt;&gt;2,IV.2!F35&lt;&gt;5),IV.2!G35,0)</f>
        <v>0</v>
      </c>
      <c r="AC278" s="2">
        <f>IF(AND(IV.2!E35&gt;0,IV.2!F35&lt;&gt;1,IV.2!F35&lt;&gt;2,IV.2!F35&lt;&gt;5),IV.2!G35,0)</f>
        <v>0</v>
      </c>
      <c r="AG278" s="2">
        <f>IF(IV.2!F35=3,IV.2!E35,0)</f>
        <v>0</v>
      </c>
      <c r="AH278" s="2">
        <f>IF(IV.2!F35=4,IV.2!E35,0)</f>
        <v>0</v>
      </c>
      <c r="AJ278" s="2">
        <f>IF(IV.2!F35=3,AB278,0)</f>
        <v>0</v>
      </c>
      <c r="AK278" s="2">
        <f>IF(IV.2!F35=3,AC278,0)</f>
        <v>0</v>
      </c>
      <c r="AL278" s="2">
        <f>IF(IV.2!F35=4,AB278,0)</f>
        <v>0</v>
      </c>
      <c r="AM278" s="2">
        <f>IF(IV.2!F35=4,AC278,0)</f>
        <v>0</v>
      </c>
      <c r="AO278" s="75">
        <f>IF(IV.2!F35=10,IV.2!E35,0)</f>
        <v>0</v>
      </c>
    </row>
    <row r="279" spans="1:41">
      <c r="A279" s="22">
        <v>231</v>
      </c>
      <c r="B279" s="473" t="s">
        <v>376</v>
      </c>
      <c r="C279" s="31">
        <f>IF(IV.2!$F36=1,IV.2!$D36,0)</f>
        <v>0</v>
      </c>
      <c r="D279" s="12">
        <f>IF(IV.2!$F36=2,IV.2!$D36,0)</f>
        <v>0</v>
      </c>
      <c r="E279" s="12">
        <f>IF(IV.2!$F36=3,(IV.2!$D36-IV.2!$G36),0)</f>
        <v>0</v>
      </c>
      <c r="F279" s="12">
        <f>IF(IV.2!$F36=4,(IV.2!$D36-IV.2!$G36),0)</f>
        <v>0</v>
      </c>
      <c r="G279" s="31">
        <f>IF(IV.2!$F36=5,IV.2!$D36,0)</f>
        <v>0</v>
      </c>
      <c r="H279" s="12">
        <f>IF(IV.2!$F36=6,(IV.2!$D36-IV.2!$G36),0)</f>
        <v>0</v>
      </c>
      <c r="I279" s="12">
        <f>IF(IV.2!$F36=7,IV.2!$D36,0)</f>
        <v>0</v>
      </c>
      <c r="J279" s="12">
        <f>IF(IV.2!$F36=8,(IV.2!$D36-IV.2!$G36),0)</f>
        <v>0</v>
      </c>
      <c r="K279" s="12">
        <f>IF(IV.2!$F36=9,IV.2!$D36,0)</f>
        <v>0</v>
      </c>
      <c r="L279" s="76">
        <f>IF(IV.2!$F36=10,IV.2!$D36,0)</f>
        <v>0</v>
      </c>
      <c r="M279" s="40"/>
      <c r="N279" s="41"/>
      <c r="O279" s="42"/>
      <c r="Q279" s="43"/>
      <c r="R279" s="44"/>
      <c r="S279" s="44"/>
      <c r="T279" s="44"/>
      <c r="U279" s="44"/>
      <c r="V279" s="45">
        <f t="shared" si="9"/>
        <v>0</v>
      </c>
      <c r="W279" s="45">
        <f t="shared" si="10"/>
        <v>0</v>
      </c>
      <c r="X279" s="45">
        <f t="shared" si="11"/>
        <v>0</v>
      </c>
      <c r="Y279" s="45">
        <f t="shared" si="12"/>
        <v>0</v>
      </c>
      <c r="Z279" s="45">
        <f t="shared" si="13"/>
        <v>0</v>
      </c>
      <c r="AA279" s="45">
        <f t="shared" si="14"/>
        <v>0</v>
      </c>
      <c r="AB279" s="2">
        <f>IF(AND(IV.2!D36&gt;0,IV.2!F36&lt;&gt;1,IV.2!F36&lt;&gt;2,IV.2!F36&lt;&gt;5),IV.2!G36,0)</f>
        <v>0</v>
      </c>
      <c r="AC279" s="2">
        <f>IF(AND(IV.2!E36&gt;0,IV.2!F36&lt;&gt;1,IV.2!F36&lt;&gt;2,IV.2!F36&lt;&gt;5),IV.2!G36,0)</f>
        <v>0</v>
      </c>
      <c r="AE279" s="2">
        <f>IF(IV.2!F36=3,IV.2!D36,0)</f>
        <v>0</v>
      </c>
      <c r="AF279" s="2">
        <f>IF(IV.2!F36=4,IV.2!D36,0)</f>
        <v>0</v>
      </c>
      <c r="AJ279" s="2">
        <f>IF(IV.2!F36=3,AB279,0)</f>
        <v>0</v>
      </c>
      <c r="AK279" s="2">
        <f>IF(IV.2!F36=3,AC279,0)</f>
        <v>0</v>
      </c>
      <c r="AL279" s="2">
        <f>IF(IV.2!F36=4,AB279,0)</f>
        <v>0</v>
      </c>
      <c r="AM279" s="2">
        <f>IF(IV.2!F36=4,AC279,0)</f>
        <v>0</v>
      </c>
      <c r="AO279" s="75"/>
    </row>
    <row r="280" spans="1:41">
      <c r="A280" s="22">
        <v>232</v>
      </c>
      <c r="B280" s="474" t="s">
        <v>377</v>
      </c>
      <c r="C280" s="31">
        <f>IF(IV.2!$F37=1,IV.2!$D37,0)</f>
        <v>0</v>
      </c>
      <c r="D280" s="12">
        <f>IF(IV.2!$F37=2,IV.2!$D37,0)</f>
        <v>0</v>
      </c>
      <c r="E280" s="12">
        <f>IF(IV.2!$F37=3,(IV.2!$D37-IV.2!$G37),0)</f>
        <v>0</v>
      </c>
      <c r="F280" s="12">
        <f>IF(IV.2!$F37=4,(IV.2!$D37-IV.2!$G37),0)</f>
        <v>0</v>
      </c>
      <c r="G280" s="31">
        <f>IF(IV.2!$F37=5,IV.2!$D37,0)</f>
        <v>0</v>
      </c>
      <c r="H280" s="12">
        <f>IF(IV.2!$F37=6,(IV.2!$D37-IV.2!$G37),0)</f>
        <v>0</v>
      </c>
      <c r="I280" s="12">
        <f>IF(IV.2!$F37=7,IV.2!$D37,0)</f>
        <v>0</v>
      </c>
      <c r="J280" s="12">
        <f>IF(IV.2!$F37=8,(IV.2!$D37-IV.2!$G37),0)</f>
        <v>0</v>
      </c>
      <c r="K280" s="12">
        <f>IF(IV.2!$F37=9,IV.2!$D37,0)</f>
        <v>0</v>
      </c>
      <c r="L280" s="76">
        <f>IF(IV.2!$F37=10,IV.2!$D37,0)</f>
        <v>0</v>
      </c>
      <c r="M280" s="40"/>
      <c r="N280" s="41"/>
      <c r="O280" s="42"/>
      <c r="Q280" s="43"/>
      <c r="R280" s="44"/>
      <c r="S280" s="44"/>
      <c r="T280" s="44"/>
      <c r="U280" s="44"/>
      <c r="V280" s="45">
        <f t="shared" si="9"/>
        <v>0</v>
      </c>
      <c r="W280" s="45">
        <f t="shared" si="10"/>
        <v>0</v>
      </c>
      <c r="X280" s="45">
        <f t="shared" si="11"/>
        <v>0</v>
      </c>
      <c r="Y280" s="45">
        <f t="shared" si="12"/>
        <v>0</v>
      </c>
      <c r="Z280" s="45">
        <f t="shared" si="13"/>
        <v>0</v>
      </c>
      <c r="AA280" s="45">
        <f t="shared" si="14"/>
        <v>0</v>
      </c>
      <c r="AB280" s="2">
        <f>IF(AND(IV.2!D37&gt;0,IV.2!F37&lt;&gt;1,IV.2!F37&lt;&gt;2,IV.2!F37&lt;&gt;5),IV.2!G37,0)</f>
        <v>0</v>
      </c>
      <c r="AC280" s="2">
        <f>IF(AND(IV.2!E37&gt;0,IV.2!F37&lt;&gt;1,IV.2!F37&lt;&gt;2,IV.2!F37&lt;&gt;5),IV.2!G37,0)</f>
        <v>0</v>
      </c>
      <c r="AE280" s="2">
        <f>IF(IV.2!F37=3,IV.2!D37,0)</f>
        <v>0</v>
      </c>
      <c r="AF280" s="2">
        <f>IF(IV.2!F37=4,IV.2!D37,0)</f>
        <v>0</v>
      </c>
      <c r="AJ280" s="2">
        <f>IF(IV.2!F37=3,AB280,0)</f>
        <v>0</v>
      </c>
      <c r="AK280" s="2">
        <f>IF(IV.2!F37=3,AC280,0)</f>
        <v>0</v>
      </c>
      <c r="AL280" s="2">
        <f>IF(IV.2!F37=4,AB280,0)</f>
        <v>0</v>
      </c>
      <c r="AM280" s="2">
        <f>IF(IV.2!F37=4,AC280,0)</f>
        <v>0</v>
      </c>
      <c r="AO280" s="75"/>
    </row>
    <row r="281" spans="1:41">
      <c r="A281" s="22">
        <v>233</v>
      </c>
      <c r="B281" s="474" t="s">
        <v>378</v>
      </c>
      <c r="C281" s="31"/>
      <c r="E281" s="12"/>
      <c r="F281" s="12"/>
      <c r="G281" s="12"/>
      <c r="H281" s="12"/>
      <c r="I281" s="12"/>
      <c r="K281" s="12"/>
      <c r="L281" s="12"/>
      <c r="M281" s="40">
        <f>IF(IV.2!$F38=1,IV.2!$E38,0)</f>
        <v>0</v>
      </c>
      <c r="N281" s="41">
        <f>IF(IV.2!$F38=2,IV.2!$E38,0)</f>
        <v>0</v>
      </c>
      <c r="O281" s="42">
        <f>IF(IV.2!$F38=3,(IV.2!$E38-IV.2!$G38),0)</f>
        <v>0</v>
      </c>
      <c r="P281" s="12">
        <f>IF(IV.2!$F38=4,(IV.2!$E38-IV.2!$G38),0)</f>
        <v>0</v>
      </c>
      <c r="Q281" s="43">
        <f>IF(IV.2!$F38=5,IV.2!$E38,0)</f>
        <v>0</v>
      </c>
      <c r="R281" s="44">
        <f>IF(IV.2!$F38=6,(IV.2!$E38-IV.2!$G38),0)</f>
        <v>0</v>
      </c>
      <c r="S281" s="44">
        <f>IF(IV.2!$F38=7,IV.2!$E38,0)</f>
        <v>0</v>
      </c>
      <c r="T281" s="44">
        <f>IF(IV.2!$F38=8,(IV.2!$E38-IV.2!$G38),0)</f>
        <v>0</v>
      </c>
      <c r="U281" s="44">
        <f>IF(IV.2!$F38=9,IV.2!$E38,0)</f>
        <v>0</v>
      </c>
      <c r="V281" s="45">
        <f t="shared" si="9"/>
        <v>0</v>
      </c>
      <c r="W281" s="45">
        <f t="shared" si="10"/>
        <v>0</v>
      </c>
      <c r="X281" s="45">
        <f t="shared" si="11"/>
        <v>0</v>
      </c>
      <c r="Y281" s="45">
        <f t="shared" si="12"/>
        <v>0</v>
      </c>
      <c r="Z281" s="45">
        <f t="shared" si="13"/>
        <v>0</v>
      </c>
      <c r="AA281" s="45">
        <f t="shared" si="14"/>
        <v>0</v>
      </c>
      <c r="AB281" s="2">
        <f>IF(AND(IV.2!D38&gt;0,IV.2!F38&lt;&gt;1,IV.2!F38&lt;&gt;2,IV.2!F38&lt;&gt;5),IV.2!G38,0)</f>
        <v>0</v>
      </c>
      <c r="AC281" s="2">
        <f>IF(AND(IV.2!E38&gt;0,IV.2!F38&lt;&gt;1,IV.2!F38&lt;&gt;2,IV.2!F38&lt;&gt;5),IV.2!G38,0)</f>
        <v>0</v>
      </c>
      <c r="AG281" s="2">
        <f>IF(IV.2!F38=3,IV.2!E38,0)</f>
        <v>0</v>
      </c>
      <c r="AH281" s="2">
        <f>IF(IV.2!F38=4,IV.2!E38,0)</f>
        <v>0</v>
      </c>
      <c r="AJ281" s="2">
        <f>IF(IV.2!F38=3,AB281,0)</f>
        <v>0</v>
      </c>
      <c r="AK281" s="2">
        <f>IF(IV.2!F38=3,AC281,0)</f>
        <v>0</v>
      </c>
      <c r="AL281" s="2">
        <f>IF(IV.2!F38=4,AB281,0)</f>
        <v>0</v>
      </c>
      <c r="AM281" s="2">
        <f>IF(IV.2!F38=4,AC281,0)</f>
        <v>0</v>
      </c>
      <c r="AO281" s="75">
        <f>IF(IV.2!F38=10,IV.2!E38,0)</f>
        <v>0</v>
      </c>
    </row>
    <row r="282" spans="1:41">
      <c r="A282" s="22">
        <v>234</v>
      </c>
      <c r="B282" s="474" t="s">
        <v>379</v>
      </c>
      <c r="C282" s="31">
        <f>IF(IV.2!$F39=1,IV.2!$D39,0)</f>
        <v>0</v>
      </c>
      <c r="D282" s="12">
        <f>IF(IV.2!$F39=2,IV.2!$D39,0)</f>
        <v>0</v>
      </c>
      <c r="E282" s="12">
        <f>IF(IV.2!$F39=3,(IV.2!$D39-IV.2!$G39),0)</f>
        <v>0</v>
      </c>
      <c r="F282" s="12">
        <f>IF(IV.2!$F39=4,(IV.2!$D39-IV.2!$G39),0)</f>
        <v>0</v>
      </c>
      <c r="G282" s="31">
        <f>IF(IV.2!$F39=5,IV.2!$D39,0)</f>
        <v>0</v>
      </c>
      <c r="H282" s="12">
        <f>IF(IV.2!$F39=6,(IV.2!$D39-IV.2!$G39),0)</f>
        <v>0</v>
      </c>
      <c r="I282" s="12">
        <f>IF(IV.2!$F39=7,IV.2!$D39,0)</f>
        <v>0</v>
      </c>
      <c r="J282" s="12">
        <f>IF(IV.2!$F39=8,(IV.2!$D39-IV.2!$G39),0)</f>
        <v>0</v>
      </c>
      <c r="K282" s="12">
        <f>IF(IV.2!$F39=9,IV.2!$D39,0)</f>
        <v>0</v>
      </c>
      <c r="L282" s="76">
        <f>IF(IV.2!$F39=10,IV.2!$D39,0)</f>
        <v>0</v>
      </c>
      <c r="M282" s="40"/>
      <c r="N282" s="41"/>
      <c r="O282" s="42"/>
      <c r="Q282" s="43"/>
      <c r="R282" s="44"/>
      <c r="S282" s="44"/>
      <c r="T282" s="44"/>
      <c r="U282" s="44"/>
      <c r="V282" s="45">
        <f t="shared" si="9"/>
        <v>0</v>
      </c>
      <c r="W282" s="45">
        <f t="shared" si="10"/>
        <v>0</v>
      </c>
      <c r="X282" s="45">
        <f t="shared" si="11"/>
        <v>0</v>
      </c>
      <c r="Y282" s="45">
        <f t="shared" si="12"/>
        <v>0</v>
      </c>
      <c r="Z282" s="45">
        <f t="shared" si="13"/>
        <v>0</v>
      </c>
      <c r="AA282" s="45">
        <f t="shared" si="14"/>
        <v>0</v>
      </c>
      <c r="AB282" s="2">
        <f>IF(AND(IV.2!D39&gt;0,IV.2!F39&lt;&gt;1,IV.2!F39&lt;&gt;2,IV.2!F39&lt;&gt;5),IV.2!G39,0)</f>
        <v>0</v>
      </c>
      <c r="AC282" s="2">
        <f>IF(AND(IV.2!E39&gt;0,IV.2!F39&lt;&gt;1,IV.2!F39&lt;&gt;2,IV.2!F39&lt;&gt;5),IV.2!G39,0)</f>
        <v>0</v>
      </c>
      <c r="AE282" s="2">
        <f>IF(IV.2!F39=3,IV.2!D39,0)</f>
        <v>0</v>
      </c>
      <c r="AF282" s="2">
        <f>IF(IV.2!F39=4,IV.2!D39,0)</f>
        <v>0</v>
      </c>
      <c r="AJ282" s="2">
        <f>IF(IV.2!F39=3,AB282,0)</f>
        <v>0</v>
      </c>
      <c r="AK282" s="2">
        <f>IF(IV.2!F39=3,AC282,0)</f>
        <v>0</v>
      </c>
      <c r="AL282" s="2">
        <f>IF(IV.2!F39=4,AB282,0)</f>
        <v>0</v>
      </c>
      <c r="AM282" s="2">
        <f>IF(IV.2!F39=4,AC282,0)</f>
        <v>0</v>
      </c>
      <c r="AO282" s="75"/>
    </row>
    <row r="283" spans="1:41">
      <c r="A283" s="22">
        <v>235</v>
      </c>
      <c r="B283" s="474" t="s">
        <v>380</v>
      </c>
      <c r="C283" s="31">
        <f>IF(IV.2!$F40=1,IV.2!$D40,0)</f>
        <v>0</v>
      </c>
      <c r="D283" s="12">
        <f>IF(IV.2!$F40=2,IV.2!$D40,0)</f>
        <v>0</v>
      </c>
      <c r="E283" s="12">
        <f>IF(IV.2!$F40=3,(IV.2!$D40-IV.2!$G40),0)</f>
        <v>0</v>
      </c>
      <c r="F283" s="12">
        <f>IF(IV.2!$F40=4,(IV.2!$D40-IV.2!$G40),0)</f>
        <v>0</v>
      </c>
      <c r="G283" s="31">
        <f>IF(IV.2!$F40=5,IV.2!$D40,0)</f>
        <v>0</v>
      </c>
      <c r="H283" s="12">
        <f>IF(IV.2!$F40=6,(IV.2!$D40-IV.2!$G40),0)</f>
        <v>0</v>
      </c>
      <c r="I283" s="12">
        <f>IF(IV.2!$F40=7,IV.2!$D40,0)</f>
        <v>0</v>
      </c>
      <c r="J283" s="12">
        <f>IF(IV.2!$F40=8,(IV.2!$D40-IV.2!$G40),0)</f>
        <v>0</v>
      </c>
      <c r="K283" s="12">
        <f>IF(IV.2!$F40=9,IV.2!$D40,0)</f>
        <v>0</v>
      </c>
      <c r="L283" s="76">
        <f>IF(IV.2!$F40=10,IV.2!$D40,0)</f>
        <v>0</v>
      </c>
      <c r="M283" s="40"/>
      <c r="N283" s="41"/>
      <c r="O283" s="42"/>
      <c r="Q283" s="43"/>
      <c r="R283" s="44"/>
      <c r="S283" s="44"/>
      <c r="T283" s="44"/>
      <c r="U283" s="44"/>
      <c r="V283" s="45">
        <f t="shared" si="9"/>
        <v>0</v>
      </c>
      <c r="W283" s="45">
        <f t="shared" si="10"/>
        <v>0</v>
      </c>
      <c r="X283" s="45">
        <f t="shared" si="11"/>
        <v>0</v>
      </c>
      <c r="Y283" s="45">
        <f t="shared" si="12"/>
        <v>0</v>
      </c>
      <c r="Z283" s="45">
        <f t="shared" si="13"/>
        <v>0</v>
      </c>
      <c r="AA283" s="45">
        <f t="shared" si="14"/>
        <v>0</v>
      </c>
      <c r="AB283" s="2">
        <f>IF(AND(IV.2!D40&gt;0,IV.2!F40&lt;&gt;1,IV.2!F40&lt;&gt;2,IV.2!F40&lt;&gt;5),IV.2!G40,0)</f>
        <v>0</v>
      </c>
      <c r="AC283" s="2">
        <f>IF(AND(IV.2!E40&gt;0,IV.2!F40&lt;&gt;1,IV.2!F40&lt;&gt;2,IV.2!F40&lt;&gt;5),IV.2!G40,0)</f>
        <v>0</v>
      </c>
      <c r="AE283" s="2">
        <f>IF(IV.2!F40=3,IV.2!D40,0)</f>
        <v>0</v>
      </c>
      <c r="AF283" s="2">
        <f>IF(IV.2!F40=4,IV.2!D40,0)</f>
        <v>0</v>
      </c>
      <c r="AJ283" s="2">
        <f>IF(IV.2!F40=3,AB283,0)</f>
        <v>0</v>
      </c>
      <c r="AK283" s="2">
        <f>IF(IV.2!F40=3,AC283,0)</f>
        <v>0</v>
      </c>
      <c r="AL283" s="2">
        <f>IF(IV.2!F40=4,AB283,0)</f>
        <v>0</v>
      </c>
      <c r="AM283" s="2">
        <f>IF(IV.2!F40=4,AC283,0)</f>
        <v>0</v>
      </c>
      <c r="AO283" s="75"/>
    </row>
    <row r="284" spans="1:41">
      <c r="A284" s="22">
        <v>236</v>
      </c>
      <c r="B284" s="474" t="s">
        <v>381</v>
      </c>
      <c r="C284" s="31">
        <f>IF(IV.2!$F41=1,IV.2!$D41,0)</f>
        <v>0</v>
      </c>
      <c r="D284" s="12">
        <f>IF(IV.2!$F41=2,IV.2!$D41,0)</f>
        <v>0</v>
      </c>
      <c r="E284" s="12">
        <f>IF(IV.2!$F41=3,(IV.2!$D41-IV.2!$G41),0)</f>
        <v>0</v>
      </c>
      <c r="F284" s="12">
        <f>IF(IV.2!$F41=4,(IV.2!$D41-IV.2!$G41),0)</f>
        <v>0</v>
      </c>
      <c r="G284" s="31">
        <f>IF(IV.2!$F41=5,IV.2!$D41,0)</f>
        <v>0</v>
      </c>
      <c r="H284" s="12">
        <f>IF(IV.2!$F41=6,(IV.2!$D41-IV.2!$G41),0)</f>
        <v>0</v>
      </c>
      <c r="I284" s="12">
        <f>IF(IV.2!$F41=7,IV.2!$D41,0)</f>
        <v>0</v>
      </c>
      <c r="J284" s="12">
        <f>IF(IV.2!$F41=8,(IV.2!$D41-IV.2!$G41),0)</f>
        <v>0</v>
      </c>
      <c r="K284" s="12">
        <f>IF(IV.2!$F41=9,IV.2!$D41,0)</f>
        <v>0</v>
      </c>
      <c r="L284" s="76">
        <f>IF(IV.2!$F41=10,IV.2!$D41,0)</f>
        <v>0</v>
      </c>
      <c r="M284" s="40"/>
      <c r="N284" s="41"/>
      <c r="O284" s="42"/>
      <c r="Q284" s="43"/>
      <c r="R284" s="44"/>
      <c r="S284" s="44"/>
      <c r="T284" s="44"/>
      <c r="U284" s="44"/>
      <c r="V284" s="45">
        <f t="shared" si="9"/>
        <v>0</v>
      </c>
      <c r="W284" s="45">
        <f t="shared" si="10"/>
        <v>0</v>
      </c>
      <c r="X284" s="45">
        <f t="shared" si="11"/>
        <v>0</v>
      </c>
      <c r="Y284" s="45">
        <f t="shared" si="12"/>
        <v>0</v>
      </c>
      <c r="Z284" s="45">
        <f t="shared" si="13"/>
        <v>0</v>
      </c>
      <c r="AA284" s="45">
        <f t="shared" si="14"/>
        <v>0</v>
      </c>
      <c r="AB284" s="2">
        <f>IF(AND(IV.2!D41&gt;0,IV.2!F41&lt;&gt;1,IV.2!F41&lt;&gt;2,IV.2!F41&lt;&gt;5),IV.2!G41,0)</f>
        <v>0</v>
      </c>
      <c r="AC284" s="2">
        <f>IF(AND(IV.2!E41&gt;0,IV.2!F41&lt;&gt;1,IV.2!F41&lt;&gt;2,IV.2!F41&lt;&gt;5),IV.2!G41,0)</f>
        <v>0</v>
      </c>
      <c r="AE284" s="2">
        <f>IF(IV.2!F41=3,IV.2!D41,0)</f>
        <v>0</v>
      </c>
      <c r="AF284" s="2">
        <f>IF(IV.2!F41=4,IV.2!D41,0)</f>
        <v>0</v>
      </c>
      <c r="AJ284" s="2">
        <f>IF(IV.2!F41=3,AB284,0)</f>
        <v>0</v>
      </c>
      <c r="AK284" s="2">
        <f>IF(IV.2!F41=3,AC284,0)</f>
        <v>0</v>
      </c>
      <c r="AL284" s="2">
        <f>IF(IV.2!F41=4,AB284,0)</f>
        <v>0</v>
      </c>
      <c r="AM284" s="2">
        <f>IF(IV.2!F41=4,AC284,0)</f>
        <v>0</v>
      </c>
      <c r="AO284" s="75"/>
    </row>
    <row r="285" spans="1:41">
      <c r="A285" s="22">
        <v>237</v>
      </c>
      <c r="B285" s="32" t="s">
        <v>382</v>
      </c>
      <c r="C285" s="31">
        <f>IF(IV.2!$F42=1,IV.2!$D42,0)</f>
        <v>0</v>
      </c>
      <c r="D285" s="12">
        <f>IF(IV.2!$F42=2,IV.2!$D42,0)</f>
        <v>0</v>
      </c>
      <c r="E285" s="12">
        <f>IF(IV.2!$F42=3,(IV.2!$D42-IV.2!$G42),0)</f>
        <v>0</v>
      </c>
      <c r="F285" s="12">
        <f>IF(IV.2!$F42=4,(IV.2!$D42-IV.2!$G42),0)</f>
        <v>0</v>
      </c>
      <c r="G285" s="31">
        <f>IF(IV.2!$F42=5,IV.2!$D42,0)</f>
        <v>0</v>
      </c>
      <c r="H285" s="12">
        <f>IF(IV.2!$F42=6,(IV.2!$D42-IV.2!$G42),0)</f>
        <v>0</v>
      </c>
      <c r="I285" s="12">
        <f>IF(IV.2!$F42=7,IV.2!$D42,0)</f>
        <v>0</v>
      </c>
      <c r="J285" s="12">
        <f>IF(IV.2!$F42=8,(IV.2!$D42-IV.2!$G42),0)</f>
        <v>0</v>
      </c>
      <c r="K285" s="12">
        <f>IF(IV.2!$F42=9,IV.2!$D42,0)</f>
        <v>0</v>
      </c>
      <c r="L285" s="76">
        <f>IF(IV.2!$F42=10,IV.2!$D42,0)</f>
        <v>0</v>
      </c>
      <c r="M285" s="40"/>
      <c r="N285" s="41"/>
      <c r="O285" s="42"/>
      <c r="Q285" s="43"/>
      <c r="R285" s="44"/>
      <c r="S285" s="44"/>
      <c r="T285" s="44"/>
      <c r="U285" s="44"/>
      <c r="V285" s="45">
        <f t="shared" si="9"/>
        <v>0</v>
      </c>
      <c r="W285" s="45">
        <f t="shared" si="10"/>
        <v>0</v>
      </c>
      <c r="X285" s="45">
        <f t="shared" si="11"/>
        <v>0</v>
      </c>
      <c r="Y285" s="45">
        <f t="shared" si="12"/>
        <v>0</v>
      </c>
      <c r="Z285" s="45">
        <f t="shared" si="13"/>
        <v>0</v>
      </c>
      <c r="AA285" s="45">
        <f t="shared" si="14"/>
        <v>0</v>
      </c>
      <c r="AB285" s="2">
        <f>IF(AND(IV.2!D42&gt;0,IV.2!F42&lt;&gt;1,IV.2!F42&lt;&gt;2,IV.2!F42&lt;&gt;5),IV.2!G42,0)</f>
        <v>0</v>
      </c>
      <c r="AC285" s="2">
        <f>IF(AND(IV.2!E42&gt;0,IV.2!F42&lt;&gt;1,IV.2!F42&lt;&gt;2,IV.2!F42&lt;&gt;5),IV.2!G42,0)</f>
        <v>0</v>
      </c>
      <c r="AE285" s="2">
        <f>IF(IV.2!F42=3,IV.2!D42,0)</f>
        <v>0</v>
      </c>
      <c r="AF285" s="2">
        <f>IF(IV.2!F42=4,IV.2!D42,0)</f>
        <v>0</v>
      </c>
      <c r="AJ285" s="2">
        <f>IF(IV.2!F42=3,AB285,0)</f>
        <v>0</v>
      </c>
      <c r="AK285" s="2">
        <f>IF(IV.2!F42=3,AC285,0)</f>
        <v>0</v>
      </c>
      <c r="AL285" s="2">
        <f>IF(IV.2!F42=4,AB285,0)</f>
        <v>0</v>
      </c>
      <c r="AM285" s="2">
        <f>IF(IV.2!F42=4,AC285,0)</f>
        <v>0</v>
      </c>
      <c r="AO285" s="75"/>
    </row>
    <row r="286" spans="1:41">
      <c r="A286" s="22">
        <v>238</v>
      </c>
      <c r="B286" s="32" t="s">
        <v>383</v>
      </c>
      <c r="C286" s="31">
        <f>IF(IV.2!$F43=1,IV.2!$D43,0)</f>
        <v>0</v>
      </c>
      <c r="D286" s="12">
        <f>IF(IV.2!$F43=2,IV.2!$D43,0)</f>
        <v>0</v>
      </c>
      <c r="E286" s="12">
        <f>IF(IV.2!$F43=3,(IV.2!$D43-IV.2!$G43),0)</f>
        <v>0</v>
      </c>
      <c r="F286" s="12">
        <f>IF(IV.2!$F43=4,(IV.2!$D43-IV.2!$G43),0)</f>
        <v>0</v>
      </c>
      <c r="G286" s="31">
        <f>IF(IV.2!$F43=5,IV.2!$D43,0)</f>
        <v>0</v>
      </c>
      <c r="H286" s="12">
        <f>IF(IV.2!$F43=6,(IV.2!$D43-IV.2!$G43),0)</f>
        <v>0</v>
      </c>
      <c r="I286" s="12">
        <f>IF(IV.2!$F43=7,IV.2!$D43,0)</f>
        <v>0</v>
      </c>
      <c r="J286" s="12">
        <f>IF(IV.2!$F43=8,(IV.2!$D43-IV.2!$G43),0)</f>
        <v>0</v>
      </c>
      <c r="K286" s="12">
        <f>IF(IV.2!$F43=9,IV.2!$D43,0)</f>
        <v>0</v>
      </c>
      <c r="L286" s="76">
        <f>IF(IV.2!$F43=10,IV.2!$D43,0)</f>
        <v>0</v>
      </c>
      <c r="M286" s="40"/>
      <c r="N286" s="41"/>
      <c r="O286" s="42"/>
      <c r="Q286" s="43"/>
      <c r="R286" s="44"/>
      <c r="S286" s="44"/>
      <c r="T286" s="44"/>
      <c r="U286" s="44"/>
      <c r="V286" s="45">
        <f t="shared" si="9"/>
        <v>0</v>
      </c>
      <c r="W286" s="45">
        <f t="shared" si="10"/>
        <v>0</v>
      </c>
      <c r="X286" s="45">
        <f t="shared" si="11"/>
        <v>0</v>
      </c>
      <c r="Y286" s="45">
        <f t="shared" si="12"/>
        <v>0</v>
      </c>
      <c r="Z286" s="45">
        <f t="shared" si="13"/>
        <v>0</v>
      </c>
      <c r="AA286" s="45">
        <f t="shared" si="14"/>
        <v>0</v>
      </c>
      <c r="AB286" s="2">
        <f>IF(AND(IV.2!D43&gt;0,IV.2!F43&lt;&gt;1,IV.2!F43&lt;&gt;2,IV.2!F43&lt;&gt;5),IV.2!G43,0)</f>
        <v>0</v>
      </c>
      <c r="AC286" s="2">
        <f>IF(AND(IV.2!E43&gt;0,IV.2!F43&lt;&gt;1,IV.2!F43&lt;&gt;2,IV.2!F43&lt;&gt;5),IV.2!G43,0)</f>
        <v>0</v>
      </c>
      <c r="AE286" s="2">
        <f>IF(IV.2!F43=3,IV.2!D43,0)</f>
        <v>0</v>
      </c>
      <c r="AF286" s="2">
        <f>IF(IV.2!F43=4,IV.2!D43,0)</f>
        <v>0</v>
      </c>
      <c r="AJ286" s="2">
        <f>IF(IV.2!F43=3,AB286,0)</f>
        <v>0</v>
      </c>
      <c r="AK286" s="2">
        <f>IF(IV.2!F43=3,AC286,0)</f>
        <v>0</v>
      </c>
      <c r="AL286" s="2">
        <f>IF(IV.2!F43=4,AB286,0)</f>
        <v>0</v>
      </c>
      <c r="AM286" s="2">
        <f>IF(IV.2!F43=4,AC286,0)</f>
        <v>0</v>
      </c>
      <c r="AO286" s="75"/>
    </row>
    <row r="287" spans="1:41">
      <c r="A287" s="22"/>
      <c r="B287" s="22" t="s">
        <v>384</v>
      </c>
      <c r="C287" s="33"/>
      <c r="E287" s="12"/>
      <c r="F287" s="12"/>
      <c r="G287" s="12"/>
      <c r="H287" s="12"/>
      <c r="I287" s="12"/>
      <c r="K287" s="12"/>
      <c r="L287" s="12"/>
      <c r="M287" s="40">
        <f>IF(IV.2!$F44=1,IV.2!$E44,0)</f>
        <v>0</v>
      </c>
      <c r="N287" s="41">
        <f>IF(IV.2!$F44=2,IV.2!$E44,0)</f>
        <v>0</v>
      </c>
      <c r="O287" s="42">
        <f>IF(IV.2!$F44=3,(IV.2!$E44-IV.2!$G44),0)</f>
        <v>0</v>
      </c>
      <c r="P287" s="12">
        <f>IF(IV.2!$F44=4,(IV.2!$E44-IV.2!$G44),0)</f>
        <v>0</v>
      </c>
      <c r="Q287" s="43">
        <f>IF(IV.2!$F44=5,IV.2!$E44,0)</f>
        <v>0</v>
      </c>
      <c r="R287" s="44">
        <f>IF(IV.2!$F44=6,(IV.2!$E44-IV.2!$G44),0)</f>
        <v>0</v>
      </c>
      <c r="S287" s="44">
        <f>IF(IV.2!$F44=7,IV.2!$E44,0)</f>
        <v>0</v>
      </c>
      <c r="T287" s="44">
        <f>IF(IV.2!$F44=8,(IV.2!$E44-IV.2!$G44),0)</f>
        <v>0</v>
      </c>
      <c r="U287" s="44">
        <f>IF(IV.2!$F44=9,IV.2!$E44,0)</f>
        <v>0</v>
      </c>
      <c r="V287" s="45">
        <f t="shared" si="9"/>
        <v>0</v>
      </c>
      <c r="W287" s="45">
        <f t="shared" si="10"/>
        <v>0</v>
      </c>
      <c r="X287" s="45">
        <f t="shared" si="11"/>
        <v>0</v>
      </c>
      <c r="Y287" s="45">
        <f t="shared" si="12"/>
        <v>0</v>
      </c>
      <c r="Z287" s="45">
        <f t="shared" si="13"/>
        <v>0</v>
      </c>
      <c r="AA287" s="45">
        <f t="shared" si="14"/>
        <v>0</v>
      </c>
      <c r="AB287" s="2">
        <f>IF(AND(IV.2!D44&gt;0,IV.2!F44&lt;&gt;1,IV.2!F44&lt;&gt;2,IV.2!F44&lt;&gt;5),IV.2!G44,0)</f>
        <v>0</v>
      </c>
      <c r="AC287" s="2">
        <f>IF(AND(IV.2!E44&gt;0,IV.2!F44&lt;&gt;1,IV.2!F44&lt;&gt;2,IV.2!F44&lt;&gt;5),IV.2!G44,0)</f>
        <v>0</v>
      </c>
      <c r="AG287" s="2">
        <f>IF(IV.2!F44=3,IV.2!E44,0)</f>
        <v>0</v>
      </c>
      <c r="AH287" s="2">
        <f>IF(IV.2!F44=4,IV.2!E44,0)</f>
        <v>0</v>
      </c>
      <c r="AJ287" s="2">
        <f>IF(IV.2!F44=3,AB287,0)</f>
        <v>0</v>
      </c>
      <c r="AK287" s="2">
        <f>IF(IV.2!F44=3,AC287,0)</f>
        <v>0</v>
      </c>
      <c r="AL287" s="2">
        <f>IF(IV.2!F44=4,AB287,0)</f>
        <v>0</v>
      </c>
      <c r="AM287" s="2">
        <f>IF(IV.2!F44=4,AC287,0)</f>
        <v>0</v>
      </c>
      <c r="AO287" s="75">
        <f>IF(IV.2!F44=10,IV.2!E44,0)</f>
        <v>0</v>
      </c>
    </row>
    <row r="288" spans="1:41">
      <c r="A288" s="22">
        <v>239</v>
      </c>
      <c r="B288" s="32" t="s">
        <v>385</v>
      </c>
      <c r="C288" s="33"/>
      <c r="E288" s="12"/>
      <c r="F288" s="12"/>
      <c r="G288" s="12"/>
      <c r="H288" s="12"/>
      <c r="I288" s="12"/>
      <c r="K288" s="12"/>
      <c r="L288" s="12"/>
      <c r="M288" s="40">
        <f>IF(IV.2!$F45=1,IV.2!$E45,0)</f>
        <v>0</v>
      </c>
      <c r="N288" s="41">
        <f>IF(IV.2!$F45=2,IV.2!$E45,0)</f>
        <v>0</v>
      </c>
      <c r="O288" s="42">
        <f>IF(IV.2!$F45=3,(IV.2!$E45-IV.2!$G45),0)</f>
        <v>0</v>
      </c>
      <c r="P288" s="12">
        <f>IF(IV.2!$F45=4,(IV.2!$E45-IV.2!$G45),0)</f>
        <v>0</v>
      </c>
      <c r="Q288" s="43">
        <f>IF(IV.2!$F45=5,IV.2!$E45,0)</f>
        <v>0</v>
      </c>
      <c r="R288" s="44">
        <f>IF(IV.2!$F45=6,(IV.2!$E45-IV.2!$G45),0)</f>
        <v>0</v>
      </c>
      <c r="S288" s="44">
        <f>IF(IV.2!$F45=7,IV.2!$E45,0)</f>
        <v>0</v>
      </c>
      <c r="T288" s="44">
        <f>IF(IV.2!$F45=8,(IV.2!$E45-IV.2!$G45),0)</f>
        <v>0</v>
      </c>
      <c r="U288" s="44">
        <f>IF(IV.2!$F45=9,IV.2!$E45,0)</f>
        <v>0</v>
      </c>
      <c r="V288" s="45"/>
      <c r="W288" s="45"/>
      <c r="X288" s="45"/>
      <c r="Y288" s="45"/>
      <c r="Z288" s="45"/>
      <c r="AA288" s="45">
        <f>IF(IV.2!F45=6,(R288-IV.2!G45),NERACA!R288)</f>
        <v>0</v>
      </c>
      <c r="AB288" s="2">
        <f>IF(AND(IV.2!D45&gt;0,IV.2!F45&lt;&gt;1,IV.2!F45&lt;&gt;2,IV.2!F45&lt;&gt;5),IV.2!G45,0)</f>
        <v>0</v>
      </c>
      <c r="AC288" s="2">
        <f>IF(AND(IV.2!E45&gt;0,IV.2!F45&lt;&gt;1,IV.2!F45&lt;&gt;2,IV.2!F45&lt;&gt;5),IV.2!G45,0)</f>
        <v>0</v>
      </c>
      <c r="AG288" s="2">
        <f>IF(IV.2!F45=3,IV.2!E45,0)</f>
        <v>0</v>
      </c>
      <c r="AH288" s="2">
        <f>IF(IV.2!F45=4,IV.2!E45,0)</f>
        <v>0</v>
      </c>
      <c r="AJ288" s="2">
        <f>IF(IV.2!F45=3,AB288,0)</f>
        <v>0</v>
      </c>
      <c r="AK288" s="2">
        <f>IF(IV.2!F45=3,AC288,0)</f>
        <v>0</v>
      </c>
      <c r="AL288" s="2">
        <f>IF(IV.2!F45=4,AB288,0)</f>
        <v>0</v>
      </c>
      <c r="AM288" s="2">
        <f>IF(IV.2!F45=4,AC288,0)</f>
        <v>0</v>
      </c>
      <c r="AO288" s="75">
        <f>IF(IV.2!F45=10,IV.2!E45,0)</f>
        <v>0</v>
      </c>
    </row>
    <row r="289" spans="1:41">
      <c r="A289" s="22">
        <v>240</v>
      </c>
      <c r="B289" s="32" t="s">
        <v>386</v>
      </c>
      <c r="C289" s="33"/>
      <c r="E289" s="12"/>
      <c r="F289" s="12"/>
      <c r="G289" s="12"/>
      <c r="H289" s="12"/>
      <c r="I289" s="12"/>
      <c r="K289" s="12"/>
      <c r="L289" s="12"/>
      <c r="M289" s="40">
        <f>IF(IV.2!$F46=1,IV.2!$E46,0)</f>
        <v>0</v>
      </c>
      <c r="N289" s="41">
        <f>IF(IV.2!$F46=2,IV.2!$E46,0)</f>
        <v>0</v>
      </c>
      <c r="O289" s="42">
        <f>IF(IV.2!$F46=3,(IV.2!$E46-IV.2!$G46),0)</f>
        <v>0</v>
      </c>
      <c r="P289" s="12">
        <f>IF(IV.2!$F46=4,(IV.2!$E46-IV.2!$G46),0)</f>
        <v>0</v>
      </c>
      <c r="Q289" s="43">
        <f>IF(IV.2!$F46=5,IV.2!$E46,0)</f>
        <v>0</v>
      </c>
      <c r="R289" s="44">
        <f>IF(IV.2!$F46=6,(IV.2!$E46-IV.2!$G46),0)</f>
        <v>0</v>
      </c>
      <c r="S289" s="44">
        <f>IF(IV.2!$F46=7,IV.2!$E46,0)</f>
        <v>0</v>
      </c>
      <c r="T289" s="44">
        <f>IF(IV.2!$F46=8,(IV.2!$E46-IV.2!$G46),0)</f>
        <v>0</v>
      </c>
      <c r="U289" s="44">
        <f>IF(IV.2!$F46=9,IV.2!$E46,0)</f>
        <v>0</v>
      </c>
      <c r="V289" s="45"/>
      <c r="W289" s="45">
        <f>IF(IV.2!F46=2,(N289-IV.2!G46),NERACA!N289)</f>
        <v>0</v>
      </c>
      <c r="X289" s="45"/>
      <c r="Y289" s="45"/>
      <c r="Z289" s="45"/>
      <c r="AA289" s="45">
        <f>IF(IV.2!F46=6,(R289-IV.2!G46),NERACA!R289)</f>
        <v>0</v>
      </c>
      <c r="AB289" s="2">
        <f>IF(AND(IV.2!D46&gt;0,IV.2!F46&lt;&gt;1,IV.2!F46&lt;&gt;2,IV.2!F46&lt;&gt;5),IV.2!G46,0)</f>
        <v>0</v>
      </c>
      <c r="AC289" s="2">
        <f>IF(AND(IV.2!E46&gt;0,IV.2!F46&lt;&gt;1,IV.2!F46&lt;&gt;2,IV.2!F46&lt;&gt;5),IV.2!G46,0)</f>
        <v>0</v>
      </c>
      <c r="AG289" s="2">
        <f>IF(IV.2!F46=3,IV.2!E46,0)</f>
        <v>0</v>
      </c>
      <c r="AH289" s="2">
        <f>IF(IV.2!F46=4,IV.2!E46,0)</f>
        <v>0</v>
      </c>
      <c r="AJ289" s="2">
        <f>IF(IV.2!F46=3,AB289,0)</f>
        <v>0</v>
      </c>
      <c r="AK289" s="2">
        <f>IF(IV.2!F46=3,AC289,0)</f>
        <v>0</v>
      </c>
      <c r="AL289" s="2">
        <f>IF(IV.2!F46=4,AB289,0)</f>
        <v>0</v>
      </c>
      <c r="AM289" s="2">
        <f>IF(IV.2!F46=4,AC289,0)</f>
        <v>0</v>
      </c>
      <c r="AO289" s="75">
        <f>IF(IV.2!F46=10,IV.2!E46,0)</f>
        <v>0</v>
      </c>
    </row>
    <row r="290" spans="1:41">
      <c r="A290" s="22">
        <v>241</v>
      </c>
      <c r="B290" s="32" t="s">
        <v>387</v>
      </c>
      <c r="C290" s="33"/>
      <c r="E290" s="12"/>
      <c r="F290" s="12"/>
      <c r="G290" s="12"/>
      <c r="H290" s="12"/>
      <c r="I290" s="12"/>
      <c r="K290" s="12"/>
      <c r="L290" s="12"/>
      <c r="M290" s="40">
        <f>IF(IV.2!$F47=1,IV.2!$E47,0)</f>
        <v>0</v>
      </c>
      <c r="N290" s="41">
        <f>IF(IV.2!$F47=2,IV.2!$E47,0)</f>
        <v>0</v>
      </c>
      <c r="O290" s="42">
        <f>IF(IV.2!$F47=3,(IV.2!$E47-IV.2!$G47),0)</f>
        <v>0</v>
      </c>
      <c r="P290" s="12">
        <f>IF(IV.2!$F47=4,(IV.2!$E47-IV.2!$G47),0)</f>
        <v>0</v>
      </c>
      <c r="Q290" s="43">
        <f>IF(IV.2!$F47=5,IV.2!$E47,0)</f>
        <v>0</v>
      </c>
      <c r="R290" s="44">
        <f>IF(IV.2!$F47=6,(IV.2!$E47-IV.2!$G47),0)</f>
        <v>0</v>
      </c>
      <c r="S290" s="44">
        <f>IF(IV.2!$F47=7,IV.2!$E47,0)</f>
        <v>0</v>
      </c>
      <c r="T290" s="44">
        <f>IF(IV.2!$F47=8,(IV.2!$E47-IV.2!$G47),0)</f>
        <v>0</v>
      </c>
      <c r="U290" s="44">
        <f>IF(IV.2!$F47=9,IV.2!$E47,0)</f>
        <v>0</v>
      </c>
      <c r="V290" s="45"/>
      <c r="W290" s="45">
        <f>IF(IV.2!F47=2,(N290-IV.2!G47),NERACA!N290)</f>
        <v>0</v>
      </c>
      <c r="X290" s="45"/>
      <c r="Y290" s="45"/>
      <c r="Z290" s="45"/>
      <c r="AA290" s="45">
        <f>IF(IV.2!F47=6,(R290-IV.2!G47),NERACA!R290)</f>
        <v>0</v>
      </c>
      <c r="AB290" s="2">
        <f>IF(AND(IV.2!D47&gt;0,IV.2!F47&lt;&gt;1,IV.2!F47&lt;&gt;2,IV.2!F47&lt;&gt;5),IV.2!G47,0)</f>
        <v>0</v>
      </c>
      <c r="AC290" s="2">
        <f>IF(AND(IV.2!E47&gt;0,IV.2!F47&lt;&gt;1,IV.2!F47&lt;&gt;2,IV.2!F47&lt;&gt;5),IV.2!G47,0)</f>
        <v>0</v>
      </c>
      <c r="AG290" s="2">
        <f>IF(IV.2!F47=3,IV.2!E47,0)</f>
        <v>0</v>
      </c>
      <c r="AH290" s="2">
        <f>IF(IV.2!F47=4,IV.2!E47,0)</f>
        <v>0</v>
      </c>
      <c r="AJ290" s="2">
        <f>IF(IV.2!F47=3,AB290,0)</f>
        <v>0</v>
      </c>
      <c r="AK290" s="2">
        <f>IF(IV.2!F47=3,AC290,0)</f>
        <v>0</v>
      </c>
      <c r="AL290" s="2">
        <f>IF(IV.2!F47=4,AB290,0)</f>
        <v>0</v>
      </c>
      <c r="AM290" s="2">
        <f>IF(IV.2!F47=4,AC290,0)</f>
        <v>0</v>
      </c>
      <c r="AO290" s="75">
        <f>IF(IV.2!F47=10,IV.2!E47,0)</f>
        <v>0</v>
      </c>
    </row>
    <row r="291" spans="1:41">
      <c r="A291" s="22">
        <v>242</v>
      </c>
      <c r="B291" s="32" t="s">
        <v>388</v>
      </c>
      <c r="C291" s="33"/>
      <c r="E291" s="12"/>
      <c r="F291" s="12"/>
      <c r="G291" s="12"/>
      <c r="H291" s="12"/>
      <c r="I291" s="12"/>
      <c r="K291" s="12"/>
      <c r="L291" s="12"/>
      <c r="M291" s="40">
        <f>IF(IV.2!$F48=1,IV.2!$E48,0)</f>
        <v>0</v>
      </c>
      <c r="N291" s="41">
        <f>IF(IV.2!$F48=2,IV.2!$E48,0)</f>
        <v>0</v>
      </c>
      <c r="O291" s="42">
        <f>IF(IV.2!$F48=3,(IV.2!$E48-IV.2!$G48),0)</f>
        <v>0</v>
      </c>
      <c r="P291" s="12">
        <f>IF(IV.2!$F48=4,(IV.2!$E48-IV.2!$G48),0)</f>
        <v>0</v>
      </c>
      <c r="Q291" s="43">
        <f>IF(IV.2!$F48=5,IV.2!$E48,0)</f>
        <v>0</v>
      </c>
      <c r="R291" s="44">
        <f>IF(IV.2!$F48=6,(IV.2!$E48-IV.2!$G48),0)</f>
        <v>0</v>
      </c>
      <c r="S291" s="44">
        <f>IF(IV.2!$F48=7,IV.2!$E48,0)</f>
        <v>0</v>
      </c>
      <c r="T291" s="44">
        <f>IF(IV.2!$F48=8,(IV.2!$E48-IV.2!$G48),0)</f>
        <v>0</v>
      </c>
      <c r="U291" s="44">
        <f>IF(IV.2!$F48=9,IV.2!$E48,0)</f>
        <v>0</v>
      </c>
      <c r="V291" s="45"/>
      <c r="W291" s="45">
        <f>IF(IV.2!F48=2,(N291-IV.2!G48),NERACA!N291)</f>
        <v>0</v>
      </c>
      <c r="X291" s="45"/>
      <c r="Y291" s="45"/>
      <c r="Z291" s="45"/>
      <c r="AA291" s="45">
        <f>IF(IV.2!F48=6,(R291-IV.2!G48),NERACA!R291)</f>
        <v>0</v>
      </c>
      <c r="AB291" s="2">
        <f>IF(AND(IV.2!D48&gt;0,IV.2!F48&lt;&gt;1,IV.2!F48&lt;&gt;2,IV.2!F48&lt;&gt;5),IV.2!G48,0)</f>
        <v>0</v>
      </c>
      <c r="AC291" s="2">
        <f>IF(AND(IV.2!E48&gt;0,IV.2!F48&lt;&gt;1,IV.2!F48&lt;&gt;2,IV.2!F48&lt;&gt;5),IV.2!G48,0)</f>
        <v>0</v>
      </c>
      <c r="AG291" s="2">
        <f>IF(IV.2!F48=3,IV.2!E48,0)</f>
        <v>0</v>
      </c>
      <c r="AH291" s="2">
        <f>IF(IV.2!F48=4,IV.2!E48,0)</f>
        <v>0</v>
      </c>
      <c r="AJ291" s="2">
        <f>IF(IV.2!F48=3,AB291,0)</f>
        <v>0</v>
      </c>
      <c r="AK291" s="2">
        <f>IF(IV.2!F48=3,AC291,0)</f>
        <v>0</v>
      </c>
      <c r="AL291" s="2">
        <f>IF(IV.2!F48=4,AB291,0)</f>
        <v>0</v>
      </c>
      <c r="AM291" s="2">
        <f>IF(IV.2!F48=4,AC291,0)</f>
        <v>0</v>
      </c>
      <c r="AO291" s="75">
        <f>IF(IV.2!F48=10,IV.2!E48,0)</f>
        <v>0</v>
      </c>
    </row>
    <row r="292" spans="1:41">
      <c r="A292" s="22">
        <v>243</v>
      </c>
      <c r="B292" s="32" t="s">
        <v>389</v>
      </c>
      <c r="C292" s="33"/>
      <c r="E292" s="12"/>
      <c r="F292" s="12"/>
      <c r="G292" s="12"/>
      <c r="H292" s="12"/>
      <c r="I292" s="12"/>
      <c r="K292" s="12"/>
      <c r="L292" s="12"/>
      <c r="M292" s="40">
        <f>IF(IV.2!$F49=1,IV.2!$E49,0)</f>
        <v>0</v>
      </c>
      <c r="N292" s="41">
        <f>IF(IV.2!$F49=2,IV.2!$E49,0)</f>
        <v>0</v>
      </c>
      <c r="O292" s="42">
        <f>IF(IV.2!$F49=3,(IV.2!$E49-IV.2!$G49),0)</f>
        <v>0</v>
      </c>
      <c r="P292" s="12">
        <f>IF(IV.2!$F49=4,(IV.2!$E49-IV.2!$G49),0)</f>
        <v>0</v>
      </c>
      <c r="Q292" s="43">
        <f>IF(IV.2!$F49=5,IV.2!$E49,0)</f>
        <v>0</v>
      </c>
      <c r="R292" s="44">
        <f>IF(IV.2!$F49=6,(IV.2!$E49-IV.2!$G49),0)</f>
        <v>0</v>
      </c>
      <c r="S292" s="44">
        <f>IF(IV.2!$F49=7,IV.2!$E49,0)</f>
        <v>0</v>
      </c>
      <c r="T292" s="44">
        <f>IF(IV.2!$F49=8,(IV.2!$E49-IV.2!$G49),0)</f>
        <v>0</v>
      </c>
      <c r="U292" s="44">
        <f>IF(IV.2!$F49=9,IV.2!$E49,0)</f>
        <v>0</v>
      </c>
      <c r="V292" s="45"/>
      <c r="W292" s="45">
        <f>IF(IV.2!F49=2,(N292-IV.2!G49),NERACA!N292)</f>
        <v>0</v>
      </c>
      <c r="X292" s="45"/>
      <c r="Y292" s="45"/>
      <c r="Z292" s="45"/>
      <c r="AA292" s="45">
        <f>IF(IV.2!F49=6,(R292-IV.2!G49),NERACA!R292)</f>
        <v>0</v>
      </c>
      <c r="AB292" s="2">
        <f>IF(AND(IV.2!D49&gt;0,IV.2!F49&lt;&gt;1,IV.2!F49&lt;&gt;2,IV.2!F49&lt;&gt;5),IV.2!G49,0)</f>
        <v>0</v>
      </c>
      <c r="AC292" s="2">
        <f>IF(AND(IV.2!E49&gt;0,IV.2!F49&lt;&gt;1,IV.2!F49&lt;&gt;2,IV.2!F49&lt;&gt;5),IV.2!G49,0)</f>
        <v>0</v>
      </c>
      <c r="AG292" s="2">
        <f>IF(IV.2!F49=3,IV.2!E49,0)</f>
        <v>0</v>
      </c>
      <c r="AH292" s="2">
        <f>IF(IV.2!F49=4,IV.2!E49,0)</f>
        <v>0</v>
      </c>
      <c r="AJ292" s="2">
        <f>IF(IV.2!F49=3,AB292,0)</f>
        <v>0</v>
      </c>
      <c r="AK292" s="2">
        <f>IF(IV.2!F49=3,AC292,0)</f>
        <v>0</v>
      </c>
      <c r="AL292" s="2">
        <f>IF(IV.2!F49=4,AB292,0)</f>
        <v>0</v>
      </c>
      <c r="AM292" s="2">
        <f>IF(IV.2!F49=4,AC292,0)</f>
        <v>0</v>
      </c>
      <c r="AO292" s="75">
        <f>IF(IV.2!F49=10,IV.2!E49,0)</f>
        <v>0</v>
      </c>
    </row>
    <row r="293" spans="1:41">
      <c r="A293" s="22">
        <v>244</v>
      </c>
      <c r="B293" s="32" t="s">
        <v>390</v>
      </c>
      <c r="C293" s="33"/>
      <c r="E293" s="12"/>
      <c r="F293" s="12"/>
      <c r="G293" s="12"/>
      <c r="H293" s="12"/>
      <c r="I293" s="12"/>
      <c r="K293" s="12"/>
      <c r="L293" s="12"/>
      <c r="M293" s="40">
        <f>IF(IV.2!$F50=1,IV.2!$E50,0)</f>
        <v>0</v>
      </c>
      <c r="N293" s="41">
        <f>IF(IV.2!$F50=2,IV.2!$E50,0)</f>
        <v>0</v>
      </c>
      <c r="O293" s="42">
        <f>IF(IV.2!$F50=3,(IV.2!$E50-IV.2!$G50),0)</f>
        <v>0</v>
      </c>
      <c r="P293" s="12">
        <f>IF(IV.2!$F50=4,(IV.2!$E50-IV.2!$G50),0)</f>
        <v>0</v>
      </c>
      <c r="Q293" s="43">
        <f>IF(IV.2!$F50=5,IV.2!$E50,0)</f>
        <v>0</v>
      </c>
      <c r="R293" s="44">
        <f>IF(IV.2!$F50=6,(IV.2!$E50-IV.2!$G50),0)</f>
        <v>0</v>
      </c>
      <c r="S293" s="44">
        <f>IF(IV.2!$F50=7,IV.2!$E50,0)</f>
        <v>0</v>
      </c>
      <c r="T293" s="44">
        <f>IF(IV.2!$F50=8,(IV.2!$E50-IV.2!$G50),0)</f>
        <v>0</v>
      </c>
      <c r="U293" s="44">
        <f>IF(IV.2!$F50=9,IV.2!$E50,0)</f>
        <v>0</v>
      </c>
      <c r="V293" s="45"/>
      <c r="W293" s="45">
        <f>IF(IV.2!F50=2,(N293-IV.2!G50),NERACA!N293)</f>
        <v>0</v>
      </c>
      <c r="X293" s="45"/>
      <c r="Y293" s="45"/>
      <c r="Z293" s="45"/>
      <c r="AA293" s="45">
        <f>IF(IV.2!F50=6,(R293-IV.2!G50),NERACA!R293)</f>
        <v>0</v>
      </c>
      <c r="AB293" s="2">
        <f>IF(AND(IV.2!D50&gt;0,IV.2!F50&lt;&gt;1,IV.2!F50&lt;&gt;2,IV.2!F50&lt;&gt;5),IV.2!G50,0)</f>
        <v>0</v>
      </c>
      <c r="AC293" s="2">
        <f>IF(AND(IV.2!E50&gt;0,IV.2!F50&lt;&gt;1,IV.2!F50&lt;&gt;2,IV.2!F50&lt;&gt;5),IV.2!G50,0)</f>
        <v>0</v>
      </c>
      <c r="AG293" s="2">
        <f>IF(IV.2!F50=3,IV.2!E50,0)</f>
        <v>0</v>
      </c>
      <c r="AH293" s="2">
        <f>IF(IV.2!F50=4,IV.2!E50,0)</f>
        <v>0</v>
      </c>
      <c r="AJ293" s="2">
        <f>IF(IV.2!F50=3,AB293,0)</f>
        <v>0</v>
      </c>
      <c r="AK293" s="2">
        <f>IF(IV.2!F50=3,AC293,0)</f>
        <v>0</v>
      </c>
      <c r="AL293" s="2">
        <f>IF(IV.2!F50=4,AB293,0)</f>
        <v>0</v>
      </c>
      <c r="AM293" s="2">
        <f>IF(IV.2!F50=4,AC293,0)</f>
        <v>0</v>
      </c>
      <c r="AO293" s="75">
        <f>IF(IV.2!F50=10,IV.2!E50,0)</f>
        <v>0</v>
      </c>
    </row>
    <row r="294" spans="1:41">
      <c r="A294" s="22">
        <v>245</v>
      </c>
      <c r="B294" s="32" t="s">
        <v>391</v>
      </c>
      <c r="C294" s="33"/>
      <c r="E294" s="12"/>
      <c r="F294" s="12"/>
      <c r="G294" s="12"/>
      <c r="H294" s="12"/>
      <c r="I294" s="12"/>
      <c r="K294" s="12"/>
      <c r="L294" s="12"/>
      <c r="M294" s="40">
        <f>IF(IV.2!$F51=1,IV.2!$E51,0)</f>
        <v>0</v>
      </c>
      <c r="N294" s="41">
        <f>IF(IV.2!$F51=2,IV.2!$E51,0)</f>
        <v>0</v>
      </c>
      <c r="O294" s="42">
        <f>IF(IV.2!$F51=3,(IV.2!$E51-IV.2!$G51),0)</f>
        <v>0</v>
      </c>
      <c r="P294" s="12">
        <f>IF(IV.2!$F51=4,(IV.2!$E51-IV.2!$G51),0)</f>
        <v>0</v>
      </c>
      <c r="Q294" s="43">
        <f>IF(IV.2!$F51=5,IV.2!$E51,0)</f>
        <v>0</v>
      </c>
      <c r="R294" s="44">
        <f>IF(IV.2!$F51=6,(IV.2!$E51-IV.2!$G51),0)</f>
        <v>0</v>
      </c>
      <c r="S294" s="44">
        <f>IF(IV.2!$F51=7,IV.2!$E51,0)</f>
        <v>0</v>
      </c>
      <c r="T294" s="44">
        <f>IF(IV.2!$F51=8,(IV.2!$E51-IV.2!$G51),0)</f>
        <v>0</v>
      </c>
      <c r="U294" s="44">
        <f>IF(IV.2!$F51=9,IV.2!$E51,0)</f>
        <v>0</v>
      </c>
      <c r="V294" s="45"/>
      <c r="W294" s="45">
        <f>IF(IV.2!F51=2,(N294-IV.2!G51),NERACA!N294)</f>
        <v>0</v>
      </c>
      <c r="X294" s="45"/>
      <c r="Y294" s="45"/>
      <c r="Z294" s="45"/>
      <c r="AA294" s="45">
        <f>IF(IV.2!F51=6,(R294-IV.2!G51),NERACA!R294)</f>
        <v>0</v>
      </c>
      <c r="AB294" s="2">
        <f>IF(AND(IV.2!D51&gt;0,IV.2!F51&lt;&gt;1,IV.2!F51&lt;&gt;2,IV.2!F51&lt;&gt;5),IV.2!G51,0)</f>
        <v>0</v>
      </c>
      <c r="AC294" s="2">
        <f>IF(AND(IV.2!E51&gt;0,IV.2!F51&lt;&gt;1,IV.2!F51&lt;&gt;2,IV.2!F51&lt;&gt;5),IV.2!G51,0)</f>
        <v>0</v>
      </c>
      <c r="AG294" s="2">
        <f>IF(IV.2!F51=3,IV.2!E51,0)</f>
        <v>0</v>
      </c>
      <c r="AH294" s="2">
        <f>IF(IV.2!F51=4,IV.2!E51,0)</f>
        <v>0</v>
      </c>
      <c r="AJ294" s="2">
        <f>IF(IV.2!F51=3,AB294,0)</f>
        <v>0</v>
      </c>
      <c r="AK294" s="2">
        <f>IF(IV.2!F51=3,AC294,0)</f>
        <v>0</v>
      </c>
      <c r="AL294" s="2">
        <f>IF(IV.2!F51=4,AB294,0)</f>
        <v>0</v>
      </c>
      <c r="AM294" s="2">
        <f>IF(IV.2!F51=4,AC294,0)</f>
        <v>0</v>
      </c>
      <c r="AO294" s="75">
        <f>IF(IV.2!F51=10,IV.2!E51,0)</f>
        <v>0</v>
      </c>
    </row>
    <row r="295" spans="1:41">
      <c r="A295" s="22"/>
      <c r="B295" s="22" t="s">
        <v>392</v>
      </c>
      <c r="C295" s="33"/>
      <c r="E295" s="12"/>
      <c r="F295" s="12"/>
      <c r="G295" s="12"/>
      <c r="H295" s="12"/>
      <c r="I295" s="12"/>
      <c r="K295" s="12"/>
      <c r="L295" s="12"/>
      <c r="M295" s="40">
        <f>IF(IV.2!$F52=1,IV.2!$E52,0)</f>
        <v>0</v>
      </c>
      <c r="N295" s="41">
        <f>IF(IV.2!$F52=2,IV.2!$E52,0)</f>
        <v>0</v>
      </c>
      <c r="O295" s="42">
        <f>IF(IV.2!$F52=3,(IV.2!$E52-IV.2!$G52),0)</f>
        <v>0</v>
      </c>
      <c r="P295" s="12">
        <f>IF(IV.2!$F52=4,(IV.2!$E52-IV.2!$G52),0)</f>
        <v>0</v>
      </c>
      <c r="Q295" s="43">
        <f>IF(IV.2!$F52=5,IV.2!$E52,0)</f>
        <v>0</v>
      </c>
      <c r="R295" s="44">
        <f>IF(IV.2!$F52=6,(IV.2!$E52-IV.2!$G52),0)</f>
        <v>0</v>
      </c>
      <c r="S295" s="44">
        <f>IF(IV.2!$F52=7,IV.2!$E52,0)</f>
        <v>0</v>
      </c>
      <c r="T295" s="44">
        <f>IF(IV.2!$F52=8,(IV.2!$E52-IV.2!$G52),0)</f>
        <v>0</v>
      </c>
      <c r="U295" s="44">
        <f>IF(IV.2!$F52=9,IV.2!$E52,0)</f>
        <v>0</v>
      </c>
      <c r="V295" s="45">
        <f>M295</f>
        <v>0</v>
      </c>
      <c r="W295" s="45"/>
      <c r="X295" s="45"/>
      <c r="Y295" s="45"/>
      <c r="Z295" s="45"/>
      <c r="AA295" s="45"/>
      <c r="AB295" s="2">
        <f>IF(AND(IV.2!D52&gt;0,IV.2!F52&lt;&gt;1,IV.2!F52&lt;&gt;2,IV.2!F52&lt;&gt;5),IV.2!G52,0)</f>
        <v>0</v>
      </c>
      <c r="AC295" s="2">
        <f>IF(AND(IV.2!E52&gt;0,IV.2!F52&lt;&gt;1,IV.2!F52&lt;&gt;2,IV.2!F52&lt;&gt;5),IV.2!G52,0)</f>
        <v>0</v>
      </c>
      <c r="AG295" s="2">
        <f>IF(IV.2!F52=3,IV.2!E52,0)</f>
        <v>0</v>
      </c>
      <c r="AH295" s="2">
        <f>IF(IV.2!F52=4,IV.2!E52,0)</f>
        <v>0</v>
      </c>
      <c r="AJ295" s="2">
        <f>IF(IV.2!F52=3,AB295,0)</f>
        <v>0</v>
      </c>
      <c r="AK295" s="2">
        <f>IF(IV.2!F52=3,AC295,0)</f>
        <v>0</v>
      </c>
      <c r="AL295" s="2">
        <f>IF(IV.2!F52=4,AB295,0)</f>
        <v>0</v>
      </c>
      <c r="AM295" s="2">
        <f>IF(IV.2!F52=4,AC295,0)</f>
        <v>0</v>
      </c>
      <c r="AO295" s="75">
        <f>IF(IV.2!F52=10,IV.2!E52,0)</f>
        <v>0</v>
      </c>
    </row>
    <row r="296" spans="1:41">
      <c r="A296" s="22">
        <v>246</v>
      </c>
      <c r="B296" s="32" t="s">
        <v>393</v>
      </c>
      <c r="C296" s="33"/>
      <c r="E296" s="12"/>
      <c r="F296" s="12"/>
      <c r="G296" s="12"/>
      <c r="H296" s="12"/>
      <c r="I296" s="12"/>
      <c r="K296" s="12"/>
      <c r="L296" s="12"/>
      <c r="M296" s="40">
        <f>IF(IV.2!$F53=1,IV.2!$E53,0)</f>
        <v>0</v>
      </c>
      <c r="N296" s="41">
        <f>IF(IV.2!$F53=2,IV.2!$E53,0)</f>
        <v>0</v>
      </c>
      <c r="O296" s="42">
        <f>IF(IV.2!$F53=3,(IV.2!$E53-IV.2!$G53),0)</f>
        <v>0</v>
      </c>
      <c r="P296" s="12">
        <f>IF(IV.2!$F53=4,(IV.2!$E53-IV.2!$G53),0)</f>
        <v>0</v>
      </c>
      <c r="Q296" s="43">
        <f>IF(IV.2!$F53=5,IV.2!$E53,0)</f>
        <v>0</v>
      </c>
      <c r="R296" s="44">
        <f>IF(IV.2!$F53=6,(IV.2!$E53-IV.2!$G53),0)</f>
        <v>0</v>
      </c>
      <c r="S296" s="44">
        <f>IF(IV.2!$F53=7,IV.2!$E53,0)</f>
        <v>0</v>
      </c>
      <c r="T296" s="44">
        <f>IF(IV.2!$F53=8,(IV.2!$E53-IV.2!$G53),0)</f>
        <v>0</v>
      </c>
      <c r="U296" s="44">
        <f>IF(IV.2!$F53=9,IV.2!$E53,0)</f>
        <v>0</v>
      </c>
      <c r="V296" s="45"/>
      <c r="W296" s="45">
        <f>IF(IV.2!F53=2,(N296-IV.2!G53),NERACA!N296)</f>
        <v>0</v>
      </c>
      <c r="X296" s="45"/>
      <c r="Y296" s="45"/>
      <c r="Z296" s="45"/>
      <c r="AA296" s="45">
        <f>IF(IV.2!F53=6,(R296-IV.2!G53),NERACA!R296)</f>
        <v>0</v>
      </c>
      <c r="AB296" s="2">
        <f>IF(AND(IV.2!D53&gt;0,IV.2!F53&lt;&gt;1,IV.2!F53&lt;&gt;2,IV.2!F53&lt;&gt;5),IV.2!G53,0)</f>
        <v>0</v>
      </c>
      <c r="AC296" s="2">
        <f>IF(AND(IV.2!E53&gt;0,IV.2!F53&lt;&gt;1,IV.2!F53&lt;&gt;2,IV.2!F53&lt;&gt;5),IV.2!G53,0)</f>
        <v>0</v>
      </c>
      <c r="AG296" s="2">
        <f>IF(IV.2!F53=3,IV.2!E53,0)</f>
        <v>0</v>
      </c>
      <c r="AH296" s="2">
        <f>IF(IV.2!F53=4,IV.2!E53,0)</f>
        <v>0</v>
      </c>
      <c r="AJ296" s="2">
        <f>IF(IV.2!F53=3,AB296,0)</f>
        <v>0</v>
      </c>
      <c r="AK296" s="2">
        <f>IF(IV.2!F53=3,AC296,0)</f>
        <v>0</v>
      </c>
      <c r="AL296" s="2">
        <f>IF(IV.2!F53=4,AB296,0)</f>
        <v>0</v>
      </c>
      <c r="AM296" s="2">
        <f>IF(IV.2!F53=4,AC296,0)</f>
        <v>0</v>
      </c>
      <c r="AO296" s="75">
        <f>IF(IV.2!F53=10,IV.2!E53,0)</f>
        <v>0</v>
      </c>
    </row>
    <row r="297" spans="1:41">
      <c r="A297" s="22">
        <v>247</v>
      </c>
      <c r="B297" s="32" t="s">
        <v>394</v>
      </c>
      <c r="C297" s="33"/>
      <c r="E297" s="12"/>
      <c r="F297" s="12"/>
      <c r="G297" s="12"/>
      <c r="H297" s="12"/>
      <c r="I297" s="12"/>
      <c r="K297" s="12"/>
      <c r="L297" s="12"/>
      <c r="M297" s="40">
        <f>IF(IV.2!$F54=1,IV.2!$E54,0)</f>
        <v>0</v>
      </c>
      <c r="N297" s="41">
        <f>IF(IV.2!$F54=2,IV.2!$E54,0)</f>
        <v>0</v>
      </c>
      <c r="O297" s="42">
        <f>IF(IV.2!$F54=3,(IV.2!$E54-IV.2!$G54),0)</f>
        <v>0</v>
      </c>
      <c r="P297" s="12">
        <f>IF(IV.2!$F54=4,(IV.2!$E54-IV.2!$G54),0)</f>
        <v>0</v>
      </c>
      <c r="Q297" s="43">
        <f>IF(IV.2!$F54=5,IV.2!$E54,0)</f>
        <v>0</v>
      </c>
      <c r="R297" s="44">
        <f>IF(IV.2!$F54=6,(IV.2!$E54-IV.2!$G54),0)</f>
        <v>0</v>
      </c>
      <c r="S297" s="44">
        <f>IF(IV.2!$F54=7,IV.2!$E54,0)</f>
        <v>0</v>
      </c>
      <c r="T297" s="44">
        <f>IF(IV.2!$F54=8,(IV.2!$E54-IV.2!$G54),0)</f>
        <v>0</v>
      </c>
      <c r="U297" s="44">
        <f>IF(IV.2!$F54=9,IV.2!$E54,0)</f>
        <v>0</v>
      </c>
      <c r="V297" s="45"/>
      <c r="W297" s="45">
        <f>IF(IV.2!F54=2,(N297-IV.2!G54),NERACA!N297)</f>
        <v>0</v>
      </c>
      <c r="X297" s="45"/>
      <c r="Y297" s="45"/>
      <c r="Z297" s="45"/>
      <c r="AA297" s="45">
        <f>IF(IV.2!F54=6,(R297-IV.2!G54),NERACA!R297)</f>
        <v>0</v>
      </c>
      <c r="AB297" s="2">
        <f>IF(AND(IV.2!D54&gt;0,IV.2!F54&lt;&gt;1,IV.2!F54&lt;&gt;2,IV.2!F54&lt;&gt;5),IV.2!G54,0)</f>
        <v>0</v>
      </c>
      <c r="AC297" s="2">
        <f>IF(AND(IV.2!E54&gt;0,IV.2!F54&lt;&gt;1,IV.2!F54&lt;&gt;2,IV.2!F54&lt;&gt;5),IV.2!G54,0)</f>
        <v>0</v>
      </c>
      <c r="AG297" s="2">
        <f>IF(IV.2!F54=3,IV.2!E54,0)</f>
        <v>0</v>
      </c>
      <c r="AH297" s="2">
        <f>IF(IV.2!F54=4,IV.2!E54,0)</f>
        <v>0</v>
      </c>
      <c r="AJ297" s="2">
        <f>IF(IV.2!F54=3,AB297,0)</f>
        <v>0</v>
      </c>
      <c r="AK297" s="2">
        <f>IF(IV.2!F54=3,AC297,0)</f>
        <v>0</v>
      </c>
      <c r="AL297" s="2">
        <f>IF(IV.2!F54=4,AB297,0)</f>
        <v>0</v>
      </c>
      <c r="AM297" s="2">
        <f>IF(IV.2!F54=4,AC297,0)</f>
        <v>0</v>
      </c>
      <c r="AO297" s="75">
        <f>IF(IV.2!F54=10,IV.2!E54,0)</f>
        <v>0</v>
      </c>
    </row>
    <row r="298" spans="1:41">
      <c r="A298" s="22">
        <v>248</v>
      </c>
      <c r="B298" s="32" t="s">
        <v>395</v>
      </c>
      <c r="C298" s="33"/>
      <c r="E298" s="12"/>
      <c r="F298" s="12"/>
      <c r="G298" s="12"/>
      <c r="H298" s="12"/>
      <c r="I298" s="12"/>
      <c r="K298" s="12"/>
      <c r="L298" s="12"/>
      <c r="M298" s="40">
        <f>IF(IV.2!$F55=1,IV.2!$E55,0)</f>
        <v>0</v>
      </c>
      <c r="N298" s="41">
        <f>IF(IV.2!$F55=2,IV.2!$E55,0)</f>
        <v>0</v>
      </c>
      <c r="O298" s="42">
        <f>IF(IV.2!$F55=3,(IV.2!$E55-IV.2!$G55),0)</f>
        <v>0</v>
      </c>
      <c r="P298" s="12">
        <f>IF(IV.2!$F55=4,(IV.2!$E55-IV.2!$G55),0)</f>
        <v>0</v>
      </c>
      <c r="Q298" s="43">
        <f>IF(IV.2!$F55=5,IV.2!$E55,0)</f>
        <v>0</v>
      </c>
      <c r="R298" s="44">
        <f>IF(IV.2!$F55=6,(IV.2!$E55-IV.2!$G55),0)</f>
        <v>0</v>
      </c>
      <c r="S298" s="44">
        <f>IF(IV.2!$F55=7,IV.2!$E55,0)</f>
        <v>0</v>
      </c>
      <c r="T298" s="44">
        <f>IF(IV.2!$F55=8,(IV.2!$E55-IV.2!$G55),0)</f>
        <v>0</v>
      </c>
      <c r="U298" s="44">
        <f>IF(IV.2!$F55=9,IV.2!$E55,0)</f>
        <v>0</v>
      </c>
      <c r="V298" s="45"/>
      <c r="W298" s="45">
        <f>IF(IV.2!F55=2,(N298-IV.2!G55),NERACA!N298)</f>
        <v>0</v>
      </c>
      <c r="X298" s="45"/>
      <c r="Y298" s="45"/>
      <c r="Z298" s="45"/>
      <c r="AA298" s="45">
        <f>IF(IV.2!F55=6,(R298-IV.2!G55),NERACA!R298)</f>
        <v>0</v>
      </c>
      <c r="AB298" s="2">
        <f>IF(AND(IV.2!D55&gt;0,IV.2!F55&lt;&gt;1,IV.2!F55&lt;&gt;2,IV.2!F55&lt;&gt;5),IV.2!G55,0)</f>
        <v>0</v>
      </c>
      <c r="AC298" s="2">
        <f>IF(AND(IV.2!E55&gt;0,IV.2!F55&lt;&gt;1,IV.2!F55&lt;&gt;2,IV.2!F55&lt;&gt;5),IV.2!G55,0)</f>
        <v>0</v>
      </c>
      <c r="AG298" s="2">
        <f>IF(IV.2!F55=3,IV.2!E55,0)</f>
        <v>0</v>
      </c>
      <c r="AH298" s="2">
        <f>IF(IV.2!F55=4,IV.2!E55,0)</f>
        <v>0</v>
      </c>
      <c r="AJ298" s="2">
        <f>IF(IV.2!F55=3,AB298,0)</f>
        <v>0</v>
      </c>
      <c r="AK298" s="2">
        <f>IF(IV.2!F55=3,AC298,0)</f>
        <v>0</v>
      </c>
      <c r="AL298" s="2">
        <f>IF(IV.2!F55=4,AB298,0)</f>
        <v>0</v>
      </c>
      <c r="AM298" s="2">
        <f>IF(IV.2!F55=4,AC298,0)</f>
        <v>0</v>
      </c>
      <c r="AO298" s="75">
        <f>IF(IV.2!F55=10,IV.2!E55,0)</f>
        <v>0</v>
      </c>
    </row>
    <row r="299" spans="1:41">
      <c r="A299" s="22">
        <v>249</v>
      </c>
      <c r="B299" s="32" t="s">
        <v>396</v>
      </c>
      <c r="C299" s="33"/>
      <c r="E299" s="12"/>
      <c r="F299" s="12"/>
      <c r="G299" s="12"/>
      <c r="H299" s="12"/>
      <c r="I299" s="12"/>
      <c r="K299" s="12"/>
      <c r="L299" s="12"/>
      <c r="M299" s="40">
        <f>IF(IV.2!$F56=1,IV.2!$E56,0)</f>
        <v>0</v>
      </c>
      <c r="N299" s="41">
        <f>IF(IV.2!$F56=2,IV.2!$E56,0)</f>
        <v>0</v>
      </c>
      <c r="O299" s="42">
        <f>IF(IV.2!$F56=3,(IV.2!$E56-IV.2!$G56),0)</f>
        <v>0</v>
      </c>
      <c r="P299" s="12">
        <f>IF(IV.2!$F56=4,(IV.2!$E56-IV.2!$G56),0)</f>
        <v>0</v>
      </c>
      <c r="Q299" s="43">
        <f>IF(IV.2!$F56=5,IV.2!$E56,0)</f>
        <v>0</v>
      </c>
      <c r="R299" s="44">
        <f>IF(IV.2!$F56=6,(IV.2!$E56-IV.2!$G56),0)</f>
        <v>0</v>
      </c>
      <c r="S299" s="44">
        <f>IF(IV.2!$F56=7,IV.2!$E56,0)</f>
        <v>0</v>
      </c>
      <c r="T299" s="44">
        <f>IF(IV.2!$F56=8,(IV.2!$E56-IV.2!$G56),0)</f>
        <v>0</v>
      </c>
      <c r="U299" s="44">
        <f>IF(IV.2!$F56=9,IV.2!$E56,0)</f>
        <v>0</v>
      </c>
      <c r="V299" s="45"/>
      <c r="W299" s="45">
        <f>IF(IV.2!F56=2,(N299-IV.2!G56),NERACA!N299)</f>
        <v>0</v>
      </c>
      <c r="X299" s="45"/>
      <c r="Y299" s="45"/>
      <c r="Z299" s="45"/>
      <c r="AA299" s="45">
        <f>IF(IV.2!F56=6,(R299-IV.2!G56),NERACA!R299)</f>
        <v>0</v>
      </c>
      <c r="AB299" s="2">
        <f>IF(AND(IV.2!D56&gt;0,IV.2!F56&lt;&gt;1,IV.2!F56&lt;&gt;2,IV.2!F56&lt;&gt;5),IV.2!G56,0)</f>
        <v>0</v>
      </c>
      <c r="AC299" s="2">
        <f>IF(AND(IV.2!E56&gt;0,IV.2!F56&lt;&gt;1,IV.2!F56&lt;&gt;2,IV.2!F56&lt;&gt;5),IV.2!G56,0)</f>
        <v>0</v>
      </c>
      <c r="AG299" s="2">
        <f>IF(IV.2!F56=3,IV.2!E56,0)</f>
        <v>0</v>
      </c>
      <c r="AH299" s="2">
        <f>IF(IV.2!F56=4,IV.2!E56,0)</f>
        <v>0</v>
      </c>
      <c r="AJ299" s="2">
        <f>IF(IV.2!F56=3,AB299,0)</f>
        <v>0</v>
      </c>
      <c r="AK299" s="2">
        <f>IF(IV.2!F56=3,AC299,0)</f>
        <v>0</v>
      </c>
      <c r="AL299" s="2">
        <f>IF(IV.2!F56=4,AB299,0)</f>
        <v>0</v>
      </c>
      <c r="AM299" s="2">
        <f>IF(IV.2!F56=4,AC299,0)</f>
        <v>0</v>
      </c>
      <c r="AO299" s="75">
        <f>IF(IV.2!F56=10,IV.2!E56,0)</f>
        <v>0</v>
      </c>
    </row>
    <row r="300" spans="1:41">
      <c r="A300" s="22"/>
      <c r="B300" s="22" t="s">
        <v>397</v>
      </c>
      <c r="C300" s="33"/>
      <c r="E300" s="12"/>
      <c r="F300" s="12"/>
      <c r="G300" s="12"/>
      <c r="H300" s="12"/>
      <c r="I300" s="12"/>
      <c r="K300" s="12"/>
      <c r="L300" s="12"/>
      <c r="M300" s="40">
        <f>IF(IV.2!$F57=1,IV.2!$E57,0)</f>
        <v>0</v>
      </c>
      <c r="N300" s="41">
        <f>IF(IV.2!$F57=2,IV.2!$E57,0)</f>
        <v>0</v>
      </c>
      <c r="O300" s="42">
        <f>IF(IV.2!$F57=3,(IV.2!$E57-IV.2!$G57),0)</f>
        <v>0</v>
      </c>
      <c r="P300" s="12">
        <f>IF(IV.2!$F57=4,(IV.2!$E57-IV.2!$G57),0)</f>
        <v>0</v>
      </c>
      <c r="Q300" s="43">
        <f>IF(IV.2!$F57=5,IV.2!$E57,0)</f>
        <v>0</v>
      </c>
      <c r="R300" s="44">
        <f>IF(IV.2!$F57=6,(IV.2!$E57-IV.2!$G57),0)</f>
        <v>0</v>
      </c>
      <c r="S300" s="44">
        <f>IF(IV.2!$F57=7,IV.2!$E57,0)</f>
        <v>0</v>
      </c>
      <c r="T300" s="44">
        <f>IF(IV.2!$F57=8,(IV.2!$E57-IV.2!$G57),0)</f>
        <v>0</v>
      </c>
      <c r="U300" s="44">
        <f>IF(IV.2!$F57=9,IV.2!$E57,0)</f>
        <v>0</v>
      </c>
      <c r="V300" s="45">
        <f>M300</f>
        <v>0</v>
      </c>
      <c r="W300" s="45"/>
      <c r="X300" s="45"/>
      <c r="Y300" s="45"/>
      <c r="Z300" s="45"/>
      <c r="AA300" s="45"/>
      <c r="AB300" s="2">
        <f>IF(AND(IV.2!D57&gt;0,IV.2!F57&lt;&gt;1,IV.2!F57&lt;&gt;2,IV.2!F57&lt;&gt;5),IV.2!G57,0)</f>
        <v>0</v>
      </c>
      <c r="AC300" s="2">
        <f>IF(AND(IV.2!E57&gt;0,IV.2!F57&lt;&gt;1,IV.2!F57&lt;&gt;2,IV.2!F57&lt;&gt;5),IV.2!G57,0)</f>
        <v>0</v>
      </c>
      <c r="AG300" s="2">
        <f>IF(IV.2!F57=3,IV.2!E57,0)</f>
        <v>0</v>
      </c>
      <c r="AH300" s="2">
        <f>IF(IV.2!F57=4,IV.2!E57,0)</f>
        <v>0</v>
      </c>
      <c r="AJ300" s="2">
        <f>IF(IV.2!F57=3,AB300,0)</f>
        <v>0</v>
      </c>
      <c r="AK300" s="2">
        <f>IF(IV.2!F57=3,AC300,0)</f>
        <v>0</v>
      </c>
      <c r="AL300" s="2">
        <f>IF(IV.2!F57=4,AB300,0)</f>
        <v>0</v>
      </c>
      <c r="AM300" s="2">
        <f>IF(IV.2!F57=4,AC300,0)</f>
        <v>0</v>
      </c>
      <c r="AO300" s="75">
        <f>IF(IV.2!F57=10,IV.2!E57,0)</f>
        <v>0</v>
      </c>
    </row>
    <row r="301" spans="1:41">
      <c r="A301" s="22">
        <v>250</v>
      </c>
      <c r="B301" s="32" t="s">
        <v>398</v>
      </c>
      <c r="C301" s="33"/>
      <c r="E301" s="12"/>
      <c r="F301" s="12"/>
      <c r="G301" s="12"/>
      <c r="H301" s="12"/>
      <c r="I301" s="12"/>
      <c r="K301" s="12"/>
      <c r="L301" s="12"/>
      <c r="M301" s="40">
        <f>IF(IV.2!$F58=1,IV.2!$E58,0)</f>
        <v>0</v>
      </c>
      <c r="N301" s="41">
        <f>IF(IV.2!$F58=2,IV.2!$E58,0)</f>
        <v>0</v>
      </c>
      <c r="O301" s="42">
        <f>IF(IV.2!$F58=3,(IV.2!$E58-IV.2!$G58),0)</f>
        <v>0</v>
      </c>
      <c r="P301" s="12">
        <f>IF(IV.2!$F58=4,(IV.2!$E58-IV.2!$G58),0)</f>
        <v>0</v>
      </c>
      <c r="Q301" s="43">
        <f>IF(IV.2!$F58=5,IV.2!$E58,0)</f>
        <v>0</v>
      </c>
      <c r="R301" s="44">
        <f>IF(IV.2!$F58=6,(IV.2!$E58-IV.2!$G58),0)</f>
        <v>0</v>
      </c>
      <c r="S301" s="44">
        <f>IF(IV.2!$F58=7,IV.2!$E58,0)</f>
        <v>0</v>
      </c>
      <c r="T301" s="44">
        <f>IF(IV.2!$F58=8,(IV.2!$E58-IV.2!$G58),0)</f>
        <v>0</v>
      </c>
      <c r="U301" s="44">
        <f>IF(IV.2!$F58=9,IV.2!$E58,0)</f>
        <v>0</v>
      </c>
      <c r="V301" s="45"/>
      <c r="W301" s="45">
        <f>IF(IV.2!F58=2,(N301-IV.2!G58),NERACA!N301)</f>
        <v>0</v>
      </c>
      <c r="X301" s="45"/>
      <c r="Y301" s="45"/>
      <c r="Z301" s="45"/>
      <c r="AA301" s="45">
        <f>IF(IV.2!F58=6,(R301-IV.2!G58),NERACA!R301)</f>
        <v>0</v>
      </c>
      <c r="AB301" s="2">
        <f>IF(AND(IV.2!D58&gt;0,IV.2!F58&lt;&gt;1,IV.2!F58&lt;&gt;2,IV.2!F58&lt;&gt;5),IV.2!G58,0)</f>
        <v>0</v>
      </c>
      <c r="AC301" s="2">
        <f>IF(AND(IV.2!E58&gt;0,IV.2!F58&lt;&gt;1,IV.2!F58&lt;&gt;2,IV.2!F58&lt;&gt;5),IV.2!G58,0)</f>
        <v>0</v>
      </c>
      <c r="AG301" s="2">
        <f>IF(IV.2!F58=3,IV.2!E58,0)</f>
        <v>0</v>
      </c>
      <c r="AH301" s="2">
        <f>IF(IV.2!F58=4,IV.2!E58,0)</f>
        <v>0</v>
      </c>
      <c r="AJ301" s="2">
        <f>IF(IV.2!F58=3,AB301,0)</f>
        <v>0</v>
      </c>
      <c r="AK301" s="2">
        <f>IF(IV.2!F58=3,AC301,0)</f>
        <v>0</v>
      </c>
      <c r="AL301" s="2">
        <f>IF(IV.2!F58=4,AB301,0)</f>
        <v>0</v>
      </c>
      <c r="AM301" s="2">
        <f>IF(IV.2!F58=4,AC301,0)</f>
        <v>0</v>
      </c>
      <c r="AO301" s="75">
        <f>IF(IV.2!F58=10,IV.2!E58,0)</f>
        <v>0</v>
      </c>
    </row>
    <row r="302" spans="1:41">
      <c r="A302" s="22">
        <v>251</v>
      </c>
      <c r="B302" s="32" t="s">
        <v>399</v>
      </c>
      <c r="C302" s="33"/>
      <c r="E302" s="12"/>
      <c r="F302" s="12"/>
      <c r="G302" s="12"/>
      <c r="H302" s="12"/>
      <c r="I302" s="12"/>
      <c r="K302" s="12"/>
      <c r="L302" s="12"/>
      <c r="M302" s="40">
        <f>IF(IV.2!$F59=1,IV.2!$E59,0)</f>
        <v>0</v>
      </c>
      <c r="N302" s="41">
        <f>IF(IV.2!$F59=2,IV.2!$E59,0)</f>
        <v>0</v>
      </c>
      <c r="O302" s="42">
        <f>IF(IV.2!$F59=3,(IV.2!$E59-IV.2!$G59),0)</f>
        <v>0</v>
      </c>
      <c r="P302" s="12">
        <f>IF(IV.2!$F59=4,(IV.2!$E59-IV.2!$G59),0)</f>
        <v>0</v>
      </c>
      <c r="Q302" s="43">
        <f>IF(IV.2!$F59=5,IV.2!$E59,0)</f>
        <v>0</v>
      </c>
      <c r="R302" s="44">
        <f>IF(IV.2!$F59=6,(IV.2!$E59-IV.2!$G59),0)</f>
        <v>0</v>
      </c>
      <c r="S302" s="44">
        <f>IF(IV.2!$F59=7,IV.2!$E59,0)</f>
        <v>0</v>
      </c>
      <c r="T302" s="44">
        <f>IF(IV.2!$F59=8,(IV.2!$E59-IV.2!$G59),0)</f>
        <v>0</v>
      </c>
      <c r="U302" s="44">
        <f>IF(IV.2!$F59=9,IV.2!$E59,0)</f>
        <v>0</v>
      </c>
      <c r="V302" s="45"/>
      <c r="W302" s="45">
        <f>IF(IV.2!F59=2,(N302-IV.2!G59),NERACA!N302)</f>
        <v>0</v>
      </c>
      <c r="X302" s="45"/>
      <c r="Y302" s="45"/>
      <c r="Z302" s="45"/>
      <c r="AA302" s="45">
        <f>IF(IV.2!F59=6,(R302-IV.2!G59),NERACA!R302)</f>
        <v>0</v>
      </c>
      <c r="AB302" s="2">
        <f>IF(AND(IV.2!D59&gt;0,IV.2!F59&lt;&gt;1,IV.2!F59&lt;&gt;2,IV.2!F59&lt;&gt;5),IV.2!G59,0)</f>
        <v>0</v>
      </c>
      <c r="AC302" s="2">
        <f>IF(AND(IV.2!E59&gt;0,IV.2!F59&lt;&gt;1,IV.2!F59&lt;&gt;2,IV.2!F59&lt;&gt;5),IV.2!G59,0)</f>
        <v>0</v>
      </c>
      <c r="AG302" s="2">
        <f>IF(IV.2!F59=3,IV.2!E59,0)</f>
        <v>0</v>
      </c>
      <c r="AH302" s="2">
        <f>IF(IV.2!F59=4,IV.2!E59,0)</f>
        <v>0</v>
      </c>
      <c r="AJ302" s="2">
        <f>IF(IV.2!F59=3,AB302,0)</f>
        <v>0</v>
      </c>
      <c r="AK302" s="2">
        <f>IF(IV.2!F59=3,AC302,0)</f>
        <v>0</v>
      </c>
      <c r="AL302" s="2">
        <f>IF(IV.2!F59=4,AB302,0)</f>
        <v>0</v>
      </c>
      <c r="AM302" s="2">
        <f>IF(IV.2!F59=4,AC302,0)</f>
        <v>0</v>
      </c>
      <c r="AO302" s="75">
        <f>IF(IV.2!F59=10,IV.2!E59,0)</f>
        <v>0</v>
      </c>
    </row>
    <row r="303" spans="1:41">
      <c r="A303" s="22"/>
      <c r="B303" s="560" t="s">
        <v>723</v>
      </c>
      <c r="C303" s="33"/>
      <c r="E303" s="12"/>
      <c r="F303" s="12"/>
      <c r="G303" s="12"/>
      <c r="H303" s="12"/>
      <c r="I303" s="12"/>
      <c r="K303" s="12"/>
      <c r="L303" s="12"/>
      <c r="M303" s="40"/>
      <c r="N303" s="41"/>
      <c r="O303" s="42"/>
      <c r="Q303" s="43"/>
      <c r="R303" s="44"/>
      <c r="S303" s="44"/>
      <c r="T303" s="44"/>
      <c r="U303" s="44"/>
      <c r="V303" s="45"/>
      <c r="W303" s="45"/>
      <c r="X303" s="45"/>
      <c r="Y303" s="45"/>
      <c r="Z303" s="45"/>
      <c r="AA303" s="45"/>
      <c r="AO303" s="75"/>
    </row>
    <row r="304" spans="1:41">
      <c r="A304" s="22">
        <v>252</v>
      </c>
      <c r="B304" s="32" t="s">
        <v>400</v>
      </c>
      <c r="C304" s="33"/>
      <c r="E304" s="12"/>
      <c r="F304" s="12"/>
      <c r="G304" s="12"/>
      <c r="H304" s="12"/>
      <c r="I304" s="12"/>
      <c r="K304" s="12"/>
      <c r="L304" s="12"/>
      <c r="M304" s="40">
        <f>IF(IV.2!$F60=1,IV.2!$E60,0)</f>
        <v>0</v>
      </c>
      <c r="N304" s="41">
        <f>IF(IV.2!$F60=2,IV.2!$E60,0)</f>
        <v>0</v>
      </c>
      <c r="O304" s="42">
        <f>IF(IV.2!$F60=3,(IV.2!$E60-IV.2!$G60),0)</f>
        <v>0</v>
      </c>
      <c r="P304" s="12">
        <f>IF(IV.2!$F60=4,(IV.2!$E60-IV.2!$G60),0)</f>
        <v>0</v>
      </c>
      <c r="Q304" s="43">
        <f>IF(IV.2!$F60=5,IV.2!$E60,0)</f>
        <v>0</v>
      </c>
      <c r="R304" s="44">
        <f>IF(IV.2!$F60=6,(IV.2!$E60-IV.2!$G60),0)</f>
        <v>0</v>
      </c>
      <c r="S304" s="44">
        <f>IF(IV.2!$F60=7,IV.2!$E60,0)</f>
        <v>0</v>
      </c>
      <c r="T304" s="44">
        <f>IF(IV.2!$F60=8,(IV.2!$E60-IV.2!$G60),0)</f>
        <v>0</v>
      </c>
      <c r="U304" s="44">
        <f>IF(IV.2!$F60=9,IV.2!$E60,0)</f>
        <v>0</v>
      </c>
      <c r="V304" s="45"/>
      <c r="W304" s="45">
        <f>IF(IV.2!F60=2,(N304-IV.2!G60),NERACA!N304)</f>
        <v>0</v>
      </c>
      <c r="X304" s="45"/>
      <c r="Y304" s="45"/>
      <c r="Z304" s="45"/>
      <c r="AA304" s="45">
        <f>IF(IV.2!F60=6,(R304-IV.2!G60),NERACA!R304)</f>
        <v>0</v>
      </c>
      <c r="AB304" s="2">
        <f>IF(AND(IV.2!D60&gt;0,IV.2!F60&lt;&gt;1,IV.2!F60&lt;&gt;2,IV.2!F60&lt;&gt;5),IV.2!G60,0)</f>
        <v>0</v>
      </c>
      <c r="AC304" s="2">
        <f>IF(AND(IV.2!E60&gt;0,IV.2!F60&lt;&gt;1,IV.2!F60&lt;&gt;2,IV.2!F60&lt;&gt;5),IV.2!G60,0)</f>
        <v>0</v>
      </c>
      <c r="AG304" s="2">
        <f>IF(IV.2!F60=3,IV.2!E60,0)</f>
        <v>0</v>
      </c>
      <c r="AH304" s="2">
        <f>IF(IV.2!F60=4,IV.2!E60,0)</f>
        <v>0</v>
      </c>
      <c r="AJ304" s="2">
        <f>IF(IV.2!F60=3,AB304,0)</f>
        <v>0</v>
      </c>
      <c r="AK304" s="2">
        <f>IF(IV.2!F60=3,AC304,0)</f>
        <v>0</v>
      </c>
      <c r="AL304" s="2">
        <f>IF(IV.2!F60=4,AB304,0)</f>
        <v>0</v>
      </c>
      <c r="AM304" s="2">
        <f>IF(IV.2!F60=4,AC304,0)</f>
        <v>0</v>
      </c>
      <c r="AO304" s="75">
        <f>IF(IV.2!F60=10,IV.2!E60,0)</f>
        <v>0</v>
      </c>
    </row>
    <row r="305" spans="1:41">
      <c r="A305" s="22">
        <v>253</v>
      </c>
      <c r="B305" s="32" t="s">
        <v>401</v>
      </c>
      <c r="C305" s="33"/>
      <c r="E305" s="12"/>
      <c r="F305" s="12"/>
      <c r="G305" s="12"/>
      <c r="H305" s="12"/>
      <c r="I305" s="12"/>
      <c r="K305" s="12"/>
      <c r="L305" s="12"/>
      <c r="M305" s="40">
        <f>IF(IV.2!$F61=1,IV.2!$E61,0)</f>
        <v>0</v>
      </c>
      <c r="N305" s="41">
        <f>IF(IV.2!$F61=2,IV.2!$E61,0)</f>
        <v>0</v>
      </c>
      <c r="O305" s="42">
        <f>IF(IV.2!$F61=3,(IV.2!$E61-IV.2!$G61),0)</f>
        <v>0</v>
      </c>
      <c r="P305" s="12">
        <f>IF(IV.2!$F61=4,(IV.2!$E61-IV.2!$G61),0)</f>
        <v>0</v>
      </c>
      <c r="Q305" s="43">
        <f>IF(IV.2!$F61=5,IV.2!$E61,0)</f>
        <v>0</v>
      </c>
      <c r="R305" s="44">
        <f>IF(IV.2!$F61=6,(IV.2!$E61-IV.2!$G61),0)</f>
        <v>0</v>
      </c>
      <c r="S305" s="44">
        <f>IF(IV.2!$F61=7,IV.2!$E61,0)</f>
        <v>0</v>
      </c>
      <c r="T305" s="44">
        <f>IF(IV.2!$F61=8,(IV.2!$E61-IV.2!$G61),0)</f>
        <v>0</v>
      </c>
      <c r="U305" s="44">
        <f>IF(IV.2!$F61=9,IV.2!$E61,0)</f>
        <v>0</v>
      </c>
      <c r="V305" s="45"/>
      <c r="W305" s="45">
        <f>IF(IV.2!F61=2,(N305-IV.2!G61),NERACA!N305)</f>
        <v>0</v>
      </c>
      <c r="X305" s="45"/>
      <c r="Y305" s="45"/>
      <c r="Z305" s="45"/>
      <c r="AA305" s="45">
        <f>IF(IV.2!F61=6,(R305-IV.2!G61),NERACA!R305)</f>
        <v>0</v>
      </c>
      <c r="AB305" s="2">
        <f>IF(AND(IV.2!D61&gt;0,IV.2!F61&lt;&gt;1,IV.2!F61&lt;&gt;2,IV.2!F61&lt;&gt;5),IV.2!G61,0)</f>
        <v>0</v>
      </c>
      <c r="AC305" s="2">
        <f>IF(AND(IV.2!E61&gt;0,IV.2!F61&lt;&gt;1,IV.2!F61&lt;&gt;2,IV.2!F61&lt;&gt;5),IV.2!G61,0)</f>
        <v>0</v>
      </c>
      <c r="AG305" s="2">
        <f>IF(IV.2!F61=3,IV.2!E61,0)</f>
        <v>0</v>
      </c>
      <c r="AH305" s="2">
        <f>IF(IV.2!F61=4,IV.2!E61,0)</f>
        <v>0</v>
      </c>
      <c r="AJ305" s="2">
        <f>IF(IV.2!F61=3,AB305,0)</f>
        <v>0</v>
      </c>
      <c r="AK305" s="2">
        <f>IF(IV.2!F61=3,AC305,0)</f>
        <v>0</v>
      </c>
      <c r="AL305" s="2">
        <f>IF(IV.2!F61=4,AB305,0)</f>
        <v>0</v>
      </c>
      <c r="AM305" s="2">
        <f>IF(IV.2!F61=4,AC305,0)</f>
        <v>0</v>
      </c>
      <c r="AO305" s="75">
        <f>IF(IV.2!F61=10,IV.2!E61,0)</f>
        <v>0</v>
      </c>
    </row>
    <row r="306" spans="1:41">
      <c r="A306" s="22">
        <v>254</v>
      </c>
      <c r="B306" s="32" t="s">
        <v>402</v>
      </c>
      <c r="C306" s="33"/>
      <c r="E306" s="12"/>
      <c r="F306" s="12"/>
      <c r="G306" s="12"/>
      <c r="H306" s="12"/>
      <c r="I306" s="12"/>
      <c r="K306" s="12"/>
      <c r="L306" s="12"/>
      <c r="M306" s="40">
        <f>IF(IV.2!$F62=1,IV.2!$E62,0)</f>
        <v>0</v>
      </c>
      <c r="N306" s="41">
        <f>IF(IV.2!$F62=2,IV.2!$E62,0)</f>
        <v>0</v>
      </c>
      <c r="O306" s="42">
        <f>IF(IV.2!$F62=3,(IV.2!$E62-IV.2!$G62),0)</f>
        <v>0</v>
      </c>
      <c r="P306" s="12">
        <f>IF(IV.2!$F62=4,(IV.2!$E62-IV.2!$G62),0)</f>
        <v>0</v>
      </c>
      <c r="Q306" s="43">
        <f>IF(IV.2!$F62=5,IV.2!$E62,0)</f>
        <v>0</v>
      </c>
      <c r="R306" s="44">
        <f>IF(IV.2!$F62=6,(IV.2!$E62-IV.2!$G62),0)</f>
        <v>0</v>
      </c>
      <c r="S306" s="44">
        <f>IF(IV.2!$F62=7,IV.2!$E62,0)</f>
        <v>0</v>
      </c>
      <c r="T306" s="44">
        <f>IF(IV.2!$F62=8,(IV.2!$E62-IV.2!$G62),0)</f>
        <v>0</v>
      </c>
      <c r="U306" s="44">
        <f>IF(IV.2!$F62=9,IV.2!$E62,0)</f>
        <v>0</v>
      </c>
      <c r="V306" s="45"/>
      <c r="W306" s="45">
        <f>IF(IV.2!F62=2,(N306-IV.2!G62),NERACA!N306)</f>
        <v>0</v>
      </c>
      <c r="X306" s="45"/>
      <c r="Y306" s="45"/>
      <c r="Z306" s="45"/>
      <c r="AA306" s="45">
        <f>IF(IV.2!F62=6,(R306-IV.2!G62),NERACA!R306)</f>
        <v>0</v>
      </c>
      <c r="AB306" s="2">
        <f>IF(AND(IV.2!D62&gt;0,IV.2!F62&lt;&gt;1,IV.2!F62&lt;&gt;2,IV.2!F62&lt;&gt;5),IV.2!G62,0)</f>
        <v>0</v>
      </c>
      <c r="AC306" s="2">
        <f>IF(AND(IV.2!E62&gt;0,IV.2!F62&lt;&gt;1,IV.2!F62&lt;&gt;2,IV.2!F62&lt;&gt;5),IV.2!G62,0)</f>
        <v>0</v>
      </c>
      <c r="AG306" s="2">
        <f>IF(IV.2!F62=3,IV.2!E62,0)</f>
        <v>0</v>
      </c>
      <c r="AH306" s="2">
        <f>IF(IV.2!F62=4,IV.2!E62,0)</f>
        <v>0</v>
      </c>
      <c r="AJ306" s="2">
        <f>IF(IV.2!F62=3,AB306,0)</f>
        <v>0</v>
      </c>
      <c r="AK306" s="2">
        <f>IF(IV.2!F62=3,AC306,0)</f>
        <v>0</v>
      </c>
      <c r="AL306" s="2">
        <f>IF(IV.2!F62=4,AB306,0)</f>
        <v>0</v>
      </c>
      <c r="AM306" s="2">
        <f>IF(IV.2!F62=4,AC306,0)</f>
        <v>0</v>
      </c>
      <c r="AO306" s="75">
        <f>IF(IV.2!F62=10,IV.2!E62,0)</f>
        <v>0</v>
      </c>
    </row>
    <row r="307" spans="1:41">
      <c r="A307" s="22"/>
      <c r="B307" s="22" t="s">
        <v>403</v>
      </c>
      <c r="C307" s="33"/>
      <c r="E307" s="12"/>
      <c r="F307" s="12"/>
      <c r="G307" s="12"/>
      <c r="H307" s="12"/>
      <c r="I307" s="12"/>
      <c r="K307" s="12"/>
      <c r="L307" s="12"/>
      <c r="M307" s="40">
        <f>IF(IV.2!$F63=1,IV.2!$E63,0)</f>
        <v>0</v>
      </c>
      <c r="N307" s="41">
        <f>IF(IV.2!$F63=2,IV.2!$E63,0)</f>
        <v>0</v>
      </c>
      <c r="O307" s="42">
        <f>IF(IV.2!$F63=3,(IV.2!$E63-IV.2!$G63),0)</f>
        <v>0</v>
      </c>
      <c r="P307" s="12">
        <f>IF(IV.2!$F63=4,(IV.2!$E63-IV.2!$G63),0)</f>
        <v>0</v>
      </c>
      <c r="Q307" s="43">
        <f>IF(IV.2!$F63=5,IV.2!$E63,0)</f>
        <v>0</v>
      </c>
      <c r="R307" s="44">
        <f>IF(IV.2!$F63=6,(IV.2!$E63-IV.2!$G63),0)</f>
        <v>0</v>
      </c>
      <c r="S307" s="44">
        <f>IF(IV.2!$F63=7,IV.2!$E63,0)</f>
        <v>0</v>
      </c>
      <c r="T307" s="44">
        <f>IF(IV.2!$F63=8,(IV.2!$E63-IV.2!$G63),0)</f>
        <v>0</v>
      </c>
      <c r="U307" s="44">
        <f>IF(IV.2!$F63=9,IV.2!$E63,0)</f>
        <v>0</v>
      </c>
      <c r="V307" s="45">
        <f t="shared" ref="V307:AA314" si="15">M307</f>
        <v>0</v>
      </c>
      <c r="W307" s="45">
        <f t="shared" si="15"/>
        <v>0</v>
      </c>
      <c r="X307" s="45">
        <f t="shared" si="15"/>
        <v>0</v>
      </c>
      <c r="Y307" s="45">
        <f t="shared" si="15"/>
        <v>0</v>
      </c>
      <c r="Z307" s="45">
        <f t="shared" si="15"/>
        <v>0</v>
      </c>
      <c r="AA307" s="45">
        <f t="shared" si="15"/>
        <v>0</v>
      </c>
      <c r="AB307" s="2">
        <f>IF(AND(IV.2!D63&gt;0,IV.2!F63&lt;&gt;1,IV.2!F63&lt;&gt;2,IV.2!F63&lt;&gt;5),IV.2!G63,0)</f>
        <v>0</v>
      </c>
      <c r="AC307" s="2">
        <f>IF(AND(IV.2!E63&gt;0,IV.2!F63&lt;&gt;1,IV.2!F63&lt;&gt;2,IV.2!F63&lt;&gt;5),IV.2!G63,0)</f>
        <v>0</v>
      </c>
      <c r="AG307" s="2">
        <f>IF(IV.2!F63=3,IV.2!E63,0)</f>
        <v>0</v>
      </c>
      <c r="AH307" s="2">
        <f>IF(IV.2!F63=4,IV.2!E63,0)</f>
        <v>0</v>
      </c>
      <c r="AJ307" s="2">
        <f>IF(IV.2!F63=3,AB307,0)</f>
        <v>0</v>
      </c>
      <c r="AK307" s="2">
        <f>IF(IV.2!F63=3,AC307,0)</f>
        <v>0</v>
      </c>
      <c r="AL307" s="2">
        <f>IF(IV.2!F63=4,AB307,0)</f>
        <v>0</v>
      </c>
      <c r="AM307" s="2">
        <f>IF(IV.2!F63=4,AC307,0)</f>
        <v>0</v>
      </c>
      <c r="AO307" s="75">
        <f>IF(IV.2!F63=10,IV.2!E63,0)</f>
        <v>0</v>
      </c>
    </row>
    <row r="308" spans="1:41">
      <c r="A308" s="22">
        <v>255</v>
      </c>
      <c r="B308" s="32" t="s">
        <v>404</v>
      </c>
      <c r="C308" s="33"/>
      <c r="E308" s="12"/>
      <c r="F308" s="12"/>
      <c r="G308" s="12"/>
      <c r="H308" s="12"/>
      <c r="I308" s="12"/>
      <c r="K308" s="12"/>
      <c r="L308" s="12"/>
      <c r="M308" s="40">
        <f>IF(IV.2!$F64=1,IV.2!$E64,0)</f>
        <v>0</v>
      </c>
      <c r="N308" s="41">
        <f>IF(IV.2!$F64=2,IV.2!$E64,0)</f>
        <v>0</v>
      </c>
      <c r="O308" s="42">
        <f>IF(IV.2!$F64=3,(IV.2!$E64-IV.2!$G64),0)</f>
        <v>0</v>
      </c>
      <c r="P308" s="12">
        <f>IF(IV.2!$F64=4,(IV.2!$E64-IV.2!$G64),0)</f>
        <v>0</v>
      </c>
      <c r="Q308" s="43">
        <f>IF(IV.2!$F64=5,IV.2!$E64,0)</f>
        <v>0</v>
      </c>
      <c r="R308" s="44">
        <f>IF(IV.2!$F64=6,(IV.2!$E64-IV.2!$G64),0)</f>
        <v>0</v>
      </c>
      <c r="S308" s="44">
        <f>IF(IV.2!$F64=7,IV.2!$E64,0)</f>
        <v>0</v>
      </c>
      <c r="T308" s="44">
        <f>IF(IV.2!$F64=8,(IV.2!$E64-IV.2!$G64),0)</f>
        <v>0</v>
      </c>
      <c r="U308" s="44">
        <f>IF(IV.2!$F64=9,IV.2!$E64,0)</f>
        <v>0</v>
      </c>
      <c r="V308" s="45">
        <f t="shared" si="15"/>
        <v>0</v>
      </c>
      <c r="W308" s="45">
        <f t="shared" si="15"/>
        <v>0</v>
      </c>
      <c r="X308" s="45">
        <f t="shared" si="15"/>
        <v>0</v>
      </c>
      <c r="Y308" s="45">
        <f t="shared" si="15"/>
        <v>0</v>
      </c>
      <c r="Z308" s="45">
        <f t="shared" si="15"/>
        <v>0</v>
      </c>
      <c r="AA308" s="45">
        <f t="shared" si="15"/>
        <v>0</v>
      </c>
      <c r="AB308" s="2">
        <f>IF(AND(IV.2!D64&gt;0,IV.2!F64&lt;&gt;1,IV.2!F64&lt;&gt;2,IV.2!F64&lt;&gt;5),IV.2!G64,0)</f>
        <v>0</v>
      </c>
      <c r="AC308" s="2">
        <f>IF(AND(IV.2!E64&gt;0,IV.2!F64&lt;&gt;1,IV.2!F64&lt;&gt;2,IV.2!F64&lt;&gt;5),IV.2!G64,0)</f>
        <v>0</v>
      </c>
      <c r="AG308" s="2">
        <f>IF(IV.2!F64=3,IV.2!E64,0)</f>
        <v>0</v>
      </c>
      <c r="AH308" s="2">
        <f>IF(IV.2!F64=4,IV.2!E64,0)</f>
        <v>0</v>
      </c>
      <c r="AJ308" s="2">
        <f>IF(IV.2!F64=3,AB308,0)</f>
        <v>0</v>
      </c>
      <c r="AK308" s="2">
        <f>IF(IV.2!F64=3,AC308,0)</f>
        <v>0</v>
      </c>
      <c r="AL308" s="2">
        <f>IF(IV.2!F64=4,AB308,0)</f>
        <v>0</v>
      </c>
      <c r="AM308" s="2">
        <f>IF(IV.2!F64=4,AC308,0)</f>
        <v>0</v>
      </c>
      <c r="AO308" s="75">
        <f>IF(IV.2!F64=10,IV.2!E64,0)</f>
        <v>0</v>
      </c>
    </row>
    <row r="309" spans="1:41">
      <c r="A309" s="22">
        <v>256</v>
      </c>
      <c r="B309" s="32" t="s">
        <v>405</v>
      </c>
      <c r="C309" s="33"/>
      <c r="E309" s="12"/>
      <c r="F309" s="12"/>
      <c r="G309" s="12"/>
      <c r="H309" s="12"/>
      <c r="I309" s="12"/>
      <c r="K309" s="12"/>
      <c r="L309" s="12"/>
      <c r="M309" s="40">
        <f>IF(IV.2!$F65=1,IV.2!$E65,0)</f>
        <v>0</v>
      </c>
      <c r="N309" s="41">
        <f>IF(IV.2!$F65=2,IV.2!$E65,0)</f>
        <v>0</v>
      </c>
      <c r="O309" s="42">
        <f>IF(IV.2!$F65=3,(IV.2!$E65-IV.2!$G65),0)</f>
        <v>0</v>
      </c>
      <c r="P309" s="12">
        <f>IF(IV.2!$F65=4,(IV.2!$E65-IV.2!$G65),0)</f>
        <v>0</v>
      </c>
      <c r="Q309" s="43">
        <f>IF(IV.2!$F65=5,IV.2!$E65,0)</f>
        <v>0</v>
      </c>
      <c r="R309" s="44">
        <f>IF(IV.2!$F65=6,(IV.2!$E65-IV.2!$G65),0)</f>
        <v>0</v>
      </c>
      <c r="S309" s="44">
        <f>IF(IV.2!$F65=7,IV.2!$E65,0)</f>
        <v>0</v>
      </c>
      <c r="T309" s="44">
        <f>IF(IV.2!$F65=8,(IV.2!$E65-IV.2!$G65),0)</f>
        <v>0</v>
      </c>
      <c r="U309" s="44">
        <f>IF(IV.2!$F65=9,IV.2!$E65,0)</f>
        <v>0</v>
      </c>
      <c r="V309" s="45">
        <f t="shared" si="15"/>
        <v>0</v>
      </c>
      <c r="W309" s="45">
        <f t="shared" si="15"/>
        <v>0</v>
      </c>
      <c r="X309" s="45">
        <f t="shared" si="15"/>
        <v>0</v>
      </c>
      <c r="Y309" s="45">
        <f t="shared" si="15"/>
        <v>0</v>
      </c>
      <c r="Z309" s="45">
        <f t="shared" si="15"/>
        <v>0</v>
      </c>
      <c r="AA309" s="45">
        <f t="shared" si="15"/>
        <v>0</v>
      </c>
      <c r="AB309" s="2">
        <f>IF(AND(IV.2!D65&gt;0,IV.2!F65&lt;&gt;1,IV.2!F65&lt;&gt;2,IV.2!F65&lt;&gt;5),IV.2!G65,0)</f>
        <v>0</v>
      </c>
      <c r="AC309" s="2">
        <f>IF(AND(IV.2!E65&gt;0,IV.2!F65&lt;&gt;1,IV.2!F65&lt;&gt;2,IV.2!F65&lt;&gt;5),IV.2!G65,0)</f>
        <v>0</v>
      </c>
      <c r="AG309" s="2">
        <f>IF(IV.2!F65=3,IV.2!E65,0)</f>
        <v>0</v>
      </c>
      <c r="AH309" s="2">
        <f>IF(IV.2!F65=4,IV.2!E65,0)</f>
        <v>0</v>
      </c>
      <c r="AJ309" s="2">
        <f>IF(IV.2!F65=3,AB309,0)</f>
        <v>0</v>
      </c>
      <c r="AK309" s="2">
        <f>IF(IV.2!F65=3,AC309,0)</f>
        <v>0</v>
      </c>
      <c r="AL309" s="2">
        <f>IF(IV.2!F65=4,AB309,0)</f>
        <v>0</v>
      </c>
      <c r="AM309" s="2">
        <f>IF(IV.2!F65=4,AC309,0)</f>
        <v>0</v>
      </c>
      <c r="AO309" s="75">
        <f>IF(IV.2!F65=10,IV.2!E65,0)</f>
        <v>0</v>
      </c>
    </row>
    <row r="310" spans="1:41">
      <c r="A310" s="22">
        <v>257</v>
      </c>
      <c r="B310" s="32" t="s">
        <v>406</v>
      </c>
      <c r="C310" s="33"/>
      <c r="E310" s="12"/>
      <c r="F310" s="12"/>
      <c r="G310" s="12"/>
      <c r="H310" s="12"/>
      <c r="I310" s="12"/>
      <c r="K310" s="12"/>
      <c r="L310" s="12"/>
      <c r="M310" s="40">
        <f>IF(IV.2!$F66=1,IV.2!$E66,0)</f>
        <v>0</v>
      </c>
      <c r="N310" s="41">
        <f>IF(IV.2!$F66=2,IV.2!$E66,0)</f>
        <v>0</v>
      </c>
      <c r="O310" s="42">
        <f>IF(IV.2!$F66=3,(IV.2!$E66-IV.2!$G66),0)</f>
        <v>0</v>
      </c>
      <c r="P310" s="12">
        <f>IF(IV.2!$F66=4,(IV.2!$E66-IV.2!$G66),0)</f>
        <v>0</v>
      </c>
      <c r="Q310" s="43">
        <f>IF(IV.2!$F66=5,IV.2!$E66,0)</f>
        <v>0</v>
      </c>
      <c r="R310" s="44">
        <f>IF(IV.2!$F66=6,(IV.2!$E66-IV.2!$G66),0)</f>
        <v>0</v>
      </c>
      <c r="S310" s="44">
        <f>IF(IV.2!$F66=7,IV.2!$E66,0)</f>
        <v>0</v>
      </c>
      <c r="T310" s="44">
        <f>IF(IV.2!$F66=8,(IV.2!$E66-IV.2!$G66),0)</f>
        <v>0</v>
      </c>
      <c r="U310" s="44">
        <f>IF(IV.2!$F66=9,IV.2!$E66,0)</f>
        <v>0</v>
      </c>
      <c r="V310" s="45">
        <f t="shared" si="15"/>
        <v>0</v>
      </c>
      <c r="W310" s="45">
        <f t="shared" si="15"/>
        <v>0</v>
      </c>
      <c r="X310" s="45">
        <f t="shared" si="15"/>
        <v>0</v>
      </c>
      <c r="Y310" s="45">
        <f t="shared" si="15"/>
        <v>0</v>
      </c>
      <c r="Z310" s="45">
        <f t="shared" si="15"/>
        <v>0</v>
      </c>
      <c r="AA310" s="45">
        <f t="shared" si="15"/>
        <v>0</v>
      </c>
      <c r="AB310" s="2">
        <f>IF(AND(IV.2!D66&gt;0,IV.2!F66&lt;&gt;1,IV.2!F66&lt;&gt;2,IV.2!F66&lt;&gt;5),IV.2!G66,0)</f>
        <v>0</v>
      </c>
      <c r="AC310" s="2">
        <f>IF(AND(IV.2!E66&gt;0,IV.2!F66&lt;&gt;1,IV.2!F66&lt;&gt;2,IV.2!F66&lt;&gt;5),IV.2!G66,0)</f>
        <v>0</v>
      </c>
      <c r="AG310" s="2">
        <f>IF(IV.2!F66=3,IV.2!E66,0)</f>
        <v>0</v>
      </c>
      <c r="AH310" s="2">
        <f>IF(IV.2!F66=4,IV.2!E66,0)</f>
        <v>0</v>
      </c>
      <c r="AJ310" s="2">
        <f>IF(IV.2!F66=3,AB310,0)</f>
        <v>0</v>
      </c>
      <c r="AK310" s="2">
        <f>IF(IV.2!F66=3,AC310,0)</f>
        <v>0</v>
      </c>
      <c r="AL310" s="2">
        <f>IF(IV.2!F66=4,AB310,0)</f>
        <v>0</v>
      </c>
      <c r="AM310" s="2">
        <f>IF(IV.2!F66=4,AC310,0)</f>
        <v>0</v>
      </c>
      <c r="AO310" s="75">
        <f>IF(IV.2!F66=10,IV.2!E66,0)</f>
        <v>0</v>
      </c>
    </row>
    <row r="311" spans="1:41">
      <c r="A311" s="22">
        <v>258</v>
      </c>
      <c r="B311" s="32" t="s">
        <v>407</v>
      </c>
      <c r="C311" s="33"/>
      <c r="E311" s="12"/>
      <c r="F311" s="12"/>
      <c r="G311" s="12"/>
      <c r="H311" s="12"/>
      <c r="I311" s="12"/>
      <c r="K311" s="12"/>
      <c r="L311" s="12"/>
      <c r="M311" s="40">
        <f>IF(IV.2!$F67=1,IV.2!$E67,0)</f>
        <v>0</v>
      </c>
      <c r="N311" s="41">
        <f>IF(IV.2!$F67=2,IV.2!$E67,0)</f>
        <v>0</v>
      </c>
      <c r="O311" s="42">
        <f>IF(IV.2!$F67=3,(IV.2!$E67-IV.2!$G67),0)</f>
        <v>0</v>
      </c>
      <c r="P311" s="12">
        <f>IF(IV.2!$F67=4,(IV.2!$E67-IV.2!$G67),0)</f>
        <v>0</v>
      </c>
      <c r="Q311" s="43">
        <f>IF(IV.2!$F67=5,IV.2!$E67,0)</f>
        <v>0</v>
      </c>
      <c r="R311" s="44">
        <f>IF(IV.2!$F67=6,(IV.2!$E67-IV.2!$G67),0)</f>
        <v>0</v>
      </c>
      <c r="S311" s="44">
        <f>IF(IV.2!$F67=7,IV.2!$E67,0)</f>
        <v>0</v>
      </c>
      <c r="T311" s="44">
        <f>IF(IV.2!$F67=8,(IV.2!$E67-IV.2!$G67),0)</f>
        <v>0</v>
      </c>
      <c r="U311" s="44">
        <f>IF(IV.2!$F67=9,IV.2!$E67,0)</f>
        <v>0</v>
      </c>
      <c r="V311" s="45">
        <f t="shared" si="15"/>
        <v>0</v>
      </c>
      <c r="W311" s="45">
        <f t="shared" si="15"/>
        <v>0</v>
      </c>
      <c r="X311" s="45">
        <f t="shared" si="15"/>
        <v>0</v>
      </c>
      <c r="Y311" s="45">
        <f t="shared" si="15"/>
        <v>0</v>
      </c>
      <c r="Z311" s="45">
        <f t="shared" si="15"/>
        <v>0</v>
      </c>
      <c r="AA311" s="45">
        <f t="shared" si="15"/>
        <v>0</v>
      </c>
      <c r="AB311" s="2">
        <f>IF(AND(IV.2!D67&gt;0,IV.2!F67&lt;&gt;1,IV.2!F67&lt;&gt;2,IV.2!F67&lt;&gt;5),IV.2!G67,0)</f>
        <v>0</v>
      </c>
      <c r="AC311" s="2">
        <f>IF(AND(IV.2!E67&gt;0,IV.2!F67&lt;&gt;1,IV.2!F67&lt;&gt;2,IV.2!F67&lt;&gt;5),IV.2!G67,0)</f>
        <v>0</v>
      </c>
      <c r="AG311" s="2">
        <f>IF(IV.2!F67=3,IV.2!E67,0)</f>
        <v>0</v>
      </c>
      <c r="AH311" s="2">
        <f>IF(IV.2!F67=4,IV.2!E67,0)</f>
        <v>0</v>
      </c>
      <c r="AJ311" s="2">
        <f>IF(IV.2!F67=3,AB311,0)</f>
        <v>0</v>
      </c>
      <c r="AK311" s="2">
        <f>IF(IV.2!F67=3,AC311,0)</f>
        <v>0</v>
      </c>
      <c r="AL311" s="2">
        <f>IF(IV.2!F67=4,AB311,0)</f>
        <v>0</v>
      </c>
      <c r="AM311" s="2">
        <f>IF(IV.2!F67=4,AC311,0)</f>
        <v>0</v>
      </c>
      <c r="AO311" s="75">
        <f>IF(IV.2!F67=10,IV.2!E67,0)</f>
        <v>0</v>
      </c>
    </row>
    <row r="312" spans="1:41">
      <c r="A312" s="22">
        <v>259</v>
      </c>
      <c r="B312" s="32" t="s">
        <v>408</v>
      </c>
      <c r="C312" s="33"/>
      <c r="E312" s="12"/>
      <c r="F312" s="12"/>
      <c r="G312" s="12"/>
      <c r="H312" s="12"/>
      <c r="I312" s="12"/>
      <c r="K312" s="12"/>
      <c r="L312" s="12"/>
      <c r="M312" s="40">
        <f>IF(IV.2!$F68=1,IV.2!$E68,0)</f>
        <v>0</v>
      </c>
      <c r="N312" s="41">
        <f>IF(IV.2!$F68=2,IV.2!$E68,0)</f>
        <v>0</v>
      </c>
      <c r="O312" s="42">
        <f>IF(IV.2!$F68=3,(IV.2!$E68-IV.2!$G68),0)</f>
        <v>0</v>
      </c>
      <c r="P312" s="12">
        <f>IF(IV.2!$F68=4,(IV.2!$E68-IV.2!$G68),0)</f>
        <v>0</v>
      </c>
      <c r="Q312" s="43">
        <f>IF(IV.2!$F68=5,IV.2!$E68,0)</f>
        <v>0</v>
      </c>
      <c r="R312" s="44">
        <f>IF(IV.2!$F68=6,(IV.2!$E68-IV.2!$G68),0)</f>
        <v>0</v>
      </c>
      <c r="S312" s="44">
        <f>IF(IV.2!$F68=7,IV.2!$E68,0)</f>
        <v>0</v>
      </c>
      <c r="T312" s="44">
        <f>IF(IV.2!$F68=8,(IV.2!$E68-IV.2!$G68),0)</f>
        <v>0</v>
      </c>
      <c r="U312" s="44">
        <f>IF(IV.2!$F68=9,IV.2!$E68,0)</f>
        <v>0</v>
      </c>
      <c r="V312" s="45">
        <f t="shared" si="15"/>
        <v>0</v>
      </c>
      <c r="W312" s="45">
        <f t="shared" si="15"/>
        <v>0</v>
      </c>
      <c r="X312" s="45">
        <f t="shared" si="15"/>
        <v>0</v>
      </c>
      <c r="Y312" s="45">
        <f t="shared" si="15"/>
        <v>0</v>
      </c>
      <c r="Z312" s="45">
        <f t="shared" si="15"/>
        <v>0</v>
      </c>
      <c r="AA312" s="45">
        <f t="shared" si="15"/>
        <v>0</v>
      </c>
      <c r="AB312" s="2">
        <f>IF(AND(IV.2!D68&gt;0,IV.2!F68&lt;&gt;1,IV.2!F68&lt;&gt;2,IV.2!F68&lt;&gt;5),IV.2!G68,0)</f>
        <v>0</v>
      </c>
      <c r="AC312" s="2">
        <f>IF(AND(IV.2!E68&gt;0,IV.2!F68&lt;&gt;1,IV.2!F68&lt;&gt;2,IV.2!F68&lt;&gt;5),IV.2!G68,0)</f>
        <v>0</v>
      </c>
      <c r="AG312" s="2">
        <f>IF(IV.2!F68=3,IV.2!E68,0)</f>
        <v>0</v>
      </c>
      <c r="AH312" s="2">
        <f>IF(IV.2!F68=4,IV.2!E68,0)</f>
        <v>0</v>
      </c>
      <c r="AJ312" s="2">
        <f>IF(IV.2!F68=3,AB312,0)</f>
        <v>0</v>
      </c>
      <c r="AK312" s="2">
        <f>IF(IV.2!F68=3,AC312,0)</f>
        <v>0</v>
      </c>
      <c r="AL312" s="2">
        <f>IF(IV.2!F68=4,AB312,0)</f>
        <v>0</v>
      </c>
      <c r="AM312" s="2">
        <f>IF(IV.2!F68=4,AC312,0)</f>
        <v>0</v>
      </c>
      <c r="AO312" s="75">
        <f>IF(IV.2!F68=10,IV.2!E68,0)</f>
        <v>0</v>
      </c>
    </row>
    <row r="313" spans="1:41">
      <c r="A313" s="22">
        <v>260</v>
      </c>
      <c r="B313" s="32" t="s">
        <v>409</v>
      </c>
      <c r="C313" s="33"/>
      <c r="E313" s="12"/>
      <c r="F313" s="12"/>
      <c r="G313" s="12"/>
      <c r="H313" s="12"/>
      <c r="I313" s="12"/>
      <c r="K313" s="12"/>
      <c r="L313" s="12"/>
      <c r="M313" s="40">
        <f>IF(IV.2!$F69=1,IV.2!$E69,0)</f>
        <v>0</v>
      </c>
      <c r="N313" s="41">
        <f>IF(IV.2!$F69=2,IV.2!$E69,0)</f>
        <v>0</v>
      </c>
      <c r="O313" s="42">
        <f>IF(IV.2!$F69=3,(IV.2!$E69-IV.2!$G69),0)</f>
        <v>0</v>
      </c>
      <c r="P313" s="12">
        <f>IF(IV.2!$F69=4,(IV.2!$E69-IV.2!$G69),0)</f>
        <v>0</v>
      </c>
      <c r="Q313" s="43">
        <f>IF(IV.2!$F69=5,IV.2!$E69,0)</f>
        <v>0</v>
      </c>
      <c r="R313" s="44">
        <f>IF(IV.2!$F69=6,(IV.2!$E69-IV.2!$G69),0)</f>
        <v>0</v>
      </c>
      <c r="S313" s="44">
        <f>IF(IV.2!$F69=7,IV.2!$E69,0)</f>
        <v>0</v>
      </c>
      <c r="T313" s="44">
        <f>IF(IV.2!$F69=8,(IV.2!$E69-IV.2!$G69),0)</f>
        <v>0</v>
      </c>
      <c r="U313" s="44">
        <f>IF(IV.2!$F69=9,IV.2!$E69,0)</f>
        <v>0</v>
      </c>
      <c r="V313" s="45">
        <f t="shared" si="15"/>
        <v>0</v>
      </c>
      <c r="W313" s="45">
        <f t="shared" si="15"/>
        <v>0</v>
      </c>
      <c r="X313" s="45">
        <f t="shared" si="15"/>
        <v>0</v>
      </c>
      <c r="Y313" s="45">
        <f t="shared" si="15"/>
        <v>0</v>
      </c>
      <c r="Z313" s="45">
        <f t="shared" si="15"/>
        <v>0</v>
      </c>
      <c r="AA313" s="45">
        <f t="shared" si="15"/>
        <v>0</v>
      </c>
      <c r="AB313" s="2">
        <f>IF(AND(IV.2!D69&gt;0,IV.2!F69&lt;&gt;1,IV.2!F69&lt;&gt;2,IV.2!F69&lt;&gt;5),IV.2!G69,0)</f>
        <v>0</v>
      </c>
      <c r="AC313" s="2">
        <f>IF(AND(IV.2!E69&gt;0,IV.2!F69&lt;&gt;1,IV.2!F69&lt;&gt;2,IV.2!F69&lt;&gt;5),IV.2!G69,0)</f>
        <v>0</v>
      </c>
      <c r="AG313" s="2">
        <f>IF(IV.2!F69=3,IV.2!E69,0)</f>
        <v>0</v>
      </c>
      <c r="AH313" s="2">
        <f>IF(IV.2!F69=4,IV.2!E69,0)</f>
        <v>0</v>
      </c>
      <c r="AJ313" s="2">
        <f>IF(IV.2!F69=3,AB313,0)</f>
        <v>0</v>
      </c>
      <c r="AK313" s="2">
        <f>IF(IV.2!F69=3,AC313,0)</f>
        <v>0</v>
      </c>
      <c r="AL313" s="2">
        <f>IF(IV.2!F69=4,AB313,0)</f>
        <v>0</v>
      </c>
      <c r="AM313" s="2">
        <f>IF(IV.2!F69=4,AC313,0)</f>
        <v>0</v>
      </c>
      <c r="AO313" s="75">
        <f>IF(IV.2!F69=10,IV.2!E69,0)</f>
        <v>0</v>
      </c>
    </row>
    <row r="314" spans="1:41">
      <c r="A314" s="22"/>
      <c r="B314" s="22" t="s">
        <v>410</v>
      </c>
      <c r="C314" s="33"/>
      <c r="E314" s="12"/>
      <c r="F314" s="12"/>
      <c r="G314" s="12"/>
      <c r="H314" s="12"/>
      <c r="I314" s="12"/>
      <c r="K314" s="12"/>
      <c r="L314" s="12"/>
      <c r="M314" s="40">
        <f>IF(IV.2!$F70=1,IV.2!$E70,0)</f>
        <v>0</v>
      </c>
      <c r="N314" s="41">
        <f>IF(IV.2!$F70=2,IV.2!$E70,0)</f>
        <v>0</v>
      </c>
      <c r="O314" s="42">
        <f>IF(IV.2!$F70=3,(IV.2!$E70-IV.2!$G70),0)</f>
        <v>0</v>
      </c>
      <c r="P314" s="12">
        <f>IF(IV.2!$F70=4,(IV.2!$E70-IV.2!$G70),0)</f>
        <v>0</v>
      </c>
      <c r="Q314" s="43">
        <f>IF(IV.2!$F70=5,IV.2!$E70,0)</f>
        <v>0</v>
      </c>
      <c r="R314" s="44">
        <f>IF(IV.2!$F70=6,(IV.2!$E70-IV.2!$G70),0)</f>
        <v>0</v>
      </c>
      <c r="S314" s="44">
        <f>IF(IV.2!$F70=7,IV.2!$E70,0)</f>
        <v>0</v>
      </c>
      <c r="T314" s="44">
        <f>IF(IV.2!$F70=8,(IV.2!$E70-IV.2!$G70),0)</f>
        <v>0</v>
      </c>
      <c r="U314" s="44">
        <f>IF(IV.2!$F70=9,IV.2!$E70,0)</f>
        <v>0</v>
      </c>
      <c r="V314" s="45">
        <f t="shared" si="15"/>
        <v>0</v>
      </c>
      <c r="W314" s="45">
        <f t="shared" si="15"/>
        <v>0</v>
      </c>
      <c r="X314" s="45">
        <f t="shared" si="15"/>
        <v>0</v>
      </c>
      <c r="Y314" s="45">
        <f t="shared" si="15"/>
        <v>0</v>
      </c>
      <c r="Z314" s="45">
        <f t="shared" si="15"/>
        <v>0</v>
      </c>
      <c r="AA314" s="45">
        <f t="shared" si="15"/>
        <v>0</v>
      </c>
      <c r="AB314" s="2">
        <f>IF(AND(IV.2!D70&gt;0,IV.2!F70&lt;&gt;1,IV.2!F70&lt;&gt;2,IV.2!F70&lt;&gt;5),IV.2!G70,0)</f>
        <v>0</v>
      </c>
      <c r="AC314" s="2">
        <f>IF(AND(IV.2!E70&gt;0,IV.2!F70&lt;&gt;1,IV.2!F70&lt;&gt;2,IV.2!F70&lt;&gt;5),IV.2!G70,0)</f>
        <v>0</v>
      </c>
      <c r="AG314" s="2">
        <f>IF(IV.2!F70=3,IV.2!E70,0)</f>
        <v>0</v>
      </c>
      <c r="AH314" s="2">
        <f>IF(IV.2!F70=4,IV.2!E70,0)</f>
        <v>0</v>
      </c>
      <c r="AJ314" s="2">
        <f>IF(IV.2!F70=3,AB314,0)</f>
        <v>0</v>
      </c>
      <c r="AK314" s="2">
        <f>IF(IV.2!F70=3,AC314,0)</f>
        <v>0</v>
      </c>
      <c r="AL314" s="2">
        <f>IF(IV.2!F70=4,AB314,0)</f>
        <v>0</v>
      </c>
      <c r="AM314" s="2">
        <f>IF(IV.2!F70=4,AC314,0)</f>
        <v>0</v>
      </c>
      <c r="AO314" s="75">
        <f>IF(IV.2!F70=10,IV.2!E70,0)</f>
        <v>0</v>
      </c>
    </row>
    <row r="315" spans="1:41">
      <c r="A315" s="22">
        <v>261</v>
      </c>
      <c r="B315" s="32" t="s">
        <v>411</v>
      </c>
      <c r="C315" s="33"/>
      <c r="E315" s="12"/>
      <c r="F315" s="12"/>
      <c r="G315" s="12"/>
      <c r="H315" s="12"/>
      <c r="I315" s="12"/>
      <c r="K315" s="12"/>
      <c r="L315" s="12"/>
      <c r="M315" s="40">
        <f>IF(IV.2!$F71=1,IV.2!$E71,0)</f>
        <v>0</v>
      </c>
      <c r="N315" s="41">
        <f>IF(IV.2!$F71=2,IV.2!$E71,0)</f>
        <v>0</v>
      </c>
      <c r="O315" s="42">
        <f>IF(IV.2!$F71=3,(IV.2!$E71-IV.2!$G71),0)</f>
        <v>0</v>
      </c>
      <c r="P315" s="12">
        <f>IF(IV.2!$F71=4,(IV.2!$E71-IV.2!$G71),0)</f>
        <v>0</v>
      </c>
      <c r="Q315" s="43">
        <f>IF(IV.2!$F71=5,IV.2!$E71,0)</f>
        <v>0</v>
      </c>
      <c r="R315" s="44">
        <f>IF(IV.2!$F71=6,(IV.2!$E71-IV.2!$G71),0)</f>
        <v>0</v>
      </c>
      <c r="S315" s="44">
        <f>IF(IV.2!$F71=7,IV.2!$E71,0)</f>
        <v>0</v>
      </c>
      <c r="T315" s="44">
        <f>IF(IV.2!$F71=8,(IV.2!$E71-IV.2!$G71),0)</f>
        <v>0</v>
      </c>
      <c r="U315" s="44">
        <f>IF(IV.2!$F71=9,IV.2!$E71,0)</f>
        <v>0</v>
      </c>
      <c r="V315" s="45"/>
      <c r="W315" s="45">
        <f>IF(IV.2!F71=2,(N315-IV.2!G71),NERACA!N315)</f>
        <v>0</v>
      </c>
      <c r="X315" s="45"/>
      <c r="Y315" s="45"/>
      <c r="Z315" s="45"/>
      <c r="AA315" s="45">
        <f>IF(IV.2!F71=6,(R315-IV.2!G71),NERACA!R315)</f>
        <v>0</v>
      </c>
      <c r="AB315" s="2">
        <f>IF(AND(IV.2!D71&gt;0,IV.2!F71&lt;&gt;1,IV.2!F71&lt;&gt;2,IV.2!F71&lt;&gt;5),IV.2!G71,0)</f>
        <v>0</v>
      </c>
      <c r="AC315" s="2">
        <f>IF(AND(IV.2!E71&gt;0,IV.2!F71&lt;&gt;1,IV.2!F71&lt;&gt;2,IV.2!F71&lt;&gt;5),IV.2!G71,0)</f>
        <v>0</v>
      </c>
      <c r="AG315" s="2">
        <f>IF(IV.2!F71=3,IV.2!E71,0)</f>
        <v>0</v>
      </c>
      <c r="AH315" s="2">
        <f>IF(IV.2!F71=4,IV.2!E71,0)</f>
        <v>0</v>
      </c>
      <c r="AJ315" s="2">
        <f>IF(IV.2!F71=3,AB315,0)</f>
        <v>0</v>
      </c>
      <c r="AK315" s="2">
        <f>IF(IV.2!F71=3,AC315,0)</f>
        <v>0</v>
      </c>
      <c r="AL315" s="2">
        <f>IF(IV.2!F71=4,AB315,0)</f>
        <v>0</v>
      </c>
      <c r="AM315" s="2">
        <f>IF(IV.2!F71=4,AC315,0)</f>
        <v>0</v>
      </c>
      <c r="AO315" s="75">
        <f>IF(IV.2!F71=10,IV.2!E71,0)</f>
        <v>0</v>
      </c>
    </row>
    <row r="316" spans="1:41">
      <c r="A316" s="22">
        <v>262</v>
      </c>
      <c r="B316" s="32" t="s">
        <v>412</v>
      </c>
      <c r="C316" s="33"/>
      <c r="E316" s="12"/>
      <c r="F316" s="12"/>
      <c r="G316" s="12"/>
      <c r="H316" s="12"/>
      <c r="I316" s="12"/>
      <c r="K316" s="12"/>
      <c r="L316" s="12"/>
      <c r="M316" s="40">
        <f>IF(IV.2!$F72=1,IV.2!$E72,0)</f>
        <v>0</v>
      </c>
      <c r="N316" s="41">
        <f>IF(IV.2!$F72=2,IV.2!$E72,0)</f>
        <v>0</v>
      </c>
      <c r="O316" s="42">
        <f>IF(IV.2!$F72=3,(IV.2!$E72-IV.2!$G72),0)</f>
        <v>0</v>
      </c>
      <c r="P316" s="12">
        <f>IF(IV.2!$F72=4,(IV.2!$E72-IV.2!$G72),0)</f>
        <v>0</v>
      </c>
      <c r="Q316" s="43">
        <f>IF(IV.2!$F72=5,IV.2!$E72,0)</f>
        <v>0</v>
      </c>
      <c r="R316" s="44">
        <f>IF(IV.2!$F72=6,(IV.2!$E72-IV.2!$G72),0)</f>
        <v>0</v>
      </c>
      <c r="S316" s="44">
        <f>IF(IV.2!$F72=7,IV.2!$E72,0)</f>
        <v>0</v>
      </c>
      <c r="T316" s="44">
        <f>IF(IV.2!$F72=8,(IV.2!$E72-IV.2!$G72),0)</f>
        <v>0</v>
      </c>
      <c r="U316" s="44">
        <f>IF(IV.2!$F72=9,IV.2!$E72,0)</f>
        <v>0</v>
      </c>
      <c r="V316" s="45">
        <f t="shared" ref="V316:V347" si="16">M316</f>
        <v>0</v>
      </c>
      <c r="W316" s="45">
        <f t="shared" ref="W316:W347" si="17">N316</f>
        <v>0</v>
      </c>
      <c r="X316" s="45">
        <f t="shared" ref="X316:X347" si="18">O316</f>
        <v>0</v>
      </c>
      <c r="Y316" s="45">
        <f t="shared" ref="Y316:Y347" si="19">P316</f>
        <v>0</v>
      </c>
      <c r="Z316" s="45">
        <f t="shared" ref="Z316:Z347" si="20">Q316</f>
        <v>0</v>
      </c>
      <c r="AA316" s="45">
        <f t="shared" ref="AA316:AA347" si="21">R316</f>
        <v>0</v>
      </c>
      <c r="AB316" s="2">
        <f>IF(AND(IV.2!D72&gt;0,IV.2!F72&lt;&gt;1,IV.2!F72&lt;&gt;2,IV.2!F72&lt;&gt;5),IV.2!G72,0)</f>
        <v>0</v>
      </c>
      <c r="AC316" s="2">
        <f>IF(AND(IV.2!E72&gt;0,IV.2!F72&lt;&gt;1,IV.2!F72&lt;&gt;2,IV.2!F72&lt;&gt;5),IV.2!G72,0)</f>
        <v>0</v>
      </c>
      <c r="AG316" s="2">
        <f>IF(IV.2!F72=3,IV.2!E72,0)</f>
        <v>0</v>
      </c>
      <c r="AH316" s="2">
        <f>IF(IV.2!F72=4,IV.2!E72,0)</f>
        <v>0</v>
      </c>
      <c r="AJ316" s="2">
        <f>IF(IV.2!F72=3,AB316,0)</f>
        <v>0</v>
      </c>
      <c r="AK316" s="2">
        <f>IF(IV.2!F72=3,AC316,0)</f>
        <v>0</v>
      </c>
      <c r="AL316" s="2">
        <f>IF(IV.2!F72=4,AB316,0)</f>
        <v>0</v>
      </c>
      <c r="AM316" s="2">
        <f>IF(IV.2!F72=4,AC316,0)</f>
        <v>0</v>
      </c>
      <c r="AO316" s="75">
        <f>IF(IV.2!F72=10,IV.2!E72,0)</f>
        <v>0</v>
      </c>
    </row>
    <row r="317" spans="1:41">
      <c r="A317" s="22">
        <v>263</v>
      </c>
      <c r="B317" s="32" t="s">
        <v>413</v>
      </c>
      <c r="C317" s="33"/>
      <c r="E317" s="12"/>
      <c r="F317" s="12"/>
      <c r="G317" s="12"/>
      <c r="H317" s="12"/>
      <c r="I317" s="12"/>
      <c r="K317" s="12"/>
      <c r="L317" s="12"/>
      <c r="M317" s="40">
        <f>IF(IV.2!$F73=1,IV.2!$E73,0)</f>
        <v>0</v>
      </c>
      <c r="N317" s="41">
        <f>IF(IV.2!$F73=2,IV.2!$E73,0)</f>
        <v>0</v>
      </c>
      <c r="O317" s="42">
        <f>IF(IV.2!$F73=3,(IV.2!$E73-IV.2!$G73),0)</f>
        <v>0</v>
      </c>
      <c r="P317" s="12">
        <f>IF(IV.2!$F73=4,(IV.2!$E73-IV.2!$G73),0)</f>
        <v>0</v>
      </c>
      <c r="Q317" s="43">
        <f>IF(IV.2!$F73=5,IV.2!$E73,0)</f>
        <v>0</v>
      </c>
      <c r="R317" s="44">
        <f>IF(IV.2!$F73=6,(IV.2!$E73-IV.2!$G73),0)</f>
        <v>0</v>
      </c>
      <c r="S317" s="44">
        <f>IF(IV.2!$F73=7,IV.2!$E73,0)</f>
        <v>0</v>
      </c>
      <c r="T317" s="44">
        <f>IF(IV.2!$F73=8,(IV.2!$E73-IV.2!$G73),0)</f>
        <v>0</v>
      </c>
      <c r="U317" s="44">
        <f>IF(IV.2!$F73=9,IV.2!$E73,0)</f>
        <v>0</v>
      </c>
      <c r="V317" s="45">
        <f t="shared" si="16"/>
        <v>0</v>
      </c>
      <c r="W317" s="45">
        <f t="shared" si="17"/>
        <v>0</v>
      </c>
      <c r="X317" s="45">
        <f t="shared" si="18"/>
        <v>0</v>
      </c>
      <c r="Y317" s="45">
        <f t="shared" si="19"/>
        <v>0</v>
      </c>
      <c r="Z317" s="45">
        <f t="shared" si="20"/>
        <v>0</v>
      </c>
      <c r="AA317" s="45">
        <f t="shared" si="21"/>
        <v>0</v>
      </c>
      <c r="AB317" s="2">
        <f>IF(AND(IV.2!D73&gt;0,IV.2!F73&lt;&gt;1,IV.2!F73&lt;&gt;2,IV.2!F73&lt;&gt;5),IV.2!G73,0)</f>
        <v>0</v>
      </c>
      <c r="AC317" s="2">
        <f>IF(AND(IV.2!E73&gt;0,IV.2!F73&lt;&gt;1,IV.2!F73&lt;&gt;2,IV.2!F73&lt;&gt;5),IV.2!G73,0)</f>
        <v>0</v>
      </c>
      <c r="AG317" s="2">
        <f>IF(IV.2!F73=3,IV.2!E73,0)</f>
        <v>0</v>
      </c>
      <c r="AH317" s="2">
        <f>IF(IV.2!F73=4,IV.2!E73,0)</f>
        <v>0</v>
      </c>
      <c r="AJ317" s="2">
        <f>IF(IV.2!F73=3,AB317,0)</f>
        <v>0</v>
      </c>
      <c r="AK317" s="2">
        <f>IF(IV.2!F73=3,AC317,0)</f>
        <v>0</v>
      </c>
      <c r="AL317" s="2">
        <f>IF(IV.2!F73=4,AB317,0)</f>
        <v>0</v>
      </c>
      <c r="AM317" s="2">
        <f>IF(IV.2!F73=4,AC317,0)</f>
        <v>0</v>
      </c>
      <c r="AO317" s="75">
        <f>IF(IV.2!F73=10,IV.2!E73,0)</f>
        <v>0</v>
      </c>
    </row>
    <row r="318" spans="1:41">
      <c r="A318" s="22">
        <v>264</v>
      </c>
      <c r="B318" s="32" t="s">
        <v>414</v>
      </c>
      <c r="C318" s="33"/>
      <c r="E318" s="12"/>
      <c r="F318" s="12"/>
      <c r="G318" s="12"/>
      <c r="H318" s="12"/>
      <c r="I318" s="12"/>
      <c r="K318" s="12"/>
      <c r="L318" s="12"/>
      <c r="M318" s="40">
        <f>IF(IV.2!$F74=1,IV.2!$E74,0)</f>
        <v>0</v>
      </c>
      <c r="N318" s="41">
        <f>IF(IV.2!$F74=2,IV.2!$E74,0)</f>
        <v>0</v>
      </c>
      <c r="O318" s="42">
        <f>IF(IV.2!$F74=3,(IV.2!$E74-IV.2!$G74),0)</f>
        <v>0</v>
      </c>
      <c r="P318" s="12">
        <f>IF(IV.2!$F74=4,(IV.2!$E74-IV.2!$G74),0)</f>
        <v>0</v>
      </c>
      <c r="Q318" s="43">
        <f>IF(IV.2!$F74=5,IV.2!$E74,0)</f>
        <v>0</v>
      </c>
      <c r="R318" s="44">
        <f>IF(IV.2!$F74=6,(IV.2!$E74-IV.2!$G74),0)</f>
        <v>0</v>
      </c>
      <c r="S318" s="44">
        <f>IF(IV.2!$F74=7,IV.2!$E74,0)</f>
        <v>0</v>
      </c>
      <c r="T318" s="44">
        <f>IF(IV.2!$F74=8,(IV.2!$E74-IV.2!$G74),0)</f>
        <v>0</v>
      </c>
      <c r="U318" s="44">
        <f>IF(IV.2!$F74=9,IV.2!$E74,0)</f>
        <v>0</v>
      </c>
      <c r="V318" s="45">
        <f t="shared" si="16"/>
        <v>0</v>
      </c>
      <c r="W318" s="45">
        <f t="shared" si="17"/>
        <v>0</v>
      </c>
      <c r="X318" s="45">
        <f t="shared" si="18"/>
        <v>0</v>
      </c>
      <c r="Y318" s="45">
        <f t="shared" si="19"/>
        <v>0</v>
      </c>
      <c r="Z318" s="45">
        <f t="shared" si="20"/>
        <v>0</v>
      </c>
      <c r="AA318" s="45">
        <f t="shared" si="21"/>
        <v>0</v>
      </c>
      <c r="AB318" s="2">
        <f>IF(AND(IV.2!D74&gt;0,IV.2!F74&lt;&gt;1,IV.2!F74&lt;&gt;2,IV.2!F74&lt;&gt;5),IV.2!G74,0)</f>
        <v>0</v>
      </c>
      <c r="AC318" s="2">
        <f>IF(AND(IV.2!E74&gt;0,IV.2!F74&lt;&gt;1,IV.2!F74&lt;&gt;2,IV.2!F74&lt;&gt;5),IV.2!G74,0)</f>
        <v>0</v>
      </c>
      <c r="AG318" s="2">
        <f>IF(IV.2!F74=3,IV.2!E74,0)</f>
        <v>0</v>
      </c>
      <c r="AH318" s="2">
        <f>IF(IV.2!F74=4,IV.2!E74,0)</f>
        <v>0</v>
      </c>
      <c r="AJ318" s="2">
        <f>IF(IV.2!F74=3,AB318,0)</f>
        <v>0</v>
      </c>
      <c r="AK318" s="2">
        <f>IF(IV.2!F74=3,AC318,0)</f>
        <v>0</v>
      </c>
      <c r="AL318" s="2">
        <f>IF(IV.2!F74=4,AB318,0)</f>
        <v>0</v>
      </c>
      <c r="AM318" s="2">
        <f>IF(IV.2!F74=4,AC318,0)</f>
        <v>0</v>
      </c>
      <c r="AO318" s="75">
        <f>IF(IV.2!F74=10,IV.2!E74,0)</f>
        <v>0</v>
      </c>
    </row>
    <row r="319" spans="1:41">
      <c r="A319" s="22">
        <v>265</v>
      </c>
      <c r="B319" s="32" t="s">
        <v>415</v>
      </c>
      <c r="C319" s="33"/>
      <c r="E319" s="12"/>
      <c r="F319" s="12"/>
      <c r="G319" s="12"/>
      <c r="H319" s="12"/>
      <c r="I319" s="12"/>
      <c r="K319" s="12"/>
      <c r="L319" s="12"/>
      <c r="M319" s="40">
        <f>IF(IV.2!$F75=1,IV.2!$E75,0)</f>
        <v>0</v>
      </c>
      <c r="N319" s="41">
        <f>IF(IV.2!$F75=2,IV.2!$E75,0)</f>
        <v>0</v>
      </c>
      <c r="O319" s="42">
        <f>IF(IV.2!$F75=3,(IV.2!$E75-IV.2!$G75),0)</f>
        <v>0</v>
      </c>
      <c r="P319" s="12">
        <f>IF(IV.2!$F75=4,(IV.2!$E75-IV.2!$G75),0)</f>
        <v>0</v>
      </c>
      <c r="Q319" s="43">
        <f>IF(IV.2!$F75=5,IV.2!$E75,0)</f>
        <v>0</v>
      </c>
      <c r="R319" s="44">
        <f>IF(IV.2!$F75=6,(IV.2!$E75-IV.2!$G75),0)</f>
        <v>0</v>
      </c>
      <c r="S319" s="44">
        <f>IF(IV.2!$F75=7,IV.2!$E75,0)</f>
        <v>0</v>
      </c>
      <c r="T319" s="44">
        <f>IF(IV.2!$F75=8,(IV.2!$E75-IV.2!$G75),0)</f>
        <v>0</v>
      </c>
      <c r="U319" s="44">
        <f>IF(IV.2!$F75=9,IV.2!$E75,0)</f>
        <v>0</v>
      </c>
      <c r="V319" s="45">
        <f t="shared" si="16"/>
        <v>0</v>
      </c>
      <c r="W319" s="45">
        <f t="shared" si="17"/>
        <v>0</v>
      </c>
      <c r="X319" s="45">
        <f t="shared" si="18"/>
        <v>0</v>
      </c>
      <c r="Y319" s="45">
        <f t="shared" si="19"/>
        <v>0</v>
      </c>
      <c r="Z319" s="45">
        <f t="shared" si="20"/>
        <v>0</v>
      </c>
      <c r="AA319" s="45">
        <f t="shared" si="21"/>
        <v>0</v>
      </c>
      <c r="AB319" s="2">
        <f>IF(AND(IV.2!D75&gt;0,IV.2!F75&lt;&gt;1,IV.2!F75&lt;&gt;2,IV.2!F75&lt;&gt;5),IV.2!G75,0)</f>
        <v>0</v>
      </c>
      <c r="AC319" s="2">
        <f>IF(AND(IV.2!E75&gt;0,IV.2!F75&lt;&gt;1,IV.2!F75&lt;&gt;2,IV.2!F75&lt;&gt;5),IV.2!G75,0)</f>
        <v>0</v>
      </c>
      <c r="AG319" s="2">
        <f>IF(IV.2!F75=3,IV.2!E75,0)</f>
        <v>0</v>
      </c>
      <c r="AH319" s="2">
        <f>IF(IV.2!F75=4,IV.2!E75,0)</f>
        <v>0</v>
      </c>
      <c r="AJ319" s="2">
        <f>IF(IV.2!F75=3,AB319,0)</f>
        <v>0</v>
      </c>
      <c r="AK319" s="2">
        <f>IF(IV.2!F75=3,AC319,0)</f>
        <v>0</v>
      </c>
      <c r="AL319" s="2">
        <f>IF(IV.2!F75=4,AB319,0)</f>
        <v>0</v>
      </c>
      <c r="AM319" s="2">
        <f>IF(IV.2!F75=4,AC319,0)</f>
        <v>0</v>
      </c>
      <c r="AO319" s="75">
        <f>IF(IV.2!F75=10,IV.2!E75,0)</f>
        <v>0</v>
      </c>
    </row>
    <row r="320" spans="1:41">
      <c r="A320" s="22">
        <v>266</v>
      </c>
      <c r="B320" s="32" t="s">
        <v>416</v>
      </c>
      <c r="C320" s="33"/>
      <c r="E320" s="12"/>
      <c r="F320" s="12"/>
      <c r="G320" s="12"/>
      <c r="H320" s="12"/>
      <c r="I320" s="12"/>
      <c r="K320" s="12"/>
      <c r="L320" s="12"/>
      <c r="M320" s="40">
        <f>IF(IV.2!$F76=1,IV.2!$E76,0)</f>
        <v>0</v>
      </c>
      <c r="N320" s="41">
        <f>IF(IV.2!$F76=2,IV.2!$E76,0)</f>
        <v>0</v>
      </c>
      <c r="O320" s="42">
        <f>IF(IV.2!$F76=3,(IV.2!$E76-IV.2!$G76),0)</f>
        <v>0</v>
      </c>
      <c r="P320" s="12">
        <f>IF(IV.2!$F76=4,(IV.2!$E76-IV.2!$G76),0)</f>
        <v>0</v>
      </c>
      <c r="Q320" s="43">
        <f>IF(IV.2!$F76=5,IV.2!$E76,0)</f>
        <v>0</v>
      </c>
      <c r="R320" s="44">
        <f>IF(IV.2!$F76=6,(IV.2!$E76-IV.2!$G76),0)</f>
        <v>0</v>
      </c>
      <c r="S320" s="44">
        <f>IF(IV.2!$F76=7,IV.2!$E76,0)</f>
        <v>0</v>
      </c>
      <c r="T320" s="44">
        <f>IF(IV.2!$F76=8,(IV.2!$E76-IV.2!$G76),0)</f>
        <v>0</v>
      </c>
      <c r="U320" s="44">
        <f>IF(IV.2!$F76=9,IV.2!$E76,0)</f>
        <v>0</v>
      </c>
      <c r="V320" s="45">
        <f t="shared" si="16"/>
        <v>0</v>
      </c>
      <c r="W320" s="45">
        <f t="shared" si="17"/>
        <v>0</v>
      </c>
      <c r="X320" s="45">
        <f t="shared" si="18"/>
        <v>0</v>
      </c>
      <c r="Y320" s="45">
        <f t="shared" si="19"/>
        <v>0</v>
      </c>
      <c r="Z320" s="45">
        <f t="shared" si="20"/>
        <v>0</v>
      </c>
      <c r="AA320" s="45">
        <f t="shared" si="21"/>
        <v>0</v>
      </c>
      <c r="AB320" s="2">
        <f>IF(AND(IV.2!D76&gt;0,IV.2!F76&lt;&gt;1,IV.2!F76&lt;&gt;2,IV.2!F76&lt;&gt;5),IV.2!G76,0)</f>
        <v>0</v>
      </c>
      <c r="AC320" s="2">
        <f>IF(AND(IV.2!E76&gt;0,IV.2!F76&lt;&gt;1,IV.2!F76&lt;&gt;2,IV.2!F76&lt;&gt;5),IV.2!G76,0)</f>
        <v>0</v>
      </c>
      <c r="AG320" s="2">
        <f>IF(IV.2!F76=3,IV.2!E76,0)</f>
        <v>0</v>
      </c>
      <c r="AH320" s="2">
        <f>IF(IV.2!F76=4,IV.2!E76,0)</f>
        <v>0</v>
      </c>
      <c r="AJ320" s="2">
        <f>IF(IV.2!F76=3,AB320,0)</f>
        <v>0</v>
      </c>
      <c r="AK320" s="2">
        <f>IF(IV.2!F76=3,AC320,0)</f>
        <v>0</v>
      </c>
      <c r="AL320" s="2">
        <f>IF(IV.2!F76=4,AB320,0)</f>
        <v>0</v>
      </c>
      <c r="AM320" s="2">
        <f>IF(IV.2!F76=4,AC320,0)</f>
        <v>0</v>
      </c>
      <c r="AO320" s="75">
        <f>IF(IV.2!F76=10,IV.2!E76,0)</f>
        <v>0</v>
      </c>
    </row>
    <row r="321" spans="1:41">
      <c r="A321" s="22">
        <v>267</v>
      </c>
      <c r="B321" s="32" t="s">
        <v>417</v>
      </c>
      <c r="C321" s="33">
        <f>IF(IV.2!$F77=1,IV.2!$D77,0)</f>
        <v>0</v>
      </c>
      <c r="D321" s="12">
        <f>IF(IV.2!$F77=2,IV.2!$D77,0)</f>
        <v>0</v>
      </c>
      <c r="E321" s="12">
        <f>IF(IV.2!$F77=3,(IV.2!$D77-IV.2!$G77),0)</f>
        <v>0</v>
      </c>
      <c r="F321" s="12">
        <f>IF(IV.2!$F77=4,(IV.2!$D77-IV.2!$G77),0)</f>
        <v>0</v>
      </c>
      <c r="G321" s="33">
        <f>IF(IV.2!$F77=5,IV.2!$D77,0)</f>
        <v>0</v>
      </c>
      <c r="H321" s="12">
        <f>IF(IV.2!$F77=6,(IV.2!$D77-IV.2!$G77),0)</f>
        <v>0</v>
      </c>
      <c r="I321" s="12">
        <f>IF(IV.2!$F77=7,IV.2!$D77,0)</f>
        <v>0</v>
      </c>
      <c r="J321" s="12">
        <f>IF(IV.2!$F77=8,(IV.2!$D77-IV.2!$G77),0)</f>
        <v>0</v>
      </c>
      <c r="K321" s="12">
        <f>IF(IV.2!$F77=9,IV.2!$D77,0)</f>
        <v>0</v>
      </c>
      <c r="L321" s="76">
        <f>IF(IV.2!$F77=10,IV.2!$D77,0)</f>
        <v>0</v>
      </c>
      <c r="M321" s="40"/>
      <c r="N321" s="41"/>
      <c r="O321" s="42"/>
      <c r="Q321" s="43"/>
      <c r="R321" s="44"/>
      <c r="S321" s="44"/>
      <c r="T321" s="44"/>
      <c r="U321" s="44"/>
      <c r="V321" s="45">
        <f t="shared" si="16"/>
        <v>0</v>
      </c>
      <c r="W321" s="45">
        <f t="shared" si="17"/>
        <v>0</v>
      </c>
      <c r="X321" s="45">
        <f t="shared" si="18"/>
        <v>0</v>
      </c>
      <c r="Y321" s="45">
        <f t="shared" si="19"/>
        <v>0</v>
      </c>
      <c r="Z321" s="45">
        <f t="shared" si="20"/>
        <v>0</v>
      </c>
      <c r="AA321" s="45">
        <f t="shared" si="21"/>
        <v>0</v>
      </c>
      <c r="AB321" s="2">
        <f>IF(AND(IV.2!D77&gt;0,IV.2!F77&lt;&gt;1,IV.2!F77&lt;&gt;2,IV.2!F77&lt;&gt;5),IV.2!G77,0)</f>
        <v>0</v>
      </c>
      <c r="AC321" s="2">
        <f>IF(AND(IV.2!E77&gt;0,IV.2!F77&lt;&gt;1,IV.2!F77&lt;&gt;2,IV.2!F77&lt;&gt;5),IV.2!G77,0)</f>
        <v>0</v>
      </c>
      <c r="AE321" s="2">
        <f>IF(IV.2!F77=3,IV.2!D77,0)</f>
        <v>0</v>
      </c>
      <c r="AF321" s="2">
        <f>IF(IV.2!F77=4,IV.2!D77,0)</f>
        <v>0</v>
      </c>
      <c r="AJ321" s="2">
        <f>IF(IV.2!F77=3,AB321,0)</f>
        <v>0</v>
      </c>
      <c r="AK321" s="2">
        <f>IF(IV.2!F77=3,AC321,0)</f>
        <v>0</v>
      </c>
      <c r="AL321" s="2">
        <f>IF(IV.2!F77=4,AB321,0)</f>
        <v>0</v>
      </c>
      <c r="AM321" s="2">
        <f>IF(IV.2!F77=4,AC321,0)</f>
        <v>0</v>
      </c>
      <c r="AO321" s="75"/>
    </row>
    <row r="322" spans="1:41">
      <c r="A322" s="22">
        <v>268</v>
      </c>
      <c r="B322" s="32" t="s">
        <v>418</v>
      </c>
      <c r="C322" s="33"/>
      <c r="E322" s="12"/>
      <c r="F322" s="12"/>
      <c r="G322" s="12"/>
      <c r="H322" s="12"/>
      <c r="I322" s="12"/>
      <c r="K322" s="12"/>
      <c r="L322" s="12"/>
      <c r="M322" s="40">
        <f>IF(IV.2!$F78=1,IV.2!$E78,0)</f>
        <v>0</v>
      </c>
      <c r="N322" s="41">
        <f>IF(IV.2!$F78=2,IV.2!$E78,0)</f>
        <v>0</v>
      </c>
      <c r="O322" s="42">
        <f>IF(IV.2!$F78=3,(IV.2!$E78-IV.2!$G78),0)</f>
        <v>0</v>
      </c>
      <c r="P322" s="12">
        <f>IF(IV.2!$F78=4,(IV.2!$E78-IV.2!$G78),0)</f>
        <v>0</v>
      </c>
      <c r="Q322" s="43">
        <f>IF(IV.2!$F78=5,IV.2!$E78,0)</f>
        <v>0</v>
      </c>
      <c r="R322" s="44">
        <f>IF(IV.2!$F78=6,(IV.2!$E78-IV.2!$G78),0)</f>
        <v>0</v>
      </c>
      <c r="S322" s="44">
        <f>IF(IV.2!$F78=7,IV.2!$E78,0)</f>
        <v>0</v>
      </c>
      <c r="T322" s="44">
        <f>IF(IV.2!$F78=8,(IV.2!$E78-IV.2!$G78),0)</f>
        <v>0</v>
      </c>
      <c r="U322" s="44">
        <f>IF(IV.2!$F78=9,IV.2!$E78,0)</f>
        <v>0</v>
      </c>
      <c r="V322" s="45">
        <f t="shared" si="16"/>
        <v>0</v>
      </c>
      <c r="W322" s="45">
        <f t="shared" si="17"/>
        <v>0</v>
      </c>
      <c r="X322" s="45">
        <f t="shared" si="18"/>
        <v>0</v>
      </c>
      <c r="Y322" s="45">
        <f t="shared" si="19"/>
        <v>0</v>
      </c>
      <c r="Z322" s="45">
        <f t="shared" si="20"/>
        <v>0</v>
      </c>
      <c r="AA322" s="45">
        <f t="shared" si="21"/>
        <v>0</v>
      </c>
      <c r="AB322" s="2">
        <f>IF(AND(IV.2!D78&gt;0,IV.2!F78&lt;&gt;1,IV.2!F78&lt;&gt;2,IV.2!F78&lt;&gt;5),IV.2!G78,0)</f>
        <v>0</v>
      </c>
      <c r="AC322" s="2">
        <f>IF(AND(IV.2!E78&gt;0,IV.2!F78&lt;&gt;1,IV.2!F78&lt;&gt;2,IV.2!F78&lt;&gt;5),IV.2!G78,0)</f>
        <v>0</v>
      </c>
      <c r="AG322" s="2">
        <f>IF(IV.2!F78=3,IV.2!E78,0)</f>
        <v>0</v>
      </c>
      <c r="AH322" s="2">
        <f>IF(IV.2!F78=4,IV.2!E78,0)</f>
        <v>0</v>
      </c>
      <c r="AJ322" s="2">
        <f>IF(IV.2!F78=3,AB322,0)</f>
        <v>0</v>
      </c>
      <c r="AK322" s="2">
        <f>IF(IV.2!F78=3,AC322,0)</f>
        <v>0</v>
      </c>
      <c r="AL322" s="2">
        <f>IF(IV.2!F78=4,AB322,0)</f>
        <v>0</v>
      </c>
      <c r="AM322" s="2">
        <f>IF(IV.2!F78=4,AC322,0)</f>
        <v>0</v>
      </c>
      <c r="AO322" s="75">
        <f>IF(IV.2!F78=10,IV.2!E78,0)</f>
        <v>0</v>
      </c>
    </row>
    <row r="323" spans="1:41">
      <c r="A323" s="22">
        <v>269</v>
      </c>
      <c r="B323" s="32" t="s">
        <v>419</v>
      </c>
      <c r="C323" s="33"/>
      <c r="E323" s="12"/>
      <c r="F323" s="12"/>
      <c r="G323" s="12"/>
      <c r="H323" s="12"/>
      <c r="I323" s="12"/>
      <c r="K323" s="12"/>
      <c r="L323" s="12"/>
      <c r="M323" s="40">
        <f>IF(IV.2!$F79=1,IV.2!$E79,0)</f>
        <v>0</v>
      </c>
      <c r="N323" s="41">
        <f>IF(IV.2!$F79=2,IV.2!$E79,0)</f>
        <v>0</v>
      </c>
      <c r="O323" s="42">
        <f>IF(IV.2!$F79=3,(IV.2!$E79-IV.2!$G79),0)</f>
        <v>0</v>
      </c>
      <c r="P323" s="12">
        <f>IF(IV.2!$F79=4,(IV.2!$E79-IV.2!$G79),0)</f>
        <v>0</v>
      </c>
      <c r="Q323" s="43">
        <f>IF(IV.2!$F79=5,IV.2!$E79,0)</f>
        <v>0</v>
      </c>
      <c r="R323" s="44">
        <f>IF(IV.2!$F79=6,(IV.2!$E79-IV.2!$G79),0)</f>
        <v>0</v>
      </c>
      <c r="S323" s="44">
        <f>IF(IV.2!$F79=7,IV.2!$E79,0)</f>
        <v>0</v>
      </c>
      <c r="T323" s="44">
        <f>IF(IV.2!$F79=8,(IV.2!$E79-IV.2!$G79),0)</f>
        <v>0</v>
      </c>
      <c r="U323" s="44">
        <f>IF(IV.2!$F79=9,IV.2!$E79,0)</f>
        <v>0</v>
      </c>
      <c r="V323" s="45">
        <f t="shared" si="16"/>
        <v>0</v>
      </c>
      <c r="W323" s="45">
        <f t="shared" si="17"/>
        <v>0</v>
      </c>
      <c r="X323" s="45">
        <f t="shared" si="18"/>
        <v>0</v>
      </c>
      <c r="Y323" s="45">
        <f t="shared" si="19"/>
        <v>0</v>
      </c>
      <c r="Z323" s="45">
        <f t="shared" si="20"/>
        <v>0</v>
      </c>
      <c r="AA323" s="45">
        <f t="shared" si="21"/>
        <v>0</v>
      </c>
      <c r="AB323" s="2">
        <f>IF(AND(IV.2!D79&gt;0,IV.2!F79&lt;&gt;1,IV.2!F79&lt;&gt;2,IV.2!F79&lt;&gt;5),IV.2!G79,0)</f>
        <v>0</v>
      </c>
      <c r="AC323" s="2">
        <f>IF(AND(IV.2!E79&gt;0,IV.2!F79&lt;&gt;1,IV.2!F79&lt;&gt;2,IV.2!F79&lt;&gt;5),IV.2!G79,0)</f>
        <v>0</v>
      </c>
      <c r="AG323" s="2">
        <f>IF(IV.2!F79=3,IV.2!E79,0)</f>
        <v>0</v>
      </c>
      <c r="AH323" s="2">
        <f>IF(IV.2!F79=4,IV.2!E79,0)</f>
        <v>0</v>
      </c>
      <c r="AJ323" s="2">
        <f>IF(IV.2!F79=3,AB323,0)</f>
        <v>0</v>
      </c>
      <c r="AK323" s="2">
        <f>IF(IV.2!F79=3,AC323,0)</f>
        <v>0</v>
      </c>
      <c r="AL323" s="2">
        <f>IF(IV.2!F79=4,AB323,0)</f>
        <v>0</v>
      </c>
      <c r="AM323" s="2">
        <f>IF(IV.2!F79=4,AC323,0)</f>
        <v>0</v>
      </c>
      <c r="AO323" s="75">
        <f>IF(IV.2!F79=10,IV.2!E79,0)</f>
        <v>0</v>
      </c>
    </row>
    <row r="324" spans="1:41">
      <c r="A324" s="22">
        <v>270</v>
      </c>
      <c r="B324" s="22" t="s">
        <v>420</v>
      </c>
      <c r="C324" s="33"/>
      <c r="E324" s="12"/>
      <c r="F324" s="12"/>
      <c r="G324" s="12"/>
      <c r="H324" s="12"/>
      <c r="I324" s="12"/>
      <c r="K324" s="12"/>
      <c r="L324" s="12"/>
      <c r="M324" s="40">
        <f>IF(IV.2!$F80=1,IV.2!$E80,0)</f>
        <v>0</v>
      </c>
      <c r="N324" s="41">
        <f>IF(IV.2!$F80=2,IV.2!$E80,0)</f>
        <v>0</v>
      </c>
      <c r="O324" s="42">
        <f>IF(IV.2!$F80=3,(IV.2!$E80-IV.2!$G80),0)</f>
        <v>0</v>
      </c>
      <c r="P324" s="12">
        <f>IF(IV.2!$F80=4,(IV.2!$E80-IV.2!$G80),0)</f>
        <v>0</v>
      </c>
      <c r="Q324" s="43">
        <f>IF(IV.2!$F80=5,IV.2!$E80,0)</f>
        <v>0</v>
      </c>
      <c r="R324" s="44">
        <f>IF(IV.2!$F80=6,(IV.2!$E80-IV.2!$G80),0)</f>
        <v>0</v>
      </c>
      <c r="S324" s="44">
        <f>IF(IV.2!$F80=7,IV.2!$E80,0)</f>
        <v>0</v>
      </c>
      <c r="T324" s="44">
        <f>IF(IV.2!$F80=8,(IV.2!$E80-IV.2!$G80),0)</f>
        <v>0</v>
      </c>
      <c r="U324" s="44">
        <f>IF(IV.2!$F80=9,IV.2!$E80,0)</f>
        <v>0</v>
      </c>
      <c r="V324" s="45">
        <f t="shared" si="16"/>
        <v>0</v>
      </c>
      <c r="W324" s="45">
        <f t="shared" si="17"/>
        <v>0</v>
      </c>
      <c r="X324" s="45">
        <f t="shared" si="18"/>
        <v>0</v>
      </c>
      <c r="Y324" s="45">
        <f t="shared" si="19"/>
        <v>0</v>
      </c>
      <c r="Z324" s="45">
        <f t="shared" si="20"/>
        <v>0</v>
      </c>
      <c r="AA324" s="45">
        <f t="shared" si="21"/>
        <v>0</v>
      </c>
      <c r="AB324" s="2">
        <f>IF(AND(IV.2!D80&gt;0,IV.2!F80&lt;&gt;1,IV.2!F80&lt;&gt;2,IV.2!F80&lt;&gt;5),IV.2!G80,0)</f>
        <v>0</v>
      </c>
      <c r="AC324" s="2">
        <f>IF(AND(IV.2!E80&gt;0,IV.2!F80&lt;&gt;1,IV.2!F80&lt;&gt;2,IV.2!F80&lt;&gt;5),IV.2!G80,0)</f>
        <v>0</v>
      </c>
      <c r="AG324" s="2">
        <f>IF(IV.2!F80=3,IV.2!E80,0)</f>
        <v>0</v>
      </c>
      <c r="AH324" s="2">
        <f>IF(IV.2!F80=4,IV.2!E80,0)</f>
        <v>0</v>
      </c>
      <c r="AJ324" s="2">
        <f>IF(IV.2!F80=3,AB324,0)</f>
        <v>0</v>
      </c>
      <c r="AK324" s="2">
        <f>IF(IV.2!F80=3,AC324,0)</f>
        <v>0</v>
      </c>
      <c r="AL324" s="2">
        <f>IF(IV.2!F80=4,AB324,0)</f>
        <v>0</v>
      </c>
      <c r="AM324" s="2">
        <f>IF(IV.2!F80=4,AC324,0)</f>
        <v>0</v>
      </c>
      <c r="AO324" s="75">
        <f>IF(IV.2!F80=10,IV.2!E80,0)</f>
        <v>0</v>
      </c>
    </row>
    <row r="325" spans="1:41">
      <c r="A325" s="22">
        <v>271</v>
      </c>
      <c r="B325" s="32" t="s">
        <v>421</v>
      </c>
      <c r="C325" s="33"/>
      <c r="E325" s="12"/>
      <c r="F325" s="12"/>
      <c r="G325" s="12"/>
      <c r="H325" s="12"/>
      <c r="I325" s="12"/>
      <c r="K325" s="12"/>
      <c r="L325" s="12"/>
      <c r="M325" s="40">
        <f>IF(IV.2!$F81=1,IV.2!$E81,0)</f>
        <v>0</v>
      </c>
      <c r="N325" s="41">
        <f>IF(IV.2!$F81=2,IV.2!$E81,0)</f>
        <v>0</v>
      </c>
      <c r="O325" s="42">
        <f>IF(IV.2!$F81=3,(IV.2!$E81-IV.2!$G81),0)</f>
        <v>0</v>
      </c>
      <c r="P325" s="12">
        <f>IF(IV.2!$F81=4,(IV.2!$E81-IV.2!$G81),0)</f>
        <v>0</v>
      </c>
      <c r="Q325" s="43">
        <f>IF(IV.2!$F81=5,IV.2!$E81,0)</f>
        <v>0</v>
      </c>
      <c r="R325" s="44">
        <f>IF(IV.2!$F81=6,(IV.2!$E81-IV.2!$G81),0)</f>
        <v>0</v>
      </c>
      <c r="S325" s="44">
        <f>IF(IV.2!$F81=7,IV.2!$E81,0)</f>
        <v>0</v>
      </c>
      <c r="T325" s="44">
        <f>IF(IV.2!$F81=8,(IV.2!$E81-IV.2!$G81),0)</f>
        <v>0</v>
      </c>
      <c r="U325" s="44">
        <f>IF(IV.2!$F81=9,IV.2!$E81,0)</f>
        <v>0</v>
      </c>
      <c r="V325" s="45">
        <f t="shared" si="16"/>
        <v>0</v>
      </c>
      <c r="W325" s="45">
        <f t="shared" si="17"/>
        <v>0</v>
      </c>
      <c r="X325" s="45">
        <f t="shared" si="18"/>
        <v>0</v>
      </c>
      <c r="Y325" s="45">
        <f t="shared" si="19"/>
        <v>0</v>
      </c>
      <c r="Z325" s="45">
        <f t="shared" si="20"/>
        <v>0</v>
      </c>
      <c r="AA325" s="45">
        <f t="shared" si="21"/>
        <v>0</v>
      </c>
      <c r="AB325" s="2">
        <f>IF(AND(IV.2!D81&gt;0,IV.2!F81&lt;&gt;1,IV.2!F81&lt;&gt;2,IV.2!F81&lt;&gt;5),IV.2!G81,0)</f>
        <v>0</v>
      </c>
      <c r="AC325" s="2">
        <f>IF(AND(IV.2!E81&gt;0,IV.2!F81&lt;&gt;1,IV.2!F81&lt;&gt;2,IV.2!F81&lt;&gt;5),IV.2!G81,0)</f>
        <v>0</v>
      </c>
      <c r="AG325" s="2">
        <f>IF(IV.2!F81=3,IV.2!E81,0)</f>
        <v>0</v>
      </c>
      <c r="AH325" s="2">
        <f>IF(IV.2!F81=4,IV.2!E81,0)</f>
        <v>0</v>
      </c>
      <c r="AJ325" s="2">
        <f>IF(IV.2!F81=3,AB325,0)</f>
        <v>0</v>
      </c>
      <c r="AK325" s="2">
        <f>IF(IV.2!F81=3,AC325,0)</f>
        <v>0</v>
      </c>
      <c r="AL325" s="2">
        <f>IF(IV.2!F81=4,AB325,0)</f>
        <v>0</v>
      </c>
      <c r="AM325" s="2">
        <f>IF(IV.2!F81=4,AC325,0)</f>
        <v>0</v>
      </c>
      <c r="AO325" s="75">
        <f>IF(IV.2!F81=10,IV.2!E81,0)</f>
        <v>0</v>
      </c>
    </row>
    <row r="326" spans="1:41">
      <c r="A326" s="22">
        <v>272</v>
      </c>
      <c r="B326" s="32" t="s">
        <v>422</v>
      </c>
      <c r="C326" s="33"/>
      <c r="E326" s="12"/>
      <c r="F326" s="12"/>
      <c r="G326" s="12"/>
      <c r="H326" s="12"/>
      <c r="I326" s="12"/>
      <c r="K326" s="12"/>
      <c r="L326" s="12"/>
      <c r="M326" s="40">
        <f>IF(IV.2!$F82=1,IV.2!$E82,0)</f>
        <v>0</v>
      </c>
      <c r="N326" s="41">
        <f>IF(IV.2!$F82=2,IV.2!$E82,0)</f>
        <v>0</v>
      </c>
      <c r="O326" s="42">
        <f>IF(IV.2!$F82=3,(IV.2!$E82-IV.2!$G82),0)</f>
        <v>0</v>
      </c>
      <c r="P326" s="12">
        <f>IF(IV.2!$F82=4,(IV.2!$E82-IV.2!$G82),0)</f>
        <v>0</v>
      </c>
      <c r="Q326" s="43">
        <f>IF(IV.2!$F82=5,IV.2!$E82,0)</f>
        <v>0</v>
      </c>
      <c r="R326" s="44">
        <f>IF(IV.2!$F82=6,(IV.2!$E82-IV.2!$G82),0)</f>
        <v>0</v>
      </c>
      <c r="S326" s="44">
        <f>IF(IV.2!$F82=7,IV.2!$E82,0)</f>
        <v>0</v>
      </c>
      <c r="T326" s="44">
        <f>IF(IV.2!$F82=8,(IV.2!$E82-IV.2!$G82),0)</f>
        <v>0</v>
      </c>
      <c r="U326" s="44">
        <f>IF(IV.2!$F82=9,IV.2!$E82,0)</f>
        <v>0</v>
      </c>
      <c r="V326" s="45">
        <f t="shared" si="16"/>
        <v>0</v>
      </c>
      <c r="W326" s="45">
        <f t="shared" si="17"/>
        <v>0</v>
      </c>
      <c r="X326" s="45">
        <f t="shared" si="18"/>
        <v>0</v>
      </c>
      <c r="Y326" s="45">
        <f t="shared" si="19"/>
        <v>0</v>
      </c>
      <c r="Z326" s="45">
        <f t="shared" si="20"/>
        <v>0</v>
      </c>
      <c r="AA326" s="45">
        <f t="shared" si="21"/>
        <v>0</v>
      </c>
      <c r="AB326" s="2">
        <f>IF(AND(IV.2!D82&gt;0,IV.2!F82&lt;&gt;1,IV.2!F82&lt;&gt;2,IV.2!F82&lt;&gt;5),IV.2!G82,0)</f>
        <v>0</v>
      </c>
      <c r="AC326" s="2">
        <f>IF(AND(IV.2!E82&gt;0,IV.2!F82&lt;&gt;1,IV.2!F82&lt;&gt;2,IV.2!F82&lt;&gt;5),IV.2!G82,0)</f>
        <v>0</v>
      </c>
      <c r="AG326" s="2">
        <f>IF(IV.2!F82=3,IV.2!E82,0)</f>
        <v>0</v>
      </c>
      <c r="AH326" s="2">
        <f>IF(IV.2!F82=4,IV.2!E82,0)</f>
        <v>0</v>
      </c>
      <c r="AJ326" s="2">
        <f>IF(IV.2!F82=3,AB326,0)</f>
        <v>0</v>
      </c>
      <c r="AK326" s="2">
        <f>IF(IV.2!F82=3,AC326,0)</f>
        <v>0</v>
      </c>
      <c r="AL326" s="2">
        <f>IF(IV.2!F82=4,AB326,0)</f>
        <v>0</v>
      </c>
      <c r="AM326" s="2">
        <f>IF(IV.2!F82=4,AC326,0)</f>
        <v>0</v>
      </c>
      <c r="AO326" s="75">
        <f>IF(IV.2!F82=10,IV.2!E82,0)</f>
        <v>0</v>
      </c>
    </row>
    <row r="327" spans="1:41">
      <c r="A327" s="22">
        <v>273</v>
      </c>
      <c r="B327" s="32" t="s">
        <v>423</v>
      </c>
      <c r="C327" s="33"/>
      <c r="E327" s="12"/>
      <c r="F327" s="12"/>
      <c r="G327" s="12"/>
      <c r="H327" s="12"/>
      <c r="I327" s="12"/>
      <c r="K327" s="12"/>
      <c r="L327" s="12"/>
      <c r="M327" s="40">
        <f>IF(IV.2!$F83=1,IV.2!$E83,0)</f>
        <v>0</v>
      </c>
      <c r="N327" s="41">
        <f>IF(IV.2!$F83=2,IV.2!$E83,0)</f>
        <v>0</v>
      </c>
      <c r="O327" s="42">
        <f>IF(IV.2!$F83=3,(IV.2!$E83-IV.2!$G83),0)</f>
        <v>0</v>
      </c>
      <c r="P327" s="12">
        <f>IF(IV.2!$F83=4,(IV.2!$E83-IV.2!$G83),0)</f>
        <v>0</v>
      </c>
      <c r="Q327" s="43">
        <f>IF(IV.2!$F83=5,IV.2!$E83,0)</f>
        <v>0</v>
      </c>
      <c r="R327" s="44">
        <f>IF(IV.2!$F83=6,(IV.2!$E83-IV.2!$G83),0)</f>
        <v>0</v>
      </c>
      <c r="S327" s="44">
        <f>IF(IV.2!$F83=7,IV.2!$E83,0)</f>
        <v>0</v>
      </c>
      <c r="T327" s="44">
        <f>IF(IV.2!$F83=8,(IV.2!$E83-IV.2!$G83),0)</f>
        <v>0</v>
      </c>
      <c r="U327" s="44">
        <f>IF(IV.2!$F83=9,IV.2!$E83,0)</f>
        <v>0</v>
      </c>
      <c r="V327" s="45">
        <f t="shared" si="16"/>
        <v>0</v>
      </c>
      <c r="W327" s="45">
        <f t="shared" si="17"/>
        <v>0</v>
      </c>
      <c r="X327" s="45">
        <f t="shared" si="18"/>
        <v>0</v>
      </c>
      <c r="Y327" s="45">
        <f t="shared" si="19"/>
        <v>0</v>
      </c>
      <c r="Z327" s="45">
        <f t="shared" si="20"/>
        <v>0</v>
      </c>
      <c r="AA327" s="45">
        <f t="shared" si="21"/>
        <v>0</v>
      </c>
      <c r="AB327" s="2">
        <f>IF(AND(IV.2!D83&gt;0,IV.2!F83&lt;&gt;1,IV.2!F83&lt;&gt;2,IV.2!F83&lt;&gt;5),IV.2!G83,0)</f>
        <v>0</v>
      </c>
      <c r="AC327" s="2">
        <f>IF(AND(IV.2!E83&gt;0,IV.2!F83&lt;&gt;1,IV.2!F83&lt;&gt;2,IV.2!F83&lt;&gt;5),IV.2!G83,0)</f>
        <v>0</v>
      </c>
      <c r="AG327" s="2">
        <f>IF(IV.2!F83=3,IV.2!E83,0)</f>
        <v>0</v>
      </c>
      <c r="AH327" s="2">
        <f>IF(IV.2!F83=4,IV.2!E83,0)</f>
        <v>0</v>
      </c>
      <c r="AJ327" s="2">
        <f>IF(IV.2!F83=3,AB327,0)</f>
        <v>0</v>
      </c>
      <c r="AK327" s="2">
        <f>IF(IV.2!F83=3,AC327,0)</f>
        <v>0</v>
      </c>
      <c r="AL327" s="2">
        <f>IF(IV.2!F83=4,AB327,0)</f>
        <v>0</v>
      </c>
      <c r="AM327" s="2">
        <f>IF(IV.2!F83=4,AC327,0)</f>
        <v>0</v>
      </c>
      <c r="AO327" s="75">
        <f>IF(IV.2!F83=10,IV.2!E83,0)</f>
        <v>0</v>
      </c>
    </row>
    <row r="328" spans="1:41">
      <c r="A328" s="22">
        <v>274</v>
      </c>
      <c r="B328" s="32" t="s">
        <v>424</v>
      </c>
      <c r="C328" s="33"/>
      <c r="E328" s="12"/>
      <c r="F328" s="12"/>
      <c r="G328" s="12"/>
      <c r="H328" s="12"/>
      <c r="I328" s="12"/>
      <c r="K328" s="12"/>
      <c r="L328" s="12"/>
      <c r="M328" s="40">
        <f>IF(IV.2!$F84=1,IV.2!$E84,0)</f>
        <v>0</v>
      </c>
      <c r="N328" s="41">
        <f>IF(IV.2!$F84=2,IV.2!$E84,0)</f>
        <v>0</v>
      </c>
      <c r="O328" s="42">
        <f>IF(IV.2!$F84=3,(IV.2!$E84-IV.2!$G84),0)</f>
        <v>0</v>
      </c>
      <c r="P328" s="12">
        <f>IF(IV.2!$F84=4,(IV.2!$E84-IV.2!$G84),0)</f>
        <v>0</v>
      </c>
      <c r="Q328" s="43">
        <f>IF(IV.2!$F84=5,IV.2!$E84,0)</f>
        <v>0</v>
      </c>
      <c r="R328" s="44">
        <f>IF(IV.2!$F84=6,(IV.2!$E84-IV.2!$G84),0)</f>
        <v>0</v>
      </c>
      <c r="S328" s="44">
        <f>IF(IV.2!$F84=7,IV.2!$E84,0)</f>
        <v>0</v>
      </c>
      <c r="T328" s="44">
        <f>IF(IV.2!$F84=8,(IV.2!$E84-IV.2!$G84),0)</f>
        <v>0</v>
      </c>
      <c r="U328" s="44">
        <f>IF(IV.2!$F84=9,IV.2!$E84,0)</f>
        <v>0</v>
      </c>
      <c r="V328" s="45">
        <f t="shared" si="16"/>
        <v>0</v>
      </c>
      <c r="W328" s="45">
        <f t="shared" si="17"/>
        <v>0</v>
      </c>
      <c r="X328" s="45">
        <f t="shared" si="18"/>
        <v>0</v>
      </c>
      <c r="Y328" s="45">
        <f t="shared" si="19"/>
        <v>0</v>
      </c>
      <c r="Z328" s="45">
        <f t="shared" si="20"/>
        <v>0</v>
      </c>
      <c r="AA328" s="45">
        <f t="shared" si="21"/>
        <v>0</v>
      </c>
      <c r="AB328" s="2">
        <f>IF(AND(IV.2!D84&gt;0,IV.2!F84&lt;&gt;1,IV.2!F84&lt;&gt;2,IV.2!F84&lt;&gt;5),IV.2!G84,0)</f>
        <v>0</v>
      </c>
      <c r="AC328" s="2">
        <f>IF(AND(IV.2!E84&gt;0,IV.2!F84&lt;&gt;1,IV.2!F84&lt;&gt;2,IV.2!F84&lt;&gt;5),IV.2!G84,0)</f>
        <v>0</v>
      </c>
      <c r="AG328" s="2">
        <f>IF(IV.2!F84=3,IV.2!E84,0)</f>
        <v>0</v>
      </c>
      <c r="AH328" s="2">
        <f>IF(IV.2!F84=4,IV.2!E84,0)</f>
        <v>0</v>
      </c>
      <c r="AJ328" s="2">
        <f>IF(IV.2!F84=3,AB328,0)</f>
        <v>0</v>
      </c>
      <c r="AK328" s="2">
        <f>IF(IV.2!F84=3,AC328,0)</f>
        <v>0</v>
      </c>
      <c r="AL328" s="2">
        <f>IF(IV.2!F84=4,AB328,0)</f>
        <v>0</v>
      </c>
      <c r="AM328" s="2">
        <f>IF(IV.2!F84=4,AC328,0)</f>
        <v>0</v>
      </c>
      <c r="AO328" s="75">
        <f>IF(IV.2!F84=10,IV.2!E84,0)</f>
        <v>0</v>
      </c>
    </row>
    <row r="329" spans="1:41">
      <c r="A329" s="22">
        <v>275</v>
      </c>
      <c r="B329" s="32" t="s">
        <v>425</v>
      </c>
      <c r="C329" s="33"/>
      <c r="E329" s="12"/>
      <c r="F329" s="12"/>
      <c r="G329" s="12"/>
      <c r="H329" s="12"/>
      <c r="I329" s="12"/>
      <c r="K329" s="12"/>
      <c r="L329" s="12"/>
      <c r="M329" s="40">
        <f>IF(IV.2!$F85=1,IV.2!$E85,0)</f>
        <v>0</v>
      </c>
      <c r="N329" s="41">
        <f>IF(IV.2!$F85=2,IV.2!$E85,0)</f>
        <v>0</v>
      </c>
      <c r="O329" s="42">
        <f>IF(IV.2!$F85=3,(IV.2!$E85-IV.2!$G85),0)</f>
        <v>0</v>
      </c>
      <c r="P329" s="12">
        <f>IF(IV.2!$F85=4,(IV.2!$E85-IV.2!$G85),0)</f>
        <v>0</v>
      </c>
      <c r="Q329" s="43">
        <f>IF(IV.2!$F85=5,IV.2!$E85,0)</f>
        <v>0</v>
      </c>
      <c r="R329" s="44">
        <f>IF(IV.2!$F85=6,(IV.2!$E85-IV.2!$G85),0)</f>
        <v>0</v>
      </c>
      <c r="S329" s="44">
        <f>IF(IV.2!$F85=7,IV.2!$E85,0)</f>
        <v>0</v>
      </c>
      <c r="T329" s="44">
        <f>IF(IV.2!$F85=8,(IV.2!$E85-IV.2!$G85),0)</f>
        <v>0</v>
      </c>
      <c r="U329" s="44">
        <f>IF(IV.2!$F85=9,IV.2!$E85,0)</f>
        <v>0</v>
      </c>
      <c r="V329" s="45">
        <f t="shared" si="16"/>
        <v>0</v>
      </c>
      <c r="W329" s="45">
        <f t="shared" si="17"/>
        <v>0</v>
      </c>
      <c r="X329" s="45">
        <f t="shared" si="18"/>
        <v>0</v>
      </c>
      <c r="Y329" s="45">
        <f t="shared" si="19"/>
        <v>0</v>
      </c>
      <c r="Z329" s="45">
        <f t="shared" si="20"/>
        <v>0</v>
      </c>
      <c r="AA329" s="45">
        <f t="shared" si="21"/>
        <v>0</v>
      </c>
      <c r="AB329" s="2">
        <f>IF(AND(IV.2!D85&gt;0,IV.2!F85&lt;&gt;1,IV.2!F85&lt;&gt;2,IV.2!F85&lt;&gt;5),IV.2!G85,0)</f>
        <v>0</v>
      </c>
      <c r="AC329" s="2">
        <f>IF(AND(IV.2!E85&gt;0,IV.2!F85&lt;&gt;1,IV.2!F85&lt;&gt;2,IV.2!F85&lt;&gt;5),IV.2!G85,0)</f>
        <v>0</v>
      </c>
      <c r="AG329" s="2">
        <f>IF(IV.2!F85=3,IV.2!E85,0)</f>
        <v>0</v>
      </c>
      <c r="AH329" s="2">
        <f>IF(IV.2!F85=4,IV.2!E85,0)</f>
        <v>0</v>
      </c>
      <c r="AJ329" s="2">
        <f>IF(IV.2!F85=3,AB329,0)</f>
        <v>0</v>
      </c>
      <c r="AK329" s="2">
        <f>IF(IV.2!F85=3,AC329,0)</f>
        <v>0</v>
      </c>
      <c r="AL329" s="2">
        <f>IF(IV.2!F85=4,AB329,0)</f>
        <v>0</v>
      </c>
      <c r="AM329" s="2">
        <f>IF(IV.2!F85=4,AC329,0)</f>
        <v>0</v>
      </c>
      <c r="AO329" s="75">
        <f>IF(IV.2!F85=10,IV.2!E85,0)</f>
        <v>0</v>
      </c>
    </row>
    <row r="330" spans="1:41">
      <c r="A330" s="22">
        <v>276</v>
      </c>
      <c r="B330" s="32" t="s">
        <v>426</v>
      </c>
      <c r="C330" s="33"/>
      <c r="E330" s="12"/>
      <c r="F330" s="12"/>
      <c r="G330" s="12"/>
      <c r="H330" s="12"/>
      <c r="I330" s="12"/>
      <c r="K330" s="12"/>
      <c r="L330" s="12"/>
      <c r="M330" s="40">
        <f>IF(IV.2!$F86=1,IV.2!$E86,0)</f>
        <v>0</v>
      </c>
      <c r="N330" s="41">
        <f>IF(IV.2!$F86=2,IV.2!$E86,0)</f>
        <v>0</v>
      </c>
      <c r="O330" s="42">
        <f>IF(IV.2!$F86=3,(IV.2!$E86-IV.2!$G86),0)</f>
        <v>0</v>
      </c>
      <c r="P330" s="12">
        <f>IF(IV.2!$F86=4,(IV.2!$E86-IV.2!$G86),0)</f>
        <v>0</v>
      </c>
      <c r="Q330" s="43">
        <f>IF(IV.2!$F86=5,IV.2!$E86,0)</f>
        <v>0</v>
      </c>
      <c r="R330" s="44">
        <f>IF(IV.2!$F86=6,(IV.2!$E86-IV.2!$G86),0)</f>
        <v>0</v>
      </c>
      <c r="S330" s="44">
        <f>IF(IV.2!$F86=7,IV.2!$E86,0)</f>
        <v>0</v>
      </c>
      <c r="T330" s="44">
        <f>IF(IV.2!$F86=8,(IV.2!$E86-IV.2!$G86),0)</f>
        <v>0</v>
      </c>
      <c r="U330" s="44">
        <f>IF(IV.2!$F86=9,IV.2!$E86,0)</f>
        <v>0</v>
      </c>
      <c r="V330" s="45">
        <f t="shared" si="16"/>
        <v>0</v>
      </c>
      <c r="W330" s="45">
        <f t="shared" si="17"/>
        <v>0</v>
      </c>
      <c r="X330" s="45">
        <f t="shared" si="18"/>
        <v>0</v>
      </c>
      <c r="Y330" s="45">
        <f t="shared" si="19"/>
        <v>0</v>
      </c>
      <c r="Z330" s="45">
        <f t="shared" si="20"/>
        <v>0</v>
      </c>
      <c r="AA330" s="45">
        <f t="shared" si="21"/>
        <v>0</v>
      </c>
      <c r="AB330" s="2">
        <f>IF(AND(IV.2!D86&gt;0,IV.2!F86&lt;&gt;1,IV.2!F86&lt;&gt;2,IV.2!F86&lt;&gt;5),IV.2!G86,0)</f>
        <v>0</v>
      </c>
      <c r="AC330" s="2">
        <f>IF(AND(IV.2!E86&gt;0,IV.2!F86&lt;&gt;1,IV.2!F86&lt;&gt;2,IV.2!F86&lt;&gt;5),IV.2!G86,0)</f>
        <v>0</v>
      </c>
      <c r="AG330" s="2">
        <f>IF(IV.2!F86=3,IV.2!E86,0)</f>
        <v>0</v>
      </c>
      <c r="AH330" s="2">
        <f>IF(IV.2!F86=4,IV.2!E86,0)</f>
        <v>0</v>
      </c>
      <c r="AJ330" s="2">
        <f>IF(IV.2!F86=3,AB330,0)</f>
        <v>0</v>
      </c>
      <c r="AK330" s="2">
        <f>IF(IV.2!F86=3,AC330,0)</f>
        <v>0</v>
      </c>
      <c r="AL330" s="2">
        <f>IF(IV.2!F86=4,AB330,0)</f>
        <v>0</v>
      </c>
      <c r="AM330" s="2">
        <f>IF(IV.2!F86=4,AC330,0)</f>
        <v>0</v>
      </c>
      <c r="AO330" s="75">
        <f>IF(IV.2!F86=10,IV.2!E86,0)</f>
        <v>0</v>
      </c>
    </row>
    <row r="331" spans="1:41">
      <c r="A331" s="22">
        <v>277</v>
      </c>
      <c r="B331" s="32" t="s">
        <v>427</v>
      </c>
      <c r="C331" s="33"/>
      <c r="E331" s="12"/>
      <c r="F331" s="12"/>
      <c r="G331" s="12"/>
      <c r="H331" s="12"/>
      <c r="I331" s="12"/>
      <c r="K331" s="12"/>
      <c r="L331" s="12"/>
      <c r="M331" s="40">
        <f>IF(IV.2!$F87=1,IV.2!$E87,0)</f>
        <v>0</v>
      </c>
      <c r="N331" s="41">
        <f>IF(IV.2!$F87=2,IV.2!$E87,0)</f>
        <v>0</v>
      </c>
      <c r="O331" s="42">
        <f>IF(IV.2!$F87=3,(IV.2!$E87-IV.2!$G87),0)</f>
        <v>0</v>
      </c>
      <c r="P331" s="12">
        <f>IF(IV.2!$F87=4,(IV.2!$E87-IV.2!$G87),0)</f>
        <v>0</v>
      </c>
      <c r="Q331" s="43">
        <f>IF(IV.2!$F87=5,IV.2!$E87,0)</f>
        <v>0</v>
      </c>
      <c r="R331" s="44">
        <f>IF(IV.2!$F87=6,(IV.2!$E87-IV.2!$G87),0)</f>
        <v>0</v>
      </c>
      <c r="S331" s="44">
        <f>IF(IV.2!$F87=7,IV.2!$E87,0)</f>
        <v>0</v>
      </c>
      <c r="T331" s="44">
        <f>IF(IV.2!$F87=8,(IV.2!$E87-IV.2!$G87),0)</f>
        <v>0</v>
      </c>
      <c r="U331" s="44">
        <f>IF(IV.2!$F87=9,IV.2!$E87,0)</f>
        <v>0</v>
      </c>
      <c r="V331" s="45">
        <f t="shared" si="16"/>
        <v>0</v>
      </c>
      <c r="W331" s="45">
        <f t="shared" si="17"/>
        <v>0</v>
      </c>
      <c r="X331" s="45">
        <f t="shared" si="18"/>
        <v>0</v>
      </c>
      <c r="Y331" s="45">
        <f t="shared" si="19"/>
        <v>0</v>
      </c>
      <c r="Z331" s="45">
        <f t="shared" si="20"/>
        <v>0</v>
      </c>
      <c r="AA331" s="45">
        <f t="shared" si="21"/>
        <v>0</v>
      </c>
      <c r="AB331" s="2">
        <f>IF(AND(IV.2!D87&gt;0,IV.2!F87&lt;&gt;1,IV.2!F87&lt;&gt;2,IV.2!F87&lt;&gt;5),IV.2!G87,0)</f>
        <v>0</v>
      </c>
      <c r="AC331" s="2">
        <f>IF(AND(IV.2!E87&gt;0,IV.2!F87&lt;&gt;1,IV.2!F87&lt;&gt;2,IV.2!F87&lt;&gt;5),IV.2!G87,0)</f>
        <v>0</v>
      </c>
      <c r="AG331" s="2">
        <f>IF(IV.2!F87=3,IV.2!E87,0)</f>
        <v>0</v>
      </c>
      <c r="AH331" s="2">
        <f>IF(IV.2!F87=4,IV.2!E87,0)</f>
        <v>0</v>
      </c>
      <c r="AJ331" s="2">
        <f>IF(IV.2!F87=3,AB331,0)</f>
        <v>0</v>
      </c>
      <c r="AK331" s="2">
        <f>IF(IV.2!F87=3,AC331,0)</f>
        <v>0</v>
      </c>
      <c r="AL331" s="2">
        <f>IF(IV.2!F87=4,AB331,0)</f>
        <v>0</v>
      </c>
      <c r="AM331" s="2">
        <f>IF(IV.2!F87=4,AC331,0)</f>
        <v>0</v>
      </c>
      <c r="AO331" s="75">
        <f>IF(IV.2!F87=10,IV.2!E87,0)</f>
        <v>0</v>
      </c>
    </row>
    <row r="332" spans="1:41">
      <c r="A332" s="22">
        <v>278</v>
      </c>
      <c r="B332" s="32" t="s">
        <v>428</v>
      </c>
      <c r="C332" s="33"/>
      <c r="E332" s="12"/>
      <c r="F332" s="12"/>
      <c r="G332" s="12"/>
      <c r="H332" s="12"/>
      <c r="I332" s="12"/>
      <c r="K332" s="12"/>
      <c r="L332" s="12"/>
      <c r="M332" s="40">
        <f>IF(IV.2!$F88=1,IV.2!$E88,0)</f>
        <v>0</v>
      </c>
      <c r="N332" s="41">
        <f>IF(IV.2!$F88=2,IV.2!$E88,0)</f>
        <v>0</v>
      </c>
      <c r="O332" s="42">
        <f>IF(IV.2!$F88=3,(IV.2!$E88-IV.2!$G88),0)</f>
        <v>0</v>
      </c>
      <c r="P332" s="12">
        <f>IF(IV.2!$F88=4,(IV.2!$E88-IV.2!$G88),0)</f>
        <v>0</v>
      </c>
      <c r="Q332" s="43">
        <f>IF(IV.2!$F88=5,IV.2!$E88,0)</f>
        <v>0</v>
      </c>
      <c r="R332" s="44">
        <f>IF(IV.2!$F88=6,(IV.2!$E88-IV.2!$G88),0)</f>
        <v>0</v>
      </c>
      <c r="S332" s="44">
        <f>IF(IV.2!$F88=7,IV.2!$E88,0)</f>
        <v>0</v>
      </c>
      <c r="T332" s="44">
        <f>IF(IV.2!$F88=8,(IV.2!$E88-IV.2!$G88),0)</f>
        <v>0</v>
      </c>
      <c r="U332" s="44">
        <f>IF(IV.2!$F88=9,IV.2!$E88,0)</f>
        <v>0</v>
      </c>
      <c r="V332" s="45">
        <f t="shared" si="16"/>
        <v>0</v>
      </c>
      <c r="W332" s="45">
        <f t="shared" si="17"/>
        <v>0</v>
      </c>
      <c r="X332" s="45">
        <f t="shared" si="18"/>
        <v>0</v>
      </c>
      <c r="Y332" s="45">
        <f t="shared" si="19"/>
        <v>0</v>
      </c>
      <c r="Z332" s="45">
        <f t="shared" si="20"/>
        <v>0</v>
      </c>
      <c r="AA332" s="45">
        <f t="shared" si="21"/>
        <v>0</v>
      </c>
      <c r="AB332" s="2">
        <f>IF(AND(IV.2!D88&gt;0,IV.2!F88&lt;&gt;1,IV.2!F88&lt;&gt;2,IV.2!F88&lt;&gt;5),IV.2!G88,0)</f>
        <v>0</v>
      </c>
      <c r="AC332" s="2">
        <f>IF(AND(IV.2!E88&gt;0,IV.2!F88&lt;&gt;1,IV.2!F88&lt;&gt;2,IV.2!F88&lt;&gt;5),IV.2!G88,0)</f>
        <v>0</v>
      </c>
      <c r="AG332" s="2">
        <f>IF(IV.2!F88=3,IV.2!E88,0)</f>
        <v>0</v>
      </c>
      <c r="AH332" s="2">
        <f>IF(IV.2!F88=4,IV.2!E88,0)</f>
        <v>0</v>
      </c>
      <c r="AJ332" s="2">
        <f>IF(IV.2!F88=3,AB332,0)</f>
        <v>0</v>
      </c>
      <c r="AK332" s="2">
        <f>IF(IV.2!F88=3,AC332,0)</f>
        <v>0</v>
      </c>
      <c r="AL332" s="2">
        <f>IF(IV.2!F88=4,AB332,0)</f>
        <v>0</v>
      </c>
      <c r="AM332" s="2">
        <f>IF(IV.2!F88=4,AC332,0)</f>
        <v>0</v>
      </c>
      <c r="AO332" s="75">
        <f>IF(IV.2!F88=10,IV.2!E88,0)</f>
        <v>0</v>
      </c>
    </row>
    <row r="333" spans="1:41">
      <c r="A333" s="22">
        <v>279</v>
      </c>
      <c r="B333" s="22" t="s">
        <v>429</v>
      </c>
      <c r="C333" s="33"/>
      <c r="E333" s="12"/>
      <c r="F333" s="12"/>
      <c r="G333" s="12"/>
      <c r="H333" s="12"/>
      <c r="I333" s="12"/>
      <c r="K333" s="12"/>
      <c r="L333" s="12"/>
      <c r="M333" s="40">
        <f>IF(IV.2!$F89=1,IV.2!$E89,0)</f>
        <v>0</v>
      </c>
      <c r="N333" s="41">
        <f>IF(IV.2!$F89=2,IV.2!$E89,0)</f>
        <v>0</v>
      </c>
      <c r="O333" s="42">
        <f>IF(IV.2!$F89=3,(IV.2!$E89-IV.2!$G89),0)</f>
        <v>0</v>
      </c>
      <c r="P333" s="12">
        <f>IF(IV.2!$F89=4,(IV.2!$E89-IV.2!$G89),0)</f>
        <v>0</v>
      </c>
      <c r="Q333" s="43">
        <f>IF(IV.2!$F89=5,IV.2!$E89,0)</f>
        <v>0</v>
      </c>
      <c r="R333" s="44">
        <f>IF(IV.2!$F89=6,(IV.2!$E89-IV.2!$G89),0)</f>
        <v>0</v>
      </c>
      <c r="S333" s="44">
        <f>IF(IV.2!$F89=7,IV.2!$E89,0)</f>
        <v>0</v>
      </c>
      <c r="T333" s="44">
        <f>IF(IV.2!$F89=8,(IV.2!$E89-IV.2!$G89),0)</f>
        <v>0</v>
      </c>
      <c r="U333" s="44">
        <f>IF(IV.2!$F89=9,IV.2!$E89,0)</f>
        <v>0</v>
      </c>
      <c r="V333" s="45">
        <f t="shared" si="16"/>
        <v>0</v>
      </c>
      <c r="W333" s="45">
        <f t="shared" si="17"/>
        <v>0</v>
      </c>
      <c r="X333" s="45">
        <f t="shared" si="18"/>
        <v>0</v>
      </c>
      <c r="Y333" s="45">
        <f t="shared" si="19"/>
        <v>0</v>
      </c>
      <c r="Z333" s="45">
        <f t="shared" si="20"/>
        <v>0</v>
      </c>
      <c r="AA333" s="45">
        <f t="shared" si="21"/>
        <v>0</v>
      </c>
      <c r="AB333" s="2">
        <f>IF(AND(IV.2!D89&gt;0,IV.2!F89&lt;&gt;1,IV.2!F89&lt;&gt;2,IV.2!F89&lt;&gt;5),IV.2!G89,0)</f>
        <v>0</v>
      </c>
      <c r="AC333" s="2">
        <f>IF(AND(IV.2!E89&gt;0,IV.2!F89&lt;&gt;1,IV.2!F89&lt;&gt;2,IV.2!F89&lt;&gt;5),IV.2!G89,0)</f>
        <v>0</v>
      </c>
      <c r="AG333" s="2">
        <f>IF(IV.2!F89=3,IV.2!E89,0)</f>
        <v>0</v>
      </c>
      <c r="AH333" s="2">
        <f>IF(IV.2!F89=4,IV.2!E89,0)</f>
        <v>0</v>
      </c>
      <c r="AJ333" s="2">
        <f>IF(IV.2!F89=3,AB333,0)</f>
        <v>0</v>
      </c>
      <c r="AK333" s="2">
        <f>IF(IV.2!F89=3,AC333,0)</f>
        <v>0</v>
      </c>
      <c r="AL333" s="2">
        <f>IF(IV.2!F89=4,AB333,0)</f>
        <v>0</v>
      </c>
      <c r="AM333" s="2">
        <f>IF(IV.2!F89=4,AC333,0)</f>
        <v>0</v>
      </c>
      <c r="AO333" s="75">
        <f>IF(IV.2!F89=10,IV.2!E89,0)</f>
        <v>0</v>
      </c>
    </row>
    <row r="334" spans="1:41">
      <c r="A334" s="22">
        <v>280</v>
      </c>
      <c r="B334" s="32" t="s">
        <v>430</v>
      </c>
      <c r="C334" s="33"/>
      <c r="E334" s="12"/>
      <c r="F334" s="12"/>
      <c r="G334" s="12"/>
      <c r="H334" s="12"/>
      <c r="I334" s="12"/>
      <c r="K334" s="12"/>
      <c r="L334" s="12"/>
      <c r="M334" s="40">
        <f>IF(IV.2!$F90=1,IV.2!$E90,0)</f>
        <v>0</v>
      </c>
      <c r="N334" s="41">
        <f>IF(IV.2!$F90=2,IV.2!$E90,0)</f>
        <v>0</v>
      </c>
      <c r="O334" s="42">
        <f>IF(IV.2!$F90=3,(IV.2!$E90-IV.2!$G90),0)</f>
        <v>0</v>
      </c>
      <c r="P334" s="12">
        <f>IF(IV.2!$F90=4,(IV.2!$E90-IV.2!$G90),0)</f>
        <v>0</v>
      </c>
      <c r="Q334" s="43">
        <f>IF(IV.2!$F90=5,IV.2!$E90,0)</f>
        <v>0</v>
      </c>
      <c r="R334" s="44">
        <f>IF(IV.2!$F90=6,(IV.2!$E90-IV.2!$G90),0)</f>
        <v>0</v>
      </c>
      <c r="S334" s="44">
        <f>IF(IV.2!$F90=7,IV.2!$E90,0)</f>
        <v>0</v>
      </c>
      <c r="T334" s="44">
        <f>IF(IV.2!$F90=8,(IV.2!$E90-IV.2!$G90),0)</f>
        <v>0</v>
      </c>
      <c r="U334" s="44">
        <f>IF(IV.2!$F90=9,IV.2!$E90,0)</f>
        <v>0</v>
      </c>
      <c r="V334" s="45">
        <f t="shared" si="16"/>
        <v>0</v>
      </c>
      <c r="W334" s="45">
        <f t="shared" si="17"/>
        <v>0</v>
      </c>
      <c r="X334" s="45">
        <f t="shared" si="18"/>
        <v>0</v>
      </c>
      <c r="Y334" s="45">
        <f t="shared" si="19"/>
        <v>0</v>
      </c>
      <c r="Z334" s="45">
        <f t="shared" si="20"/>
        <v>0</v>
      </c>
      <c r="AA334" s="45">
        <f t="shared" si="21"/>
        <v>0</v>
      </c>
      <c r="AB334" s="2">
        <f>IF(AND(IV.2!D90&gt;0,IV.2!F90&lt;&gt;1,IV.2!F90&lt;&gt;2,IV.2!F90&lt;&gt;5),IV.2!G90,0)</f>
        <v>0</v>
      </c>
      <c r="AC334" s="2">
        <f>IF(AND(IV.2!E90&gt;0,IV.2!F90&lt;&gt;1,IV.2!F90&lt;&gt;2,IV.2!F90&lt;&gt;5),IV.2!G90,0)</f>
        <v>0</v>
      </c>
      <c r="AG334" s="2">
        <f>IF(IV.2!F90=3,IV.2!E90,0)</f>
        <v>0</v>
      </c>
      <c r="AH334" s="2">
        <f>IF(IV.2!F90=4,IV.2!E90,0)</f>
        <v>0</v>
      </c>
      <c r="AJ334" s="2">
        <f>IF(IV.2!F90=3,AB334,0)</f>
        <v>0</v>
      </c>
      <c r="AK334" s="2">
        <f>IF(IV.2!F90=3,AC334,0)</f>
        <v>0</v>
      </c>
      <c r="AL334" s="2">
        <f>IF(IV.2!F90=4,AB334,0)</f>
        <v>0</v>
      </c>
      <c r="AM334" s="2">
        <f>IF(IV.2!F90=4,AC334,0)</f>
        <v>0</v>
      </c>
      <c r="AO334" s="75">
        <f>IF(IV.2!F90=10,IV.2!E90,0)</f>
        <v>0</v>
      </c>
    </row>
    <row r="335" spans="1:41">
      <c r="A335" s="22">
        <v>281</v>
      </c>
      <c r="B335" s="32" t="s">
        <v>431</v>
      </c>
      <c r="C335" s="33"/>
      <c r="E335" s="12"/>
      <c r="F335" s="12"/>
      <c r="G335" s="12"/>
      <c r="H335" s="12"/>
      <c r="I335" s="12"/>
      <c r="K335" s="12"/>
      <c r="L335" s="12"/>
      <c r="M335" s="40">
        <f>IF(IV.2!$F91=1,IV.2!$E91,0)</f>
        <v>0</v>
      </c>
      <c r="N335" s="41">
        <f>IF(IV.2!$F91=2,IV.2!$E91,0)</f>
        <v>0</v>
      </c>
      <c r="O335" s="42">
        <f>IF(IV.2!$F91=3,(IV.2!$E91-IV.2!$G91),0)</f>
        <v>0</v>
      </c>
      <c r="P335" s="12">
        <f>IF(IV.2!$F91=4,(IV.2!$E91-IV.2!$G91),0)</f>
        <v>0</v>
      </c>
      <c r="Q335" s="43">
        <f>IF(IV.2!$F91=5,IV.2!$E91,0)</f>
        <v>0</v>
      </c>
      <c r="R335" s="44">
        <f>IF(IV.2!$F91=6,(IV.2!$E91-IV.2!$G91),0)</f>
        <v>0</v>
      </c>
      <c r="S335" s="44">
        <f>IF(IV.2!$F91=7,IV.2!$E91,0)</f>
        <v>0</v>
      </c>
      <c r="T335" s="44">
        <f>IF(IV.2!$F91=8,(IV.2!$E91-IV.2!$G91),0)</f>
        <v>0</v>
      </c>
      <c r="U335" s="44">
        <f>IF(IV.2!$F91=9,IV.2!$E91,0)</f>
        <v>0</v>
      </c>
      <c r="V335" s="45">
        <f t="shared" si="16"/>
        <v>0</v>
      </c>
      <c r="W335" s="45">
        <f t="shared" si="17"/>
        <v>0</v>
      </c>
      <c r="X335" s="45">
        <f t="shared" si="18"/>
        <v>0</v>
      </c>
      <c r="Y335" s="45">
        <f t="shared" si="19"/>
        <v>0</v>
      </c>
      <c r="Z335" s="45">
        <f t="shared" si="20"/>
        <v>0</v>
      </c>
      <c r="AA335" s="45">
        <f t="shared" si="21"/>
        <v>0</v>
      </c>
      <c r="AB335" s="2">
        <f>IF(AND(IV.2!D91&gt;0,IV.2!F91&lt;&gt;1,IV.2!F91&lt;&gt;2,IV.2!F91&lt;&gt;5),IV.2!G91,0)</f>
        <v>0</v>
      </c>
      <c r="AC335" s="2">
        <f>IF(AND(IV.2!E91&gt;0,IV.2!F91&lt;&gt;1,IV.2!F91&lt;&gt;2,IV.2!F91&lt;&gt;5),IV.2!G91,0)</f>
        <v>0</v>
      </c>
      <c r="AG335" s="2">
        <f>IF(IV.2!F91=3,IV.2!E91,0)</f>
        <v>0</v>
      </c>
      <c r="AH335" s="2">
        <f>IF(IV.2!F91=4,IV.2!E91,0)</f>
        <v>0</v>
      </c>
      <c r="AJ335" s="2">
        <f>IF(IV.2!F91=3,AB335,0)</f>
        <v>0</v>
      </c>
      <c r="AK335" s="2">
        <f>IF(IV.2!F91=3,AC335,0)</f>
        <v>0</v>
      </c>
      <c r="AL335" s="2">
        <f>IF(IV.2!F91=4,AB335,0)</f>
        <v>0</v>
      </c>
      <c r="AM335" s="2">
        <f>IF(IV.2!F91=4,AC335,0)</f>
        <v>0</v>
      </c>
      <c r="AO335" s="75">
        <f>IF(IV.2!F91=10,IV.2!E91,0)</f>
        <v>0</v>
      </c>
    </row>
    <row r="336" spans="1:41">
      <c r="A336" s="22">
        <v>282</v>
      </c>
      <c r="B336" s="32" t="s">
        <v>432</v>
      </c>
      <c r="C336" s="33"/>
      <c r="E336" s="12"/>
      <c r="F336" s="12"/>
      <c r="G336" s="12"/>
      <c r="H336" s="12"/>
      <c r="I336" s="12"/>
      <c r="K336" s="12"/>
      <c r="L336" s="12"/>
      <c r="M336" s="40">
        <f>IF(IV.2!$F92=1,IV.2!$E92,0)</f>
        <v>0</v>
      </c>
      <c r="N336" s="41">
        <f>IF(IV.2!$F92=2,IV.2!$E92,0)</f>
        <v>0</v>
      </c>
      <c r="O336" s="42">
        <f>IF(IV.2!$F92=3,(IV.2!$E92-IV.2!$G92),0)</f>
        <v>0</v>
      </c>
      <c r="P336" s="12">
        <f>IF(IV.2!$F92=4,(IV.2!$E92-IV.2!$G92),0)</f>
        <v>0</v>
      </c>
      <c r="Q336" s="43">
        <f>IF(IV.2!$F92=5,IV.2!$E92,0)</f>
        <v>0</v>
      </c>
      <c r="R336" s="44">
        <f>IF(IV.2!$F92=6,(IV.2!$E92-IV.2!$G92),0)</f>
        <v>0</v>
      </c>
      <c r="S336" s="44">
        <f>IF(IV.2!$F92=7,IV.2!$E92,0)</f>
        <v>0</v>
      </c>
      <c r="T336" s="44">
        <f>IF(IV.2!$F92=8,(IV.2!$E92-IV.2!$G92),0)</f>
        <v>0</v>
      </c>
      <c r="U336" s="44">
        <f>IF(IV.2!$F92=9,IV.2!$E92,0)</f>
        <v>0</v>
      </c>
      <c r="V336" s="45">
        <f t="shared" si="16"/>
        <v>0</v>
      </c>
      <c r="W336" s="45">
        <f t="shared" si="17"/>
        <v>0</v>
      </c>
      <c r="X336" s="45">
        <f t="shared" si="18"/>
        <v>0</v>
      </c>
      <c r="Y336" s="45">
        <f t="shared" si="19"/>
        <v>0</v>
      </c>
      <c r="Z336" s="45">
        <f t="shared" si="20"/>
        <v>0</v>
      </c>
      <c r="AA336" s="45">
        <f t="shared" si="21"/>
        <v>0</v>
      </c>
      <c r="AB336" s="2">
        <f>IF(AND(IV.2!D92&gt;0,IV.2!F92&lt;&gt;1,IV.2!F92&lt;&gt;2,IV.2!F92&lt;&gt;5),IV.2!G92,0)</f>
        <v>0</v>
      </c>
      <c r="AC336" s="2">
        <f>IF(AND(IV.2!E92&gt;0,IV.2!F92&lt;&gt;1,IV.2!F92&lt;&gt;2,IV.2!F92&lt;&gt;5),IV.2!G92,0)</f>
        <v>0</v>
      </c>
      <c r="AG336" s="2">
        <f>IF(IV.2!F92=3,IV.2!E92,0)</f>
        <v>0</v>
      </c>
      <c r="AH336" s="2">
        <f>IF(IV.2!F92=4,IV.2!E92,0)</f>
        <v>0</v>
      </c>
      <c r="AJ336" s="2">
        <f>IF(IV.2!F92=3,AB336,0)</f>
        <v>0</v>
      </c>
      <c r="AK336" s="2">
        <f>IF(IV.2!F92=3,AC336,0)</f>
        <v>0</v>
      </c>
      <c r="AL336" s="2">
        <f>IF(IV.2!F92=4,AB336,0)</f>
        <v>0</v>
      </c>
      <c r="AM336" s="2">
        <f>IF(IV.2!F92=4,AC336,0)</f>
        <v>0</v>
      </c>
      <c r="AO336" s="75">
        <f>IF(IV.2!F92=10,IV.2!E92,0)</f>
        <v>0</v>
      </c>
    </row>
    <row r="337" spans="1:41">
      <c r="A337" s="22">
        <v>283</v>
      </c>
      <c r="B337" s="32" t="s">
        <v>433</v>
      </c>
      <c r="C337" s="33"/>
      <c r="E337" s="12"/>
      <c r="F337" s="12"/>
      <c r="G337" s="12"/>
      <c r="H337" s="12"/>
      <c r="I337" s="12"/>
      <c r="K337" s="12"/>
      <c r="L337" s="12"/>
      <c r="M337" s="40">
        <f>IF(IV.2!$F93=1,IV.2!$E93,0)</f>
        <v>0</v>
      </c>
      <c r="N337" s="41">
        <f>IF(IV.2!$F93=2,IV.2!$E93,0)</f>
        <v>0</v>
      </c>
      <c r="O337" s="42">
        <f>IF(IV.2!$F93=3,(IV.2!$E93-IV.2!$G93),0)</f>
        <v>0</v>
      </c>
      <c r="P337" s="12">
        <f>IF(IV.2!$F93=4,(IV.2!$E93-IV.2!$G93),0)</f>
        <v>0</v>
      </c>
      <c r="Q337" s="43">
        <f>IF(IV.2!$F93=5,IV.2!$E93,0)</f>
        <v>0</v>
      </c>
      <c r="R337" s="44">
        <f>IF(IV.2!$F93=6,(IV.2!$E93-IV.2!$G93),0)</f>
        <v>0</v>
      </c>
      <c r="S337" s="44">
        <f>IF(IV.2!$F93=7,IV.2!$E93,0)</f>
        <v>0</v>
      </c>
      <c r="T337" s="44">
        <f>IF(IV.2!$F93=8,(IV.2!$E93-IV.2!$G93),0)</f>
        <v>0</v>
      </c>
      <c r="U337" s="44">
        <f>IF(IV.2!$F93=9,IV.2!$E93,0)</f>
        <v>0</v>
      </c>
      <c r="V337" s="45">
        <f t="shared" si="16"/>
        <v>0</v>
      </c>
      <c r="W337" s="45">
        <f t="shared" si="17"/>
        <v>0</v>
      </c>
      <c r="X337" s="45">
        <f t="shared" si="18"/>
        <v>0</v>
      </c>
      <c r="Y337" s="45">
        <f t="shared" si="19"/>
        <v>0</v>
      </c>
      <c r="Z337" s="45">
        <f t="shared" si="20"/>
        <v>0</v>
      </c>
      <c r="AA337" s="45">
        <f t="shared" si="21"/>
        <v>0</v>
      </c>
      <c r="AB337" s="2">
        <f>IF(AND(IV.2!D93&gt;0,IV.2!F93&lt;&gt;1,IV.2!F93&lt;&gt;2,IV.2!F93&lt;&gt;5),IV.2!G93,0)</f>
        <v>0</v>
      </c>
      <c r="AC337" s="2">
        <f>IF(AND(IV.2!E93&gt;0,IV.2!F93&lt;&gt;1,IV.2!F93&lt;&gt;2,IV.2!F93&lt;&gt;5),IV.2!G93,0)</f>
        <v>0</v>
      </c>
      <c r="AG337" s="2">
        <f>IF(IV.2!F93=3,IV.2!E93,0)</f>
        <v>0</v>
      </c>
      <c r="AH337" s="2">
        <f>IF(IV.2!F93=4,IV.2!E93,0)</f>
        <v>0</v>
      </c>
      <c r="AJ337" s="2">
        <f>IF(IV.2!F93=3,AB337,0)</f>
        <v>0</v>
      </c>
      <c r="AK337" s="2">
        <f>IF(IV.2!F93=3,AC337,0)</f>
        <v>0</v>
      </c>
      <c r="AL337" s="2">
        <f>IF(IV.2!F93=4,AB337,0)</f>
        <v>0</v>
      </c>
      <c r="AM337" s="2">
        <f>IF(IV.2!F93=4,AC337,0)</f>
        <v>0</v>
      </c>
      <c r="AO337" s="75">
        <f>IF(IV.2!F93=10,IV.2!E93,0)</f>
        <v>0</v>
      </c>
    </row>
    <row r="338" spans="1:41">
      <c r="A338" s="22">
        <v>284</v>
      </c>
      <c r="B338" s="32" t="s">
        <v>434</v>
      </c>
      <c r="C338" s="33"/>
      <c r="E338" s="12"/>
      <c r="F338" s="12"/>
      <c r="G338" s="12"/>
      <c r="H338" s="12"/>
      <c r="I338" s="12"/>
      <c r="K338" s="12"/>
      <c r="L338" s="12"/>
      <c r="M338" s="40">
        <f>IF(IV.2!$F94=1,IV.2!$E94,0)</f>
        <v>0</v>
      </c>
      <c r="N338" s="41">
        <f>IF(IV.2!$F94=2,IV.2!$E94,0)</f>
        <v>0</v>
      </c>
      <c r="O338" s="42">
        <f>IF(IV.2!$F94=3,(IV.2!$E94-IV.2!$G94),0)</f>
        <v>0</v>
      </c>
      <c r="P338" s="12">
        <f>IF(IV.2!$F94=4,(IV.2!$E94-IV.2!$G94),0)</f>
        <v>0</v>
      </c>
      <c r="Q338" s="43">
        <f>IF(IV.2!$F94=5,IV.2!$E94,0)</f>
        <v>0</v>
      </c>
      <c r="R338" s="44">
        <f>IF(IV.2!$F94=6,(IV.2!$E94-IV.2!$G94),0)</f>
        <v>0</v>
      </c>
      <c r="S338" s="44">
        <f>IF(IV.2!$F94=7,IV.2!$E94,0)</f>
        <v>0</v>
      </c>
      <c r="T338" s="44">
        <f>IF(IV.2!$F94=8,(IV.2!$E94-IV.2!$G94),0)</f>
        <v>0</v>
      </c>
      <c r="U338" s="44">
        <f>IF(IV.2!$F94=9,IV.2!$E94,0)</f>
        <v>0</v>
      </c>
      <c r="V338" s="45">
        <f t="shared" si="16"/>
        <v>0</v>
      </c>
      <c r="W338" s="45">
        <f t="shared" si="17"/>
        <v>0</v>
      </c>
      <c r="X338" s="45">
        <f t="shared" si="18"/>
        <v>0</v>
      </c>
      <c r="Y338" s="45">
        <f t="shared" si="19"/>
        <v>0</v>
      </c>
      <c r="Z338" s="45">
        <f t="shared" si="20"/>
        <v>0</v>
      </c>
      <c r="AA338" s="45">
        <f t="shared" si="21"/>
        <v>0</v>
      </c>
      <c r="AB338" s="2">
        <f>IF(AND(IV.2!D94&gt;0,IV.2!F94&lt;&gt;1,IV.2!F94&lt;&gt;2,IV.2!F94&lt;&gt;5),IV.2!G94,0)</f>
        <v>0</v>
      </c>
      <c r="AC338" s="2">
        <f>IF(AND(IV.2!E94&gt;0,IV.2!F94&lt;&gt;1,IV.2!F94&lt;&gt;2,IV.2!F94&lt;&gt;5),IV.2!G94,0)</f>
        <v>0</v>
      </c>
      <c r="AG338" s="2">
        <f>IF(IV.2!F94=3,IV.2!E94,0)</f>
        <v>0</v>
      </c>
      <c r="AH338" s="2">
        <f>IF(IV.2!F94=4,IV.2!E94,0)</f>
        <v>0</v>
      </c>
      <c r="AJ338" s="2">
        <f>IF(IV.2!F94=3,AB338,0)</f>
        <v>0</v>
      </c>
      <c r="AK338" s="2">
        <f>IF(IV.2!F94=3,AC338,0)</f>
        <v>0</v>
      </c>
      <c r="AL338" s="2">
        <f>IF(IV.2!F94=4,AB338,0)</f>
        <v>0</v>
      </c>
      <c r="AM338" s="2">
        <f>IF(IV.2!F94=4,AC338,0)</f>
        <v>0</v>
      </c>
      <c r="AO338" s="75">
        <f>IF(IV.2!F94=10,IV.2!E94,0)</f>
        <v>0</v>
      </c>
    </row>
    <row r="339" spans="1:41">
      <c r="A339" s="22">
        <v>285</v>
      </c>
      <c r="B339" s="32" t="s">
        <v>435</v>
      </c>
      <c r="C339" s="33"/>
      <c r="E339" s="12"/>
      <c r="F339" s="12"/>
      <c r="G339" s="12"/>
      <c r="H339" s="12"/>
      <c r="I339" s="12"/>
      <c r="K339" s="12"/>
      <c r="L339" s="12"/>
      <c r="M339" s="40">
        <f>IF(IV.2!$F95=1,IV.2!$E95,0)</f>
        <v>0</v>
      </c>
      <c r="N339" s="41">
        <f>IF(IV.2!$F95=2,IV.2!$E95,0)</f>
        <v>0</v>
      </c>
      <c r="O339" s="42">
        <f>IF(IV.2!$F95=3,(IV.2!$E95-IV.2!$G95),0)</f>
        <v>0</v>
      </c>
      <c r="P339" s="12">
        <f>IF(IV.2!$F95=4,(IV.2!$E95-IV.2!$G95),0)</f>
        <v>0</v>
      </c>
      <c r="Q339" s="43">
        <f>IF(IV.2!$F95=5,IV.2!$E95,0)</f>
        <v>0</v>
      </c>
      <c r="R339" s="44">
        <f>IF(IV.2!$F95=6,(IV.2!$E95-IV.2!$G95),0)</f>
        <v>0</v>
      </c>
      <c r="S339" s="44">
        <f>IF(IV.2!$F95=7,IV.2!$E95,0)</f>
        <v>0</v>
      </c>
      <c r="T339" s="44">
        <f>IF(IV.2!$F95=8,(IV.2!$E95-IV.2!$G95),0)</f>
        <v>0</v>
      </c>
      <c r="U339" s="44">
        <f>IF(IV.2!$F95=9,IV.2!$E95,0)</f>
        <v>0</v>
      </c>
      <c r="V339" s="45">
        <f t="shared" si="16"/>
        <v>0</v>
      </c>
      <c r="W339" s="45">
        <f t="shared" si="17"/>
        <v>0</v>
      </c>
      <c r="X339" s="45">
        <f t="shared" si="18"/>
        <v>0</v>
      </c>
      <c r="Y339" s="45">
        <f t="shared" si="19"/>
        <v>0</v>
      </c>
      <c r="Z339" s="45">
        <f t="shared" si="20"/>
        <v>0</v>
      </c>
      <c r="AA339" s="45">
        <f t="shared" si="21"/>
        <v>0</v>
      </c>
      <c r="AB339" s="2">
        <f>IF(AND(IV.2!D95&gt;0,IV.2!F95&lt;&gt;1,IV.2!F95&lt;&gt;2,IV.2!F95&lt;&gt;5),IV.2!G95,0)</f>
        <v>0</v>
      </c>
      <c r="AC339" s="2">
        <f>IF(AND(IV.2!E95&gt;0,IV.2!F95&lt;&gt;1,IV.2!F95&lt;&gt;2,IV.2!F95&lt;&gt;5),IV.2!G95,0)</f>
        <v>0</v>
      </c>
      <c r="AG339" s="2">
        <f>IF(IV.2!F95=3,IV.2!E95,0)</f>
        <v>0</v>
      </c>
      <c r="AH339" s="2">
        <f>IF(IV.2!F95=4,IV.2!E95,0)</f>
        <v>0</v>
      </c>
      <c r="AJ339" s="2">
        <f>IF(IV.2!F95=3,AB339,0)</f>
        <v>0</v>
      </c>
      <c r="AK339" s="2">
        <f>IF(IV.2!F95=3,AC339,0)</f>
        <v>0</v>
      </c>
      <c r="AL339" s="2">
        <f>IF(IV.2!F95=4,AB339,0)</f>
        <v>0</v>
      </c>
      <c r="AM339" s="2">
        <f>IF(IV.2!F95=4,AC339,0)</f>
        <v>0</v>
      </c>
      <c r="AO339" s="75">
        <f>IF(IV.2!F95=10,IV.2!E95,0)</f>
        <v>0</v>
      </c>
    </row>
    <row r="340" spans="1:41">
      <c r="A340" s="22">
        <v>286</v>
      </c>
      <c r="B340" s="32" t="s">
        <v>436</v>
      </c>
      <c r="C340" s="33"/>
      <c r="E340" s="12"/>
      <c r="F340" s="12"/>
      <c r="G340" s="12"/>
      <c r="H340" s="12"/>
      <c r="I340" s="12"/>
      <c r="K340" s="12"/>
      <c r="L340" s="12"/>
      <c r="M340" s="40">
        <f>IF(IV.2!$F96=1,IV.2!$E96,0)</f>
        <v>0</v>
      </c>
      <c r="N340" s="41">
        <f>IF(IV.2!$F96=2,IV.2!$E96,0)</f>
        <v>0</v>
      </c>
      <c r="O340" s="42">
        <f>IF(IV.2!$F96=3,(IV.2!$E96-IV.2!$G96),0)</f>
        <v>0</v>
      </c>
      <c r="P340" s="12">
        <f>IF(IV.2!$F96=4,(IV.2!$E96-IV.2!$G96),0)</f>
        <v>0</v>
      </c>
      <c r="Q340" s="43">
        <f>IF(IV.2!$F96=5,IV.2!$E96,0)</f>
        <v>0</v>
      </c>
      <c r="R340" s="44">
        <f>IF(IV.2!$F96=6,(IV.2!$E96-IV.2!$G96),0)</f>
        <v>0</v>
      </c>
      <c r="S340" s="44">
        <f>IF(IV.2!$F96=7,IV.2!$E96,0)</f>
        <v>0</v>
      </c>
      <c r="T340" s="44">
        <f>IF(IV.2!$F96=8,(IV.2!$E96-IV.2!$G96),0)</f>
        <v>0</v>
      </c>
      <c r="U340" s="44">
        <f>IF(IV.2!$F96=9,IV.2!$E96,0)</f>
        <v>0</v>
      </c>
      <c r="V340" s="45">
        <f t="shared" si="16"/>
        <v>0</v>
      </c>
      <c r="W340" s="45">
        <f t="shared" si="17"/>
        <v>0</v>
      </c>
      <c r="X340" s="45">
        <f t="shared" si="18"/>
        <v>0</v>
      </c>
      <c r="Y340" s="45">
        <f t="shared" si="19"/>
        <v>0</v>
      </c>
      <c r="Z340" s="45">
        <f t="shared" si="20"/>
        <v>0</v>
      </c>
      <c r="AA340" s="45">
        <f t="shared" si="21"/>
        <v>0</v>
      </c>
      <c r="AB340" s="2">
        <f>IF(AND(IV.2!D96&gt;0,IV.2!F96&lt;&gt;1,IV.2!F96&lt;&gt;2,IV.2!F96&lt;&gt;5),IV.2!G96,0)</f>
        <v>0</v>
      </c>
      <c r="AC340" s="2">
        <f>IF(AND(IV.2!E96&gt;0,IV.2!F96&lt;&gt;1,IV.2!F96&lt;&gt;2,IV.2!F96&lt;&gt;5),IV.2!G96,0)</f>
        <v>0</v>
      </c>
      <c r="AG340" s="2">
        <f>IF(IV.2!F96=3,IV.2!E96,0)</f>
        <v>0</v>
      </c>
      <c r="AH340" s="2">
        <f>IF(IV.2!F96=4,IV.2!E96,0)</f>
        <v>0</v>
      </c>
      <c r="AJ340" s="2">
        <f>IF(IV.2!F96=3,AB340,0)</f>
        <v>0</v>
      </c>
      <c r="AK340" s="2">
        <f>IF(IV.2!F96=3,AC340,0)</f>
        <v>0</v>
      </c>
      <c r="AL340" s="2">
        <f>IF(IV.2!F96=4,AB340,0)</f>
        <v>0</v>
      </c>
      <c r="AM340" s="2">
        <f>IF(IV.2!F96=4,AC340,0)</f>
        <v>0</v>
      </c>
      <c r="AO340" s="75">
        <f>IF(IV.2!F96=10,IV.2!E96,0)</f>
        <v>0</v>
      </c>
    </row>
    <row r="341" spans="1:41">
      <c r="A341" s="22">
        <v>287</v>
      </c>
      <c r="B341" s="32" t="s">
        <v>437</v>
      </c>
      <c r="C341" s="33"/>
      <c r="E341" s="12"/>
      <c r="F341" s="12"/>
      <c r="G341" s="12"/>
      <c r="H341" s="12"/>
      <c r="I341" s="12"/>
      <c r="K341" s="12"/>
      <c r="L341" s="12"/>
      <c r="M341" s="40">
        <f>IF(IV.2!$F97=1,IV.2!$E97,0)</f>
        <v>0</v>
      </c>
      <c r="N341" s="41">
        <f>IF(IV.2!$F97=2,IV.2!$E97,0)</f>
        <v>0</v>
      </c>
      <c r="O341" s="42">
        <f>IF(IV.2!$F97=3,(IV.2!$E97-IV.2!$G97),0)</f>
        <v>0</v>
      </c>
      <c r="P341" s="12">
        <f>IF(IV.2!$F97=4,(IV.2!$E97-IV.2!$G97),0)</f>
        <v>0</v>
      </c>
      <c r="Q341" s="43">
        <f>IF(IV.2!$F97=5,IV.2!$E97,0)</f>
        <v>0</v>
      </c>
      <c r="R341" s="44">
        <f>IF(IV.2!$F97=6,(IV.2!$E97-IV.2!$G97),0)</f>
        <v>0</v>
      </c>
      <c r="S341" s="44">
        <f>IF(IV.2!$F97=7,IV.2!$E97,0)</f>
        <v>0</v>
      </c>
      <c r="T341" s="44">
        <f>IF(IV.2!$F97=8,(IV.2!$E97-IV.2!$G97),0)</f>
        <v>0</v>
      </c>
      <c r="U341" s="44">
        <f>IF(IV.2!$F97=9,IV.2!$E97,0)</f>
        <v>0</v>
      </c>
      <c r="V341" s="45">
        <f t="shared" si="16"/>
        <v>0</v>
      </c>
      <c r="W341" s="45">
        <f t="shared" si="17"/>
        <v>0</v>
      </c>
      <c r="X341" s="45">
        <f t="shared" si="18"/>
        <v>0</v>
      </c>
      <c r="Y341" s="45">
        <f t="shared" si="19"/>
        <v>0</v>
      </c>
      <c r="Z341" s="45">
        <f t="shared" si="20"/>
        <v>0</v>
      </c>
      <c r="AA341" s="45">
        <f t="shared" si="21"/>
        <v>0</v>
      </c>
      <c r="AB341" s="2">
        <f>IF(AND(IV.2!D97&gt;0,IV.2!F97&lt;&gt;1,IV.2!F97&lt;&gt;2,IV.2!F97&lt;&gt;5),IV.2!G97,0)</f>
        <v>0</v>
      </c>
      <c r="AC341" s="2">
        <f>IF(AND(IV.2!E97&gt;0,IV.2!F97&lt;&gt;1,IV.2!F97&lt;&gt;2,IV.2!F97&lt;&gt;5),IV.2!G97,0)</f>
        <v>0</v>
      </c>
      <c r="AG341" s="2">
        <f>IF(IV.2!F97=3,IV.2!E97,0)</f>
        <v>0</v>
      </c>
      <c r="AH341" s="2">
        <f>IF(IV.2!F97=4,IV.2!E97,0)</f>
        <v>0</v>
      </c>
      <c r="AJ341" s="2">
        <f>IF(IV.2!F97=3,AB341,0)</f>
        <v>0</v>
      </c>
      <c r="AK341" s="2">
        <f>IF(IV.2!F97=3,AC341,0)</f>
        <v>0</v>
      </c>
      <c r="AL341" s="2">
        <f>IF(IV.2!F97=4,AB341,0)</f>
        <v>0</v>
      </c>
      <c r="AM341" s="2">
        <f>IF(IV.2!F97=4,AC341,0)</f>
        <v>0</v>
      </c>
      <c r="AO341" s="75">
        <f>IF(IV.2!F97=10,IV.2!E97,0)</f>
        <v>0</v>
      </c>
    </row>
    <row r="342" spans="1:41">
      <c r="A342" s="22">
        <v>288</v>
      </c>
      <c r="B342" s="32" t="s">
        <v>438</v>
      </c>
      <c r="C342" s="33"/>
      <c r="E342" s="12"/>
      <c r="F342" s="12"/>
      <c r="G342" s="12"/>
      <c r="H342" s="12"/>
      <c r="I342" s="12"/>
      <c r="K342" s="12"/>
      <c r="L342" s="12"/>
      <c r="M342" s="40">
        <f>IF(IV.2!$F98=1,IV.2!$E98,0)</f>
        <v>0</v>
      </c>
      <c r="N342" s="41">
        <f>IF(IV.2!$F98=2,IV.2!$E98,0)</f>
        <v>0</v>
      </c>
      <c r="O342" s="42">
        <f>IF(IV.2!$F98=3,(IV.2!$E98-IV.2!$G98),0)</f>
        <v>0</v>
      </c>
      <c r="P342" s="12">
        <f>IF(IV.2!$F98=4,(IV.2!$E98-IV.2!$G98),0)</f>
        <v>0</v>
      </c>
      <c r="Q342" s="43">
        <f>IF(IV.2!$F98=5,IV.2!$E98,0)</f>
        <v>0</v>
      </c>
      <c r="R342" s="44">
        <f>IF(IV.2!$F98=6,(IV.2!$E98-IV.2!$G98),0)</f>
        <v>0</v>
      </c>
      <c r="S342" s="44">
        <f>IF(IV.2!$F98=7,IV.2!$E98,0)</f>
        <v>0</v>
      </c>
      <c r="T342" s="44">
        <f>IF(IV.2!$F98=8,(IV.2!$E98-IV.2!$G98),0)</f>
        <v>0</v>
      </c>
      <c r="U342" s="44">
        <f>IF(IV.2!$F98=9,IV.2!$E98,0)</f>
        <v>0</v>
      </c>
      <c r="V342" s="45">
        <f t="shared" si="16"/>
        <v>0</v>
      </c>
      <c r="W342" s="45">
        <f t="shared" si="17"/>
        <v>0</v>
      </c>
      <c r="X342" s="45">
        <f t="shared" si="18"/>
        <v>0</v>
      </c>
      <c r="Y342" s="45">
        <f t="shared" si="19"/>
        <v>0</v>
      </c>
      <c r="Z342" s="45">
        <f t="shared" si="20"/>
        <v>0</v>
      </c>
      <c r="AA342" s="45">
        <f t="shared" si="21"/>
        <v>0</v>
      </c>
      <c r="AB342" s="2">
        <f>IF(AND(IV.2!D98&gt;0,IV.2!F98&lt;&gt;1,IV.2!F98&lt;&gt;2,IV.2!F98&lt;&gt;5),IV.2!G98,0)</f>
        <v>0</v>
      </c>
      <c r="AC342" s="2">
        <f>IF(AND(IV.2!E98&gt;0,IV.2!F98&lt;&gt;1,IV.2!F98&lt;&gt;2,IV.2!F98&lt;&gt;5),IV.2!G98,0)</f>
        <v>0</v>
      </c>
      <c r="AG342" s="2">
        <f>IF(IV.2!F98=3,IV.2!E98,0)</f>
        <v>0</v>
      </c>
      <c r="AH342" s="2">
        <f>IF(IV.2!F98=4,IV.2!E98,0)</f>
        <v>0</v>
      </c>
      <c r="AJ342" s="2">
        <f>IF(IV.2!F98=3,AB342,0)</f>
        <v>0</v>
      </c>
      <c r="AK342" s="2">
        <f>IF(IV.2!F98=3,AC342,0)</f>
        <v>0</v>
      </c>
      <c r="AL342" s="2">
        <f>IF(IV.2!F98=4,AB342,0)</f>
        <v>0</v>
      </c>
      <c r="AM342" s="2">
        <f>IF(IV.2!F98=4,AC342,0)</f>
        <v>0</v>
      </c>
      <c r="AO342" s="75">
        <f>IF(IV.2!F98=10,IV.2!E98,0)</f>
        <v>0</v>
      </c>
    </row>
    <row r="343" spans="1:41">
      <c r="A343" s="22">
        <v>289</v>
      </c>
      <c r="B343" s="32" t="s">
        <v>439</v>
      </c>
      <c r="C343" s="33"/>
      <c r="E343" s="12"/>
      <c r="F343" s="12"/>
      <c r="G343" s="12"/>
      <c r="H343" s="12"/>
      <c r="I343" s="12"/>
      <c r="K343" s="12"/>
      <c r="L343" s="12"/>
      <c r="M343" s="40">
        <f>IF(IV.2!$F99=1,IV.2!$E99,0)</f>
        <v>0</v>
      </c>
      <c r="N343" s="41">
        <f>IF(IV.2!$F99=2,IV.2!$E99,0)</f>
        <v>0</v>
      </c>
      <c r="O343" s="42">
        <f>IF(IV.2!$F99=3,(IV.2!$E99-IV.2!$G99),0)</f>
        <v>0</v>
      </c>
      <c r="P343" s="12">
        <f>IF(IV.2!$F99=4,(IV.2!$E99-IV.2!$G99),0)</f>
        <v>0</v>
      </c>
      <c r="Q343" s="43">
        <f>IF(IV.2!$F99=5,IV.2!$E99,0)</f>
        <v>0</v>
      </c>
      <c r="R343" s="44">
        <f>IF(IV.2!$F99=6,(IV.2!$E99-IV.2!$G99),0)</f>
        <v>0</v>
      </c>
      <c r="S343" s="44">
        <f>IF(IV.2!$F99=7,IV.2!$E99,0)</f>
        <v>0</v>
      </c>
      <c r="T343" s="44">
        <f>IF(IV.2!$F99=8,(IV.2!$E99-IV.2!$G99),0)</f>
        <v>0</v>
      </c>
      <c r="U343" s="44">
        <f>IF(IV.2!$F99=9,IV.2!$E99,0)</f>
        <v>0</v>
      </c>
      <c r="V343" s="45">
        <f t="shared" si="16"/>
        <v>0</v>
      </c>
      <c r="W343" s="45">
        <f t="shared" si="17"/>
        <v>0</v>
      </c>
      <c r="X343" s="45">
        <f t="shared" si="18"/>
        <v>0</v>
      </c>
      <c r="Y343" s="45">
        <f t="shared" si="19"/>
        <v>0</v>
      </c>
      <c r="Z343" s="45">
        <f t="shared" si="20"/>
        <v>0</v>
      </c>
      <c r="AA343" s="45">
        <f t="shared" si="21"/>
        <v>0</v>
      </c>
      <c r="AB343" s="2">
        <f>IF(AND(IV.2!D99&gt;0,IV.2!F99&lt;&gt;1,IV.2!F99&lt;&gt;2,IV.2!F99&lt;&gt;5),IV.2!G99,0)</f>
        <v>0</v>
      </c>
      <c r="AC343" s="2">
        <f>IF(AND(IV.2!E99&gt;0,IV.2!F99&lt;&gt;1,IV.2!F99&lt;&gt;2,IV.2!F99&lt;&gt;5),IV.2!G99,0)</f>
        <v>0</v>
      </c>
      <c r="AG343" s="2">
        <f>IF(IV.2!F99=3,IV.2!E99,0)</f>
        <v>0</v>
      </c>
      <c r="AH343" s="2">
        <f>IF(IV.2!F99=4,IV.2!E99,0)</f>
        <v>0</v>
      </c>
      <c r="AJ343" s="2">
        <f>IF(IV.2!F99=3,AB343,0)</f>
        <v>0</v>
      </c>
      <c r="AK343" s="2">
        <f>IF(IV.2!F99=3,AC343,0)</f>
        <v>0</v>
      </c>
      <c r="AL343" s="2">
        <f>IF(IV.2!F99=4,AB343,0)</f>
        <v>0</v>
      </c>
      <c r="AM343" s="2">
        <f>IF(IV.2!F99=4,AC343,0)</f>
        <v>0</v>
      </c>
      <c r="AO343" s="75">
        <f>IF(IV.2!F99=10,IV.2!E99,0)</f>
        <v>0</v>
      </c>
    </row>
    <row r="344" spans="1:41">
      <c r="A344" s="22">
        <v>290</v>
      </c>
      <c r="B344" s="32" t="s">
        <v>440</v>
      </c>
      <c r="C344" s="33"/>
      <c r="E344" s="12"/>
      <c r="F344" s="12"/>
      <c r="G344" s="12"/>
      <c r="H344" s="12"/>
      <c r="I344" s="12"/>
      <c r="K344" s="12"/>
      <c r="L344" s="12"/>
      <c r="M344" s="40">
        <f>IF(IV.2!$F100=1,IV.2!$E100,0)</f>
        <v>0</v>
      </c>
      <c r="N344" s="41">
        <f>IF(IV.2!$F100=2,IV.2!$E100,0)</f>
        <v>0</v>
      </c>
      <c r="O344" s="42">
        <f>IF(IV.2!$F100=3,(IV.2!$E100-IV.2!$G100),0)</f>
        <v>0</v>
      </c>
      <c r="P344" s="12">
        <f>IF(IV.2!$F100=4,(IV.2!$E100-IV.2!$G100),0)</f>
        <v>0</v>
      </c>
      <c r="Q344" s="43">
        <f>IF(IV.2!$F100=5,IV.2!$E100,0)</f>
        <v>0</v>
      </c>
      <c r="R344" s="44">
        <f>IF(IV.2!$F100=6,(IV.2!$E100-IV.2!$G100),0)</f>
        <v>0</v>
      </c>
      <c r="S344" s="44">
        <f>IF(IV.2!$F100=7,IV.2!$E100,0)</f>
        <v>0</v>
      </c>
      <c r="T344" s="44">
        <f>IF(IV.2!$F100=8,(IV.2!$E100-IV.2!$G100),0)</f>
        <v>0</v>
      </c>
      <c r="U344" s="44">
        <f>IF(IV.2!$F100=9,IV.2!$E100,0)</f>
        <v>0</v>
      </c>
      <c r="V344" s="45">
        <f t="shared" si="16"/>
        <v>0</v>
      </c>
      <c r="W344" s="45">
        <f t="shared" si="17"/>
        <v>0</v>
      </c>
      <c r="X344" s="45">
        <f t="shared" si="18"/>
        <v>0</v>
      </c>
      <c r="Y344" s="45">
        <f t="shared" si="19"/>
        <v>0</v>
      </c>
      <c r="Z344" s="45">
        <f t="shared" si="20"/>
        <v>0</v>
      </c>
      <c r="AA344" s="45">
        <f t="shared" si="21"/>
        <v>0</v>
      </c>
      <c r="AB344" s="2">
        <f>IF(AND(IV.2!D100&gt;0,IV.2!F100&lt;&gt;1,IV.2!F100&lt;&gt;2,IV.2!F100&lt;&gt;5),IV.2!G100,0)</f>
        <v>0</v>
      </c>
      <c r="AC344" s="2">
        <f>IF(AND(IV.2!E100&gt;0,IV.2!F100&lt;&gt;1,IV.2!F100&lt;&gt;2,IV.2!F100&lt;&gt;5),IV.2!G100,0)</f>
        <v>0</v>
      </c>
      <c r="AG344" s="2">
        <f>IF(IV.2!F100=3,IV.2!E100,0)</f>
        <v>0</v>
      </c>
      <c r="AH344" s="2">
        <f>IF(IV.2!F100=4,IV.2!E100,0)</f>
        <v>0</v>
      </c>
      <c r="AJ344" s="2">
        <f>IF(IV.2!F100=3,AB344,0)</f>
        <v>0</v>
      </c>
      <c r="AK344" s="2">
        <f>IF(IV.2!F100=3,AC344,0)</f>
        <v>0</v>
      </c>
      <c r="AL344" s="2">
        <f>IF(IV.2!F100=4,AB344,0)</f>
        <v>0</v>
      </c>
      <c r="AM344" s="2">
        <f>IF(IV.2!F100=4,AC344,0)</f>
        <v>0</v>
      </c>
      <c r="AO344" s="75">
        <f>IF(IV.2!F100=10,IV.2!E100,0)</f>
        <v>0</v>
      </c>
    </row>
    <row r="345" spans="1:41">
      <c r="A345" s="22">
        <v>291</v>
      </c>
      <c r="B345" s="32" t="s">
        <v>441</v>
      </c>
      <c r="C345" s="33"/>
      <c r="E345" s="12"/>
      <c r="F345" s="12"/>
      <c r="G345" s="12"/>
      <c r="H345" s="12"/>
      <c r="I345" s="12"/>
      <c r="K345" s="12"/>
      <c r="L345" s="12"/>
      <c r="M345" s="40">
        <f>IF(IV.2!$F101=1,IV.2!$E101,0)</f>
        <v>0</v>
      </c>
      <c r="N345" s="41">
        <f>IF(IV.2!$F101=2,IV.2!$E101,0)</f>
        <v>0</v>
      </c>
      <c r="O345" s="42">
        <f>IF(IV.2!$F101=3,(IV.2!$E101-IV.2!$G101),0)</f>
        <v>0</v>
      </c>
      <c r="P345" s="12">
        <f>IF(IV.2!$F101=4,(IV.2!$E101-IV.2!$G101),0)</f>
        <v>0</v>
      </c>
      <c r="Q345" s="43">
        <f>IF(IV.2!$F101=5,IV.2!$E101,0)</f>
        <v>0</v>
      </c>
      <c r="R345" s="44">
        <f>IF(IV.2!$F101=6,(IV.2!$E101-IV.2!$G101),0)</f>
        <v>0</v>
      </c>
      <c r="S345" s="44">
        <f>IF(IV.2!$F101=7,IV.2!$E101,0)</f>
        <v>0</v>
      </c>
      <c r="T345" s="44">
        <f>IF(IV.2!$F101=8,(IV.2!$E101-IV.2!$G101),0)</f>
        <v>0</v>
      </c>
      <c r="U345" s="44">
        <f>IF(IV.2!$F101=9,IV.2!$E101,0)</f>
        <v>0</v>
      </c>
      <c r="V345" s="45">
        <f t="shared" si="16"/>
        <v>0</v>
      </c>
      <c r="W345" s="45">
        <f t="shared" si="17"/>
        <v>0</v>
      </c>
      <c r="X345" s="45">
        <f t="shared" si="18"/>
        <v>0</v>
      </c>
      <c r="Y345" s="45">
        <f t="shared" si="19"/>
        <v>0</v>
      </c>
      <c r="Z345" s="45">
        <f t="shared" si="20"/>
        <v>0</v>
      </c>
      <c r="AA345" s="45">
        <f t="shared" si="21"/>
        <v>0</v>
      </c>
      <c r="AB345" s="2">
        <f>IF(AND(IV.2!D101&gt;0,IV.2!F101&lt;&gt;1,IV.2!F101&lt;&gt;2,IV.2!F101&lt;&gt;5),IV.2!G101,0)</f>
        <v>0</v>
      </c>
      <c r="AC345" s="2">
        <f>IF(AND(IV.2!E101&gt;0,IV.2!F101&lt;&gt;1,IV.2!F101&lt;&gt;2,IV.2!F101&lt;&gt;5),IV.2!G101,0)</f>
        <v>0</v>
      </c>
      <c r="AG345" s="2">
        <f>IF(IV.2!F101=3,IV.2!E101,0)</f>
        <v>0</v>
      </c>
      <c r="AH345" s="2">
        <f>IF(IV.2!F101=4,IV.2!E101,0)</f>
        <v>0</v>
      </c>
      <c r="AJ345" s="2">
        <f>IF(IV.2!F101=3,AB345,0)</f>
        <v>0</v>
      </c>
      <c r="AK345" s="2">
        <f>IF(IV.2!F101=3,AC345,0)</f>
        <v>0</v>
      </c>
      <c r="AL345" s="2">
        <f>IF(IV.2!F101=4,AB345,0)</f>
        <v>0</v>
      </c>
      <c r="AM345" s="2">
        <f>IF(IV.2!F101=4,AC345,0)</f>
        <v>0</v>
      </c>
      <c r="AO345" s="75">
        <f>IF(IV.2!F101=10,IV.2!E101,0)</f>
        <v>0</v>
      </c>
    </row>
    <row r="346" spans="1:41">
      <c r="A346" s="22">
        <v>292</v>
      </c>
      <c r="B346" s="32" t="s">
        <v>442</v>
      </c>
      <c r="C346" s="33"/>
      <c r="E346" s="12"/>
      <c r="F346" s="12"/>
      <c r="G346" s="12"/>
      <c r="H346" s="12"/>
      <c r="I346" s="12"/>
      <c r="K346" s="12"/>
      <c r="L346" s="12"/>
      <c r="M346" s="40">
        <f>IF(IV.2!$F102=1,IV.2!$E102,0)</f>
        <v>0</v>
      </c>
      <c r="N346" s="41">
        <f>IF(IV.2!$F102=2,IV.2!$E102,0)</f>
        <v>0</v>
      </c>
      <c r="O346" s="42">
        <f>IF(IV.2!$F102=3,(IV.2!$E102-IV.2!$G102),0)</f>
        <v>0</v>
      </c>
      <c r="P346" s="12">
        <f>IF(IV.2!$F102=4,(IV.2!$E102-IV.2!$G102),0)</f>
        <v>0</v>
      </c>
      <c r="Q346" s="43">
        <f>IF(IV.2!$F102=5,IV.2!$E102,0)</f>
        <v>0</v>
      </c>
      <c r="R346" s="44">
        <f>IF(IV.2!$F102=6,(IV.2!$E102-IV.2!$G102),0)</f>
        <v>0</v>
      </c>
      <c r="S346" s="44">
        <f>IF(IV.2!$F102=7,IV.2!$E102,0)</f>
        <v>0</v>
      </c>
      <c r="T346" s="44">
        <f>IF(IV.2!$F102=8,(IV.2!$E102-IV.2!$G102),0)</f>
        <v>0</v>
      </c>
      <c r="U346" s="44">
        <f>IF(IV.2!$F102=9,IV.2!$E102,0)</f>
        <v>0</v>
      </c>
      <c r="V346" s="45">
        <f t="shared" si="16"/>
        <v>0</v>
      </c>
      <c r="W346" s="45">
        <f t="shared" si="17"/>
        <v>0</v>
      </c>
      <c r="X346" s="45">
        <f t="shared" si="18"/>
        <v>0</v>
      </c>
      <c r="Y346" s="45">
        <f t="shared" si="19"/>
        <v>0</v>
      </c>
      <c r="Z346" s="45">
        <f t="shared" si="20"/>
        <v>0</v>
      </c>
      <c r="AA346" s="45">
        <f t="shared" si="21"/>
        <v>0</v>
      </c>
      <c r="AB346" s="2">
        <f>IF(AND(IV.2!D102&gt;0,IV.2!F102&lt;&gt;1,IV.2!F102&lt;&gt;2,IV.2!F102&lt;&gt;5),IV.2!G102,0)</f>
        <v>0</v>
      </c>
      <c r="AC346" s="2">
        <f>IF(AND(IV.2!E102&gt;0,IV.2!F102&lt;&gt;1,IV.2!F102&lt;&gt;2,IV.2!F102&lt;&gt;5),IV.2!G102,0)</f>
        <v>0</v>
      </c>
      <c r="AG346" s="2">
        <f>IF(IV.2!F102=3,IV.2!E102,0)</f>
        <v>0</v>
      </c>
      <c r="AH346" s="2">
        <f>IF(IV.2!F102=4,IV.2!E102,0)</f>
        <v>0</v>
      </c>
      <c r="AJ346" s="2">
        <f>IF(IV.2!F102=3,AB346,0)</f>
        <v>0</v>
      </c>
      <c r="AK346" s="2">
        <f>IF(IV.2!F102=3,AC346,0)</f>
        <v>0</v>
      </c>
      <c r="AL346" s="2">
        <f>IF(IV.2!F102=4,AB346,0)</f>
        <v>0</v>
      </c>
      <c r="AM346" s="2">
        <f>IF(IV.2!F102=4,AC346,0)</f>
        <v>0</v>
      </c>
      <c r="AO346" s="75">
        <f>IF(IV.2!F102=10,IV.2!E102,0)</f>
        <v>0</v>
      </c>
    </row>
    <row r="347" spans="1:41">
      <c r="A347" s="22">
        <v>293</v>
      </c>
      <c r="B347" s="32" t="s">
        <v>443</v>
      </c>
      <c r="C347" s="33"/>
      <c r="E347" s="12"/>
      <c r="F347" s="12"/>
      <c r="G347" s="12"/>
      <c r="H347" s="12"/>
      <c r="I347" s="12"/>
      <c r="K347" s="12"/>
      <c r="L347" s="12"/>
      <c r="M347" s="40">
        <f>IF(IV.2!$F103=1,IV.2!$E103,0)</f>
        <v>0</v>
      </c>
      <c r="N347" s="41">
        <f>IF(IV.2!$F103=2,IV.2!$E103,0)</f>
        <v>0</v>
      </c>
      <c r="O347" s="42">
        <f>IF(IV.2!$F103=3,(IV.2!$E103-IV.2!$G103),0)</f>
        <v>0</v>
      </c>
      <c r="P347" s="12">
        <f>IF(IV.2!$F103=4,(IV.2!$E103-IV.2!$G103),0)</f>
        <v>0</v>
      </c>
      <c r="Q347" s="43">
        <f>IF(IV.2!$F103=5,IV.2!$E103,0)</f>
        <v>0</v>
      </c>
      <c r="R347" s="44">
        <f>IF(IV.2!$F103=6,(IV.2!$E103-IV.2!$G103),0)</f>
        <v>0</v>
      </c>
      <c r="S347" s="44">
        <f>IF(IV.2!$F103=7,IV.2!$E103,0)</f>
        <v>0</v>
      </c>
      <c r="T347" s="44">
        <f>IF(IV.2!$F103=8,(IV.2!$E103-IV.2!$G103),0)</f>
        <v>0</v>
      </c>
      <c r="U347" s="44">
        <f>IF(IV.2!$F103=9,IV.2!$E103,0)</f>
        <v>0</v>
      </c>
      <c r="V347" s="45">
        <f t="shared" si="16"/>
        <v>0</v>
      </c>
      <c r="W347" s="45">
        <f t="shared" si="17"/>
        <v>0</v>
      </c>
      <c r="X347" s="45">
        <f t="shared" si="18"/>
        <v>0</v>
      </c>
      <c r="Y347" s="45">
        <f t="shared" si="19"/>
        <v>0</v>
      </c>
      <c r="Z347" s="45">
        <f t="shared" si="20"/>
        <v>0</v>
      </c>
      <c r="AA347" s="45">
        <f t="shared" si="21"/>
        <v>0</v>
      </c>
      <c r="AB347" s="2">
        <f>IF(AND(IV.2!D103&gt;0,IV.2!F103&lt;&gt;1,IV.2!F103&lt;&gt;2,IV.2!F103&lt;&gt;5),IV.2!G103,0)</f>
        <v>0</v>
      </c>
      <c r="AC347" s="2">
        <f>IF(AND(IV.2!E103&gt;0,IV.2!F103&lt;&gt;1,IV.2!F103&lt;&gt;2,IV.2!F103&lt;&gt;5),IV.2!G103,0)</f>
        <v>0</v>
      </c>
      <c r="AG347" s="2">
        <f>IF(IV.2!F103=3,IV.2!E103,0)</f>
        <v>0</v>
      </c>
      <c r="AH347" s="2">
        <f>IF(IV.2!F103=4,IV.2!E103,0)</f>
        <v>0</v>
      </c>
      <c r="AJ347" s="2">
        <f>IF(IV.2!F103=3,AB347,0)</f>
        <v>0</v>
      </c>
      <c r="AK347" s="2">
        <f>IF(IV.2!F103=3,AC347,0)</f>
        <v>0</v>
      </c>
      <c r="AL347" s="2">
        <f>IF(IV.2!F103=4,AB347,0)</f>
        <v>0</v>
      </c>
      <c r="AM347" s="2">
        <f>IF(IV.2!F103=4,AC347,0)</f>
        <v>0</v>
      </c>
      <c r="AO347" s="75">
        <f>IF(IV.2!F103=10,IV.2!E103,0)</f>
        <v>0</v>
      </c>
    </row>
    <row r="348" spans="1:41">
      <c r="A348" s="22">
        <v>294</v>
      </c>
      <c r="B348" s="32" t="s">
        <v>444</v>
      </c>
      <c r="C348" s="33"/>
      <c r="E348" s="12"/>
      <c r="F348" s="12"/>
      <c r="G348" s="12"/>
      <c r="H348" s="12"/>
      <c r="I348" s="12"/>
      <c r="K348" s="12"/>
      <c r="L348" s="12"/>
      <c r="M348" s="40">
        <f>IF(IV.2!$F104=1,IV.2!$E104,0)</f>
        <v>0</v>
      </c>
      <c r="N348" s="41">
        <f>IF(IV.2!$F104=2,IV.2!$E104,0)</f>
        <v>0</v>
      </c>
      <c r="O348" s="42">
        <f>IF(IV.2!$F104=3,(IV.2!$E104-IV.2!$G104),0)</f>
        <v>0</v>
      </c>
      <c r="P348" s="12">
        <f>IF(IV.2!$F104=4,(IV.2!$E104-IV.2!$G104),0)</f>
        <v>0</v>
      </c>
      <c r="Q348" s="43">
        <f>IF(IV.2!$F104=5,IV.2!$E104,0)</f>
        <v>0</v>
      </c>
      <c r="R348" s="44">
        <f>IF(IV.2!$F104=6,(IV.2!$E104-IV.2!$G104),0)</f>
        <v>0</v>
      </c>
      <c r="S348" s="44">
        <f>IF(IV.2!$F104=7,IV.2!$E104,0)</f>
        <v>0</v>
      </c>
      <c r="T348" s="44">
        <f>IF(IV.2!$F104=8,(IV.2!$E104-IV.2!$G104),0)</f>
        <v>0</v>
      </c>
      <c r="U348" s="44">
        <f>IF(IV.2!$F104=9,IV.2!$E104,0)</f>
        <v>0</v>
      </c>
      <c r="V348" s="45">
        <f t="shared" ref="V348:V364" si="22">M348</f>
        <v>0</v>
      </c>
      <c r="W348" s="45">
        <f t="shared" ref="W348:W364" si="23">N348</f>
        <v>0</v>
      </c>
      <c r="X348" s="45">
        <f t="shared" ref="X348:X364" si="24">O348</f>
        <v>0</v>
      </c>
      <c r="Y348" s="45">
        <f t="shared" ref="Y348:Y364" si="25">P348</f>
        <v>0</v>
      </c>
      <c r="Z348" s="45">
        <f t="shared" ref="Z348:Z364" si="26">Q348</f>
        <v>0</v>
      </c>
      <c r="AA348" s="45">
        <f t="shared" ref="AA348:AA364" si="27">R348</f>
        <v>0</v>
      </c>
      <c r="AB348" s="2">
        <f>IF(AND(IV.2!D104&gt;0,IV.2!F104&lt;&gt;1,IV.2!F104&lt;&gt;2,IV.2!F104&lt;&gt;5),IV.2!G104,0)</f>
        <v>0</v>
      </c>
      <c r="AC348" s="2">
        <f>IF(AND(IV.2!E104&gt;0,IV.2!F104&lt;&gt;1,IV.2!F104&lt;&gt;2,IV.2!F104&lt;&gt;5),IV.2!G104,0)</f>
        <v>0</v>
      </c>
      <c r="AG348" s="2">
        <f>IF(IV.2!F104=3,IV.2!E104,0)</f>
        <v>0</v>
      </c>
      <c r="AH348" s="2">
        <f>IF(IV.2!F104=4,IV.2!E104,0)</f>
        <v>0</v>
      </c>
      <c r="AJ348" s="2">
        <f>IF(IV.2!F104=3,AB348,0)</f>
        <v>0</v>
      </c>
      <c r="AK348" s="2">
        <f>IF(IV.2!F104=3,AC348,0)</f>
        <v>0</v>
      </c>
      <c r="AL348" s="2">
        <f>IF(IV.2!F104=4,AB348,0)</f>
        <v>0</v>
      </c>
      <c r="AM348" s="2">
        <f>IF(IV.2!F104=4,AC348,0)</f>
        <v>0</v>
      </c>
      <c r="AO348" s="75">
        <f>IF(IV.2!F104=10,IV.2!E104,0)</f>
        <v>0</v>
      </c>
    </row>
    <row r="349" spans="1:41" ht="14.4" customHeight="1">
      <c r="A349" s="22">
        <v>295</v>
      </c>
      <c r="B349" s="32" t="s">
        <v>445</v>
      </c>
      <c r="C349" s="33"/>
      <c r="E349" s="12"/>
      <c r="F349" s="12"/>
      <c r="G349" s="12"/>
      <c r="H349" s="12"/>
      <c r="I349" s="12"/>
      <c r="K349" s="12"/>
      <c r="L349" s="12"/>
      <c r="M349" s="40">
        <f>IF(IV.2!$F105=1,IV.2!$E105,0)</f>
        <v>0</v>
      </c>
      <c r="N349" s="41">
        <f>IF(IV.2!$F105=2,IV.2!$E105,0)</f>
        <v>0</v>
      </c>
      <c r="O349" s="42">
        <f>IF(IV.2!$F105=3,(IV.2!$E105-IV.2!$G105),0)</f>
        <v>0</v>
      </c>
      <c r="P349" s="12">
        <f>IF(IV.2!$F105=4,(IV.2!$E105-IV.2!$G105),0)</f>
        <v>0</v>
      </c>
      <c r="Q349" s="43">
        <f>IF(IV.2!$F105=5,IV.2!$E105,0)</f>
        <v>0</v>
      </c>
      <c r="R349" s="44">
        <f>IF(IV.2!$F105=6,(IV.2!$E105-IV.2!$G105),0)</f>
        <v>0</v>
      </c>
      <c r="S349" s="44">
        <f>IF(IV.2!$F105=7,IV.2!$E105,0)</f>
        <v>0</v>
      </c>
      <c r="T349" s="44">
        <f>IF(IV.2!$F105=8,(IV.2!$E105-IV.2!$G105),0)</f>
        <v>0</v>
      </c>
      <c r="U349" s="44">
        <f>IF(IV.2!$F105=9,IV.2!$E105,0)</f>
        <v>0</v>
      </c>
      <c r="V349" s="45">
        <f t="shared" si="22"/>
        <v>0</v>
      </c>
      <c r="W349" s="45">
        <f t="shared" si="23"/>
        <v>0</v>
      </c>
      <c r="X349" s="45">
        <f t="shared" si="24"/>
        <v>0</v>
      </c>
      <c r="Y349" s="45">
        <f t="shared" si="25"/>
        <v>0</v>
      </c>
      <c r="Z349" s="45">
        <f t="shared" si="26"/>
        <v>0</v>
      </c>
      <c r="AA349" s="45">
        <f t="shared" si="27"/>
        <v>0</v>
      </c>
      <c r="AB349" s="2">
        <f>IF(AND(IV.2!D105&gt;0,IV.2!F105&lt;&gt;1,IV.2!F105&lt;&gt;2,IV.2!F105&lt;&gt;5),IV.2!G105,0)</f>
        <v>0</v>
      </c>
      <c r="AC349" s="2">
        <f>IF(AND(IV.2!E105&gt;0,IV.2!F105&lt;&gt;1,IV.2!F105&lt;&gt;2,IV.2!F105&lt;&gt;5),IV.2!G105,0)</f>
        <v>0</v>
      </c>
      <c r="AG349" s="2">
        <f>IF(IV.2!F105=3,IV.2!E105,0)</f>
        <v>0</v>
      </c>
      <c r="AH349" s="2">
        <f>IF(IV.2!F105=4,IV.2!E105,0)</f>
        <v>0</v>
      </c>
      <c r="AJ349" s="2">
        <f>IF(IV.2!F105=3,AB349,0)</f>
        <v>0</v>
      </c>
      <c r="AK349" s="2">
        <f>IF(IV.2!F105=3,AC349,0)</f>
        <v>0</v>
      </c>
      <c r="AL349" s="2">
        <f>IF(IV.2!F105=4,AB349,0)</f>
        <v>0</v>
      </c>
      <c r="AM349" s="2">
        <f>IF(IV.2!F105=4,AC349,0)</f>
        <v>0</v>
      </c>
      <c r="AO349" s="75">
        <f>IF(IV.2!F105=10,IV.2!E105,0)</f>
        <v>0</v>
      </c>
    </row>
    <row r="350" spans="1:41">
      <c r="A350" s="22">
        <v>296</v>
      </c>
      <c r="B350" s="32" t="s">
        <v>446</v>
      </c>
      <c r="C350" s="33"/>
      <c r="E350" s="12"/>
      <c r="F350" s="12"/>
      <c r="G350" s="12"/>
      <c r="H350" s="12"/>
      <c r="I350" s="12"/>
      <c r="K350" s="12"/>
      <c r="L350" s="12"/>
      <c r="M350" s="40">
        <f>IF(IV.2!$F106=1,IV.2!$E106,0)</f>
        <v>0</v>
      </c>
      <c r="N350" s="41">
        <f>IF(IV.2!$F106=2,IV.2!$E106,0)</f>
        <v>0</v>
      </c>
      <c r="O350" s="42">
        <f>IF(IV.2!$F106=3,(IV.2!$E106-IV.2!$G106),0)</f>
        <v>0</v>
      </c>
      <c r="P350" s="12">
        <f>IF(IV.2!$F106=4,(IV.2!$E106-IV.2!$G106),0)</f>
        <v>0</v>
      </c>
      <c r="Q350" s="43">
        <f>IF(IV.2!$F106=5,IV.2!$E106,0)</f>
        <v>0</v>
      </c>
      <c r="R350" s="44">
        <f>IF(IV.2!$F106=6,(IV.2!$E106-IV.2!$G106),0)</f>
        <v>0</v>
      </c>
      <c r="S350" s="44">
        <f>IF(IV.2!$F106=7,IV.2!$E106,0)</f>
        <v>0</v>
      </c>
      <c r="T350" s="44">
        <f>IF(IV.2!$F106=8,(IV.2!$E106-IV.2!$G106),0)</f>
        <v>0</v>
      </c>
      <c r="U350" s="44">
        <f>IF(IV.2!$F106=9,IV.2!$E106,0)</f>
        <v>0</v>
      </c>
      <c r="V350" s="45">
        <f t="shared" si="22"/>
        <v>0</v>
      </c>
      <c r="W350" s="45">
        <f t="shared" si="23"/>
        <v>0</v>
      </c>
      <c r="X350" s="45">
        <f t="shared" si="24"/>
        <v>0</v>
      </c>
      <c r="Y350" s="45">
        <f t="shared" si="25"/>
        <v>0</v>
      </c>
      <c r="Z350" s="45">
        <f t="shared" si="26"/>
        <v>0</v>
      </c>
      <c r="AA350" s="45">
        <f t="shared" si="27"/>
        <v>0</v>
      </c>
      <c r="AB350" s="2">
        <f>IF(AND(IV.2!D106&gt;0,IV.2!F106&lt;&gt;1,IV.2!F106&lt;&gt;2,IV.2!F106&lt;&gt;5),IV.2!G106,0)</f>
        <v>0</v>
      </c>
      <c r="AC350" s="2">
        <f>IF(AND(IV.2!E106&gt;0,IV.2!F106&lt;&gt;1,IV.2!F106&lt;&gt;2,IV.2!F106&lt;&gt;5),IV.2!G106,0)</f>
        <v>0</v>
      </c>
      <c r="AG350" s="2">
        <f>IF(IV.2!F106=3,IV.2!E106,0)</f>
        <v>0</v>
      </c>
      <c r="AH350" s="2">
        <f>IF(IV.2!F106=4,IV.2!E106,0)</f>
        <v>0</v>
      </c>
      <c r="AJ350" s="2">
        <f>IF(IV.2!F106=3,AB350,0)</f>
        <v>0</v>
      </c>
      <c r="AK350" s="2">
        <f>IF(IV.2!F106=3,AC350,0)</f>
        <v>0</v>
      </c>
      <c r="AL350" s="2">
        <f>IF(IV.2!F106=4,AB350,0)</f>
        <v>0</v>
      </c>
      <c r="AM350" s="2">
        <f>IF(IV.2!F106=4,AC350,0)</f>
        <v>0</v>
      </c>
      <c r="AO350" s="75">
        <f>IF(IV.2!F106=10,IV.2!E106,0)</f>
        <v>0</v>
      </c>
    </row>
    <row r="351" spans="1:41">
      <c r="A351" s="22">
        <v>297</v>
      </c>
      <c r="B351" s="22" t="s">
        <v>447</v>
      </c>
      <c r="C351" s="33"/>
      <c r="E351" s="12"/>
      <c r="F351" s="12"/>
      <c r="G351" s="12"/>
      <c r="H351" s="12"/>
      <c r="I351" s="12"/>
      <c r="K351" s="12"/>
      <c r="L351" s="12"/>
      <c r="M351" s="40">
        <f>IF(IV.2!$F107=1,IV.2!$E107,0)</f>
        <v>0</v>
      </c>
      <c r="N351" s="41">
        <f>IF(IV.2!$F107=2,IV.2!$E107,0)</f>
        <v>0</v>
      </c>
      <c r="O351" s="42">
        <f>IF(IV.2!$F107=3,(IV.2!$E107-IV.2!$G107),0)</f>
        <v>0</v>
      </c>
      <c r="P351" s="12">
        <f>IF(IV.2!$F107=4,(IV.2!$E107-IV.2!$G107),0)</f>
        <v>0</v>
      </c>
      <c r="Q351" s="43">
        <f>IF(IV.2!$F107=5,IV.2!$E107,0)</f>
        <v>0</v>
      </c>
      <c r="R351" s="44">
        <f>IF(IV.2!$F107=6,(IV.2!$E107-IV.2!$G107),0)</f>
        <v>0</v>
      </c>
      <c r="S351" s="44">
        <f>IF(IV.2!$F107=7,IV.2!$E107,0)</f>
        <v>0</v>
      </c>
      <c r="T351" s="44">
        <f>IF(IV.2!$F107=8,(IV.2!$E107-IV.2!$G107),0)</f>
        <v>0</v>
      </c>
      <c r="U351" s="44">
        <f>IF(IV.2!$F107=9,IV.2!$E107,0)</f>
        <v>0</v>
      </c>
      <c r="V351" s="45">
        <f t="shared" si="22"/>
        <v>0</v>
      </c>
      <c r="W351" s="45">
        <f t="shared" si="23"/>
        <v>0</v>
      </c>
      <c r="X351" s="45">
        <f t="shared" si="24"/>
        <v>0</v>
      </c>
      <c r="Y351" s="45">
        <f t="shared" si="25"/>
        <v>0</v>
      </c>
      <c r="Z351" s="45">
        <f t="shared" si="26"/>
        <v>0</v>
      </c>
      <c r="AA351" s="45">
        <f t="shared" si="27"/>
        <v>0</v>
      </c>
      <c r="AB351" s="2">
        <f>IF(AND(IV.2!D107&gt;0,IV.2!F107&lt;&gt;1,IV.2!F107&lt;&gt;2,IV.2!F107&lt;&gt;5),IV.2!G107,0)</f>
        <v>0</v>
      </c>
      <c r="AC351" s="2">
        <f>IF(AND(IV.2!E107&gt;0,IV.2!F107&lt;&gt;1,IV.2!F107&lt;&gt;2,IV.2!F107&lt;&gt;5),IV.2!G107,0)</f>
        <v>0</v>
      </c>
      <c r="AG351" s="2">
        <f>IF(IV.2!F107=3,IV.2!E107,0)</f>
        <v>0</v>
      </c>
      <c r="AH351" s="2">
        <f>IF(IV.2!F107=4,IV.2!E107,0)</f>
        <v>0</v>
      </c>
      <c r="AJ351" s="2">
        <f>IF(IV.2!F107=3,AB351,0)</f>
        <v>0</v>
      </c>
      <c r="AK351" s="2">
        <f>IF(IV.2!F107=3,AC351,0)</f>
        <v>0</v>
      </c>
      <c r="AL351" s="2">
        <f>IF(IV.2!F107=4,AB351,0)</f>
        <v>0</v>
      </c>
      <c r="AM351" s="2">
        <f>IF(IV.2!F107=4,AC351,0)</f>
        <v>0</v>
      </c>
      <c r="AO351" s="75">
        <f>IF(IV.2!F107=10,IV.2!E107,0)</f>
        <v>0</v>
      </c>
    </row>
    <row r="352" spans="1:41">
      <c r="A352" s="22">
        <v>298</v>
      </c>
      <c r="B352" s="32" t="s">
        <v>448</v>
      </c>
      <c r="C352" s="33"/>
      <c r="E352" s="12"/>
      <c r="F352" s="12"/>
      <c r="G352" s="12"/>
      <c r="H352" s="12"/>
      <c r="I352" s="12"/>
      <c r="K352" s="12"/>
      <c r="L352" s="12"/>
      <c r="M352" s="40">
        <f>IF(IV.2!$F108=1,IV.2!$E108,0)</f>
        <v>0</v>
      </c>
      <c r="N352" s="41">
        <f>IF(IV.2!$F108=2,IV.2!$E108,0)</f>
        <v>0</v>
      </c>
      <c r="O352" s="42">
        <f>IF(IV.2!$F108=3,(IV.2!$E108-IV.2!$G108),0)</f>
        <v>0</v>
      </c>
      <c r="P352" s="12">
        <f>IF(IV.2!$F108=4,(IV.2!$E108-IV.2!$G108),0)</f>
        <v>0</v>
      </c>
      <c r="Q352" s="43">
        <f>IF(IV.2!$F108=5,IV.2!$E108,0)</f>
        <v>0</v>
      </c>
      <c r="R352" s="44">
        <f>IF(IV.2!$F108=6,(IV.2!$E108-IV.2!$G108),0)</f>
        <v>0</v>
      </c>
      <c r="S352" s="44">
        <f>IF(IV.2!$F108=7,IV.2!$E108,0)</f>
        <v>0</v>
      </c>
      <c r="T352" s="44">
        <f>IF(IV.2!$F108=8,(IV.2!$E108-IV.2!$G108),0)</f>
        <v>0</v>
      </c>
      <c r="U352" s="44">
        <f>IF(IV.2!$F108=9,IV.2!$E108,0)</f>
        <v>0</v>
      </c>
      <c r="V352" s="45">
        <f t="shared" si="22"/>
        <v>0</v>
      </c>
      <c r="W352" s="45">
        <f t="shared" si="23"/>
        <v>0</v>
      </c>
      <c r="X352" s="45">
        <f t="shared" si="24"/>
        <v>0</v>
      </c>
      <c r="Y352" s="45">
        <f t="shared" si="25"/>
        <v>0</v>
      </c>
      <c r="Z352" s="45">
        <f t="shared" si="26"/>
        <v>0</v>
      </c>
      <c r="AA352" s="45">
        <f t="shared" si="27"/>
        <v>0</v>
      </c>
      <c r="AB352" s="2">
        <f>IF(AND(IV.2!D108&gt;0,IV.2!F108&lt;&gt;1,IV.2!F108&lt;&gt;2,IV.2!F108&lt;&gt;5),IV.2!G108,0)</f>
        <v>0</v>
      </c>
      <c r="AC352" s="2">
        <f>IF(AND(IV.2!E108&gt;0,IV.2!F108&lt;&gt;1,IV.2!F108&lt;&gt;2,IV.2!F108&lt;&gt;5),IV.2!G108,0)</f>
        <v>0</v>
      </c>
      <c r="AG352" s="2">
        <f>IF(IV.2!F108=3,IV.2!E108,0)</f>
        <v>0</v>
      </c>
      <c r="AH352" s="2">
        <f>IF(IV.2!F108=4,IV.2!E108,0)</f>
        <v>0</v>
      </c>
      <c r="AJ352" s="2">
        <f>IF(IV.2!F108=3,AB352,0)</f>
        <v>0</v>
      </c>
      <c r="AK352" s="2">
        <f>IF(IV.2!F108=3,AC352,0)</f>
        <v>0</v>
      </c>
      <c r="AL352" s="2">
        <f>IF(IV.2!F108=4,AB352,0)</f>
        <v>0</v>
      </c>
      <c r="AM352" s="2">
        <f>IF(IV.2!F108=4,AC352,0)</f>
        <v>0</v>
      </c>
      <c r="AO352" s="75">
        <f>IF(IV.2!F108=10,IV.2!E108,0)</f>
        <v>0</v>
      </c>
    </row>
    <row r="353" spans="1:41">
      <c r="A353" s="22">
        <v>299</v>
      </c>
      <c r="B353" s="32" t="s">
        <v>449</v>
      </c>
      <c r="C353" s="33"/>
      <c r="E353" s="12"/>
      <c r="F353" s="12"/>
      <c r="G353" s="12"/>
      <c r="H353" s="12"/>
      <c r="I353" s="12"/>
      <c r="K353" s="12"/>
      <c r="L353" s="12"/>
      <c r="M353" s="40">
        <f>IF(IV.2!$F109=1,IV.2!$E109,0)</f>
        <v>0</v>
      </c>
      <c r="N353" s="41">
        <f>IF(IV.2!$F109=2,IV.2!$E109,0)</f>
        <v>0</v>
      </c>
      <c r="O353" s="42">
        <f>IF(IV.2!$F109=3,(IV.2!$E109-IV.2!$G109),0)</f>
        <v>0</v>
      </c>
      <c r="P353" s="12">
        <f>IF(IV.2!$F109=4,(IV.2!$E109-IV.2!$G109),0)</f>
        <v>0</v>
      </c>
      <c r="Q353" s="43">
        <f>IF(IV.2!$F109=5,IV.2!$E109,0)</f>
        <v>0</v>
      </c>
      <c r="R353" s="44">
        <f>IF(IV.2!$F109=6,(IV.2!$E109-IV.2!$G109),0)</f>
        <v>0</v>
      </c>
      <c r="S353" s="44">
        <f>IF(IV.2!$F109=7,IV.2!$E109,0)</f>
        <v>0</v>
      </c>
      <c r="T353" s="44">
        <f>IF(IV.2!$F109=8,(IV.2!$E109-IV.2!$G109),0)</f>
        <v>0</v>
      </c>
      <c r="U353" s="44">
        <f>IF(IV.2!$F109=9,IV.2!$E109,0)</f>
        <v>0</v>
      </c>
      <c r="V353" s="45">
        <f t="shared" si="22"/>
        <v>0</v>
      </c>
      <c r="W353" s="45">
        <f t="shared" si="23"/>
        <v>0</v>
      </c>
      <c r="X353" s="45">
        <f t="shared" si="24"/>
        <v>0</v>
      </c>
      <c r="Y353" s="45">
        <f t="shared" si="25"/>
        <v>0</v>
      </c>
      <c r="Z353" s="45">
        <f t="shared" si="26"/>
        <v>0</v>
      </c>
      <c r="AA353" s="45">
        <f t="shared" si="27"/>
        <v>0</v>
      </c>
      <c r="AB353" s="2">
        <f>IF(AND(IV.2!D109&gt;0,IV.2!F109&lt;&gt;1,IV.2!F109&lt;&gt;2,IV.2!F109&lt;&gt;5),IV.2!G109,0)</f>
        <v>0</v>
      </c>
      <c r="AC353" s="2">
        <f>IF(AND(IV.2!E109&gt;0,IV.2!F109&lt;&gt;1,IV.2!F109&lt;&gt;2,IV.2!F109&lt;&gt;5),IV.2!G109,0)</f>
        <v>0</v>
      </c>
      <c r="AG353" s="2">
        <f>IF(IV.2!F109=3,IV.2!E109,0)</f>
        <v>0</v>
      </c>
      <c r="AH353" s="2">
        <f>IF(IV.2!F109=4,IV.2!E109,0)</f>
        <v>0</v>
      </c>
      <c r="AJ353" s="2">
        <f>IF(IV.2!F109=3,AB353,0)</f>
        <v>0</v>
      </c>
      <c r="AK353" s="2">
        <f>IF(IV.2!F109=3,AC353,0)</f>
        <v>0</v>
      </c>
      <c r="AL353" s="2">
        <f>IF(IV.2!F109=4,AB353,0)</f>
        <v>0</v>
      </c>
      <c r="AM353" s="2">
        <f>IF(IV.2!F109=4,AC353,0)</f>
        <v>0</v>
      </c>
      <c r="AO353" s="75">
        <f>IF(IV.2!F109=10,IV.2!E109,0)</f>
        <v>0</v>
      </c>
    </row>
    <row r="354" spans="1:41">
      <c r="A354" s="22">
        <v>300</v>
      </c>
      <c r="B354" s="32" t="s">
        <v>450</v>
      </c>
      <c r="C354" s="33"/>
      <c r="E354" s="12"/>
      <c r="F354" s="12"/>
      <c r="G354" s="12"/>
      <c r="H354" s="12"/>
      <c r="I354" s="12"/>
      <c r="K354" s="12"/>
      <c r="L354" s="12"/>
      <c r="M354" s="40">
        <f>IF(IV.2!$F110=1,IV.2!$E110,0)</f>
        <v>0</v>
      </c>
      <c r="N354" s="41">
        <f>IF(IV.2!$F110=2,IV.2!$E110,0)</f>
        <v>0</v>
      </c>
      <c r="O354" s="42">
        <f>IF(IV.2!$F110=3,(IV.2!$E110-IV.2!$G110),0)</f>
        <v>0</v>
      </c>
      <c r="P354" s="12">
        <f>IF(IV.2!$F110=4,(IV.2!$E110-IV.2!$G110),0)</f>
        <v>0</v>
      </c>
      <c r="Q354" s="43">
        <f>IF(IV.2!$F110=5,IV.2!$E110,0)</f>
        <v>0</v>
      </c>
      <c r="R354" s="44">
        <f>IF(IV.2!$F110=6,(IV.2!$E110-IV.2!$G110),0)</f>
        <v>0</v>
      </c>
      <c r="S354" s="44">
        <f>IF(IV.2!$F110=7,IV.2!$E110,0)</f>
        <v>0</v>
      </c>
      <c r="T354" s="44">
        <f>IF(IV.2!$F110=8,(IV.2!$E110-IV.2!$G110),0)</f>
        <v>0</v>
      </c>
      <c r="U354" s="44">
        <f>IF(IV.2!$F110=9,IV.2!$E110,0)</f>
        <v>0</v>
      </c>
      <c r="V354" s="45">
        <f t="shared" si="22"/>
        <v>0</v>
      </c>
      <c r="W354" s="45">
        <f t="shared" si="23"/>
        <v>0</v>
      </c>
      <c r="X354" s="45">
        <f t="shared" si="24"/>
        <v>0</v>
      </c>
      <c r="Y354" s="45">
        <f t="shared" si="25"/>
        <v>0</v>
      </c>
      <c r="Z354" s="45">
        <f t="shared" si="26"/>
        <v>0</v>
      </c>
      <c r="AA354" s="45">
        <f t="shared" si="27"/>
        <v>0</v>
      </c>
      <c r="AB354" s="2">
        <f>IF(AND(IV.2!D110&gt;0,IV.2!F110&lt;&gt;1,IV.2!F110&lt;&gt;2,IV.2!F110&lt;&gt;5),IV.2!G110,0)</f>
        <v>0</v>
      </c>
      <c r="AC354" s="2">
        <f>IF(AND(IV.2!E110&gt;0,IV.2!F110&lt;&gt;1,IV.2!F110&lt;&gt;2,IV.2!F110&lt;&gt;5),IV.2!G110,0)</f>
        <v>0</v>
      </c>
      <c r="AG354" s="2">
        <f>IF(IV.2!F110=3,IV.2!E110,0)</f>
        <v>0</v>
      </c>
      <c r="AH354" s="2">
        <f>IF(IV.2!F110=4,IV.2!E110,0)</f>
        <v>0</v>
      </c>
      <c r="AJ354" s="2">
        <f>IF(IV.2!F110=3,AB354,0)</f>
        <v>0</v>
      </c>
      <c r="AK354" s="2">
        <f>IF(IV.2!F110=3,AC354,0)</f>
        <v>0</v>
      </c>
      <c r="AL354" s="2">
        <f>IF(IV.2!F110=4,AB354,0)</f>
        <v>0</v>
      </c>
      <c r="AM354" s="2">
        <f>IF(IV.2!F110=4,AC354,0)</f>
        <v>0</v>
      </c>
      <c r="AO354" s="75">
        <f>IF(IV.2!F110=10,IV.2!E110,0)</f>
        <v>0</v>
      </c>
    </row>
    <row r="355" spans="1:41">
      <c r="A355" s="22">
        <v>301</v>
      </c>
      <c r="B355" s="32" t="s">
        <v>451</v>
      </c>
      <c r="C355" s="33"/>
      <c r="E355" s="12"/>
      <c r="F355" s="12"/>
      <c r="G355" s="12"/>
      <c r="H355" s="12"/>
      <c r="I355" s="12"/>
      <c r="K355" s="12"/>
      <c r="L355" s="12"/>
      <c r="M355" s="40">
        <f>IF(IV.2!$F111=1,IV.2!$E111,0)</f>
        <v>0</v>
      </c>
      <c r="N355" s="41">
        <f>IF(IV.2!$F111=2,IV.2!$E111,0)</f>
        <v>0</v>
      </c>
      <c r="O355" s="42">
        <f>IF(IV.2!$F111=3,(IV.2!$E111-IV.2!$G111),0)</f>
        <v>0</v>
      </c>
      <c r="P355" s="12">
        <f>IF(IV.2!$F111=4,(IV.2!$E111-IV.2!$G111),0)</f>
        <v>0</v>
      </c>
      <c r="Q355" s="43">
        <f>IF(IV.2!$F111=5,IV.2!$E111,0)</f>
        <v>0</v>
      </c>
      <c r="R355" s="44">
        <f>IF(IV.2!$F111=6,(IV.2!$E111-IV.2!$G111),0)</f>
        <v>0</v>
      </c>
      <c r="S355" s="44">
        <f>IF(IV.2!$F111=7,IV.2!$E111,0)</f>
        <v>0</v>
      </c>
      <c r="T355" s="44">
        <f>IF(IV.2!$F111=8,(IV.2!$E111-IV.2!$G111),0)</f>
        <v>0</v>
      </c>
      <c r="U355" s="44">
        <f>IF(IV.2!$F111=9,IV.2!$E111,0)</f>
        <v>0</v>
      </c>
      <c r="V355" s="45">
        <f t="shared" si="22"/>
        <v>0</v>
      </c>
      <c r="W355" s="45">
        <f t="shared" si="23"/>
        <v>0</v>
      </c>
      <c r="X355" s="45">
        <f t="shared" si="24"/>
        <v>0</v>
      </c>
      <c r="Y355" s="45">
        <f t="shared" si="25"/>
        <v>0</v>
      </c>
      <c r="Z355" s="45">
        <f t="shared" si="26"/>
        <v>0</v>
      </c>
      <c r="AA355" s="45">
        <f t="shared" si="27"/>
        <v>0</v>
      </c>
      <c r="AB355" s="2">
        <f>IF(AND(IV.2!D111&gt;0,IV.2!F111&lt;&gt;1,IV.2!F111&lt;&gt;2,IV.2!F111&lt;&gt;5),IV.2!G111,0)</f>
        <v>0</v>
      </c>
      <c r="AC355" s="2">
        <f>IF(AND(IV.2!E111&gt;0,IV.2!F111&lt;&gt;1,IV.2!F111&lt;&gt;2,IV.2!F111&lt;&gt;5),IV.2!G111,0)</f>
        <v>0</v>
      </c>
      <c r="AG355" s="2">
        <f>IF(IV.2!F111=3,IV.2!E111,0)</f>
        <v>0</v>
      </c>
      <c r="AH355" s="2">
        <f>IF(IV.2!F111=4,IV.2!E111,0)</f>
        <v>0</v>
      </c>
      <c r="AJ355" s="2">
        <f>IF(IV.2!F111=3,AB355,0)</f>
        <v>0</v>
      </c>
      <c r="AK355" s="2">
        <f>IF(IV.2!F111=3,AC355,0)</f>
        <v>0</v>
      </c>
      <c r="AL355" s="2">
        <f>IF(IV.2!F111=4,AB355,0)</f>
        <v>0</v>
      </c>
      <c r="AM355" s="2">
        <f>IF(IV.2!F111=4,AC355,0)</f>
        <v>0</v>
      </c>
      <c r="AO355" s="75">
        <f>IF(IV.2!F111=10,IV.2!E111,0)</f>
        <v>0</v>
      </c>
    </row>
    <row r="356" spans="1:41">
      <c r="A356" s="22">
        <v>302</v>
      </c>
      <c r="B356" s="32" t="s">
        <v>452</v>
      </c>
      <c r="C356" s="33"/>
      <c r="E356" s="12"/>
      <c r="F356" s="12"/>
      <c r="G356" s="12"/>
      <c r="H356" s="12"/>
      <c r="I356" s="12"/>
      <c r="K356" s="12"/>
      <c r="L356" s="12"/>
      <c r="M356" s="40">
        <f>IF(IV.2!$F112=1,IV.2!$E112,0)</f>
        <v>0</v>
      </c>
      <c r="N356" s="41">
        <f>IF(IV.2!$F112=2,IV.2!$E112,0)</f>
        <v>0</v>
      </c>
      <c r="O356" s="42">
        <f>IF(IV.2!$F112=3,(IV.2!$E112-IV.2!$G112),0)</f>
        <v>0</v>
      </c>
      <c r="P356" s="12">
        <f>IF(IV.2!$F112=4,(IV.2!$E112-IV.2!$G112),0)</f>
        <v>0</v>
      </c>
      <c r="Q356" s="43">
        <f>IF(IV.2!$F112=5,IV.2!$E112,0)</f>
        <v>0</v>
      </c>
      <c r="R356" s="44">
        <f>IF(IV.2!$F112=6,(IV.2!$E112-IV.2!$G112),0)</f>
        <v>0</v>
      </c>
      <c r="S356" s="44">
        <f>IF(IV.2!$F112=7,IV.2!$E112,0)</f>
        <v>0</v>
      </c>
      <c r="T356" s="44">
        <f>IF(IV.2!$F112=8,(IV.2!$E112-IV.2!$G112),0)</f>
        <v>0</v>
      </c>
      <c r="U356" s="44">
        <f>IF(IV.2!$F112=9,IV.2!$E112,0)</f>
        <v>0</v>
      </c>
      <c r="V356" s="45">
        <f t="shared" si="22"/>
        <v>0</v>
      </c>
      <c r="W356" s="45">
        <f t="shared" si="23"/>
        <v>0</v>
      </c>
      <c r="X356" s="45">
        <f t="shared" si="24"/>
        <v>0</v>
      </c>
      <c r="Y356" s="45">
        <f t="shared" si="25"/>
        <v>0</v>
      </c>
      <c r="Z356" s="45">
        <f t="shared" si="26"/>
        <v>0</v>
      </c>
      <c r="AA356" s="45">
        <f t="shared" si="27"/>
        <v>0</v>
      </c>
      <c r="AB356" s="2">
        <f>IF(AND(IV.2!D112&gt;0,IV.2!F112&lt;&gt;1,IV.2!F112&lt;&gt;2,IV.2!F112&lt;&gt;5),IV.2!G112,0)</f>
        <v>0</v>
      </c>
      <c r="AC356" s="2">
        <f>IF(AND(IV.2!E112&gt;0,IV.2!F112&lt;&gt;1,IV.2!F112&lt;&gt;2,IV.2!F112&lt;&gt;5),IV.2!G112,0)</f>
        <v>0</v>
      </c>
      <c r="AG356" s="2">
        <f>IF(IV.2!F112=3,IV.2!E112,0)</f>
        <v>0</v>
      </c>
      <c r="AH356" s="2">
        <f>IF(IV.2!F112=4,IV.2!E112,0)</f>
        <v>0</v>
      </c>
      <c r="AJ356" s="2">
        <f>IF(IV.2!F112=3,AB356,0)</f>
        <v>0</v>
      </c>
      <c r="AK356" s="2">
        <f>IF(IV.2!F112=3,AC356,0)</f>
        <v>0</v>
      </c>
      <c r="AL356" s="2">
        <f>IF(IV.2!F112=4,AB356,0)</f>
        <v>0</v>
      </c>
      <c r="AM356" s="2">
        <f>IF(IV.2!F112=4,AC356,0)</f>
        <v>0</v>
      </c>
      <c r="AO356" s="75">
        <f>IF(IV.2!F112=10,IV.2!E112,0)</f>
        <v>0</v>
      </c>
    </row>
    <row r="357" spans="1:41">
      <c r="A357" s="22">
        <v>303</v>
      </c>
      <c r="B357" s="32" t="s">
        <v>453</v>
      </c>
      <c r="C357" s="33"/>
      <c r="E357" s="12"/>
      <c r="F357" s="12"/>
      <c r="G357" s="12"/>
      <c r="H357" s="12"/>
      <c r="I357" s="12"/>
      <c r="K357" s="12"/>
      <c r="L357" s="12"/>
      <c r="M357" s="40">
        <f>IF(IV.2!$F113=1,IV.2!$E113,0)</f>
        <v>0</v>
      </c>
      <c r="N357" s="41">
        <f>IF(IV.2!$F113=2,IV.2!$E113,0)</f>
        <v>0</v>
      </c>
      <c r="O357" s="42">
        <f>IF(IV.2!$F113=3,(IV.2!$E113-IV.2!$G113),0)</f>
        <v>0</v>
      </c>
      <c r="P357" s="12">
        <f>IF(IV.2!$F113=4,(IV.2!$E113-IV.2!$G113),0)</f>
        <v>0</v>
      </c>
      <c r="Q357" s="43">
        <f>IF(IV.2!$F113=5,IV.2!$E113,0)</f>
        <v>0</v>
      </c>
      <c r="R357" s="44">
        <f>IF(IV.2!$F113=6,(IV.2!$E113-IV.2!$G113),0)</f>
        <v>0</v>
      </c>
      <c r="S357" s="44">
        <f>IF(IV.2!$F113=7,IV.2!$E113,0)</f>
        <v>0</v>
      </c>
      <c r="T357" s="44">
        <f>IF(IV.2!$F113=8,(IV.2!$E113-IV.2!$G113),0)</f>
        <v>0</v>
      </c>
      <c r="U357" s="44">
        <f>IF(IV.2!$F113=9,IV.2!$E113,0)</f>
        <v>0</v>
      </c>
      <c r="V357" s="45">
        <f t="shared" si="22"/>
        <v>0</v>
      </c>
      <c r="W357" s="45">
        <f t="shared" si="23"/>
        <v>0</v>
      </c>
      <c r="X357" s="45">
        <f t="shared" si="24"/>
        <v>0</v>
      </c>
      <c r="Y357" s="45">
        <f t="shared" si="25"/>
        <v>0</v>
      </c>
      <c r="Z357" s="45">
        <f t="shared" si="26"/>
        <v>0</v>
      </c>
      <c r="AA357" s="45">
        <f t="shared" si="27"/>
        <v>0</v>
      </c>
      <c r="AB357" s="2">
        <f>IF(AND(IV.2!D113&gt;0,IV.2!F113&lt;&gt;1,IV.2!F113&lt;&gt;2,IV.2!F113&lt;&gt;5),IV.2!G113,0)</f>
        <v>0</v>
      </c>
      <c r="AC357" s="2">
        <f>IF(AND(IV.2!E113&gt;0,IV.2!F113&lt;&gt;1,IV.2!F113&lt;&gt;2,IV.2!F113&lt;&gt;5),IV.2!G113,0)</f>
        <v>0</v>
      </c>
      <c r="AG357" s="2">
        <f>IF(IV.2!F113=3,IV.2!E113,0)</f>
        <v>0</v>
      </c>
      <c r="AH357" s="2">
        <f>IF(IV.2!F113=4,IV.2!E113,0)</f>
        <v>0</v>
      </c>
      <c r="AJ357" s="2">
        <f>IF(IV.2!F113=3,AB357,0)</f>
        <v>0</v>
      </c>
      <c r="AK357" s="2">
        <f>IF(IV.2!F113=3,AC357,0)</f>
        <v>0</v>
      </c>
      <c r="AL357" s="2">
        <f>IF(IV.2!F113=4,AB357,0)</f>
        <v>0</v>
      </c>
      <c r="AM357" s="2">
        <f>IF(IV.2!F113=4,AC357,0)</f>
        <v>0</v>
      </c>
      <c r="AO357" s="75">
        <f>IF(IV.2!F113=10,IV.2!E113,0)</f>
        <v>0</v>
      </c>
    </row>
    <row r="358" spans="1:41">
      <c r="A358" s="22">
        <v>304</v>
      </c>
      <c r="B358" s="22" t="s">
        <v>454</v>
      </c>
      <c r="C358" s="33"/>
      <c r="E358" s="12"/>
      <c r="F358" s="12"/>
      <c r="G358" s="12"/>
      <c r="H358" s="12"/>
      <c r="I358" s="12"/>
      <c r="K358" s="12"/>
      <c r="L358" s="12"/>
      <c r="M358" s="40">
        <f>IF(IV.2!$F114=1,IV.2!$E114,0)</f>
        <v>0</v>
      </c>
      <c r="N358" s="41">
        <f>IF(IV.2!$F114=2,IV.2!$E114,0)</f>
        <v>0</v>
      </c>
      <c r="O358" s="42">
        <f>IF(IV.2!$F114=3,(IV.2!$E114-IV.2!$G114),0)</f>
        <v>0</v>
      </c>
      <c r="P358" s="12">
        <f>IF(IV.2!$F114=4,(IV.2!$E114-IV.2!$G114),0)</f>
        <v>0</v>
      </c>
      <c r="Q358" s="43">
        <f>IF(IV.2!$F114=5,IV.2!$E114,0)</f>
        <v>0</v>
      </c>
      <c r="R358" s="44">
        <f>IF(IV.2!$F114=6,(IV.2!$E114-IV.2!$G114),0)</f>
        <v>0</v>
      </c>
      <c r="S358" s="44">
        <f>IF(IV.2!$F114=7,IV.2!$E114,0)</f>
        <v>0</v>
      </c>
      <c r="T358" s="44">
        <f>IF(IV.2!$F114=8,(IV.2!$E114-IV.2!$G114),0)</f>
        <v>0</v>
      </c>
      <c r="U358" s="44">
        <f>IF(IV.2!$F114=9,IV.2!$E114,0)</f>
        <v>0</v>
      </c>
      <c r="V358" s="45">
        <f t="shared" si="22"/>
        <v>0</v>
      </c>
      <c r="W358" s="45">
        <f t="shared" si="23"/>
        <v>0</v>
      </c>
      <c r="X358" s="45">
        <f t="shared" si="24"/>
        <v>0</v>
      </c>
      <c r="Y358" s="45">
        <f t="shared" si="25"/>
        <v>0</v>
      </c>
      <c r="Z358" s="45">
        <f t="shared" si="26"/>
        <v>0</v>
      </c>
      <c r="AA358" s="45">
        <f t="shared" si="27"/>
        <v>0</v>
      </c>
      <c r="AB358" s="2">
        <f>IF(AND(IV.2!D114&gt;0,IV.2!F114&lt;&gt;1,IV.2!F114&lt;&gt;2,IV.2!F114&lt;&gt;5),IV.2!G114,0)</f>
        <v>0</v>
      </c>
      <c r="AC358" s="2">
        <f>IF(AND(IV.2!E114&gt;0,IV.2!F114&lt;&gt;1,IV.2!F114&lt;&gt;2,IV.2!F114&lt;&gt;5),IV.2!G114,0)</f>
        <v>0</v>
      </c>
      <c r="AG358" s="2">
        <f>IF(IV.2!F114=3,IV.2!E114,0)</f>
        <v>0</v>
      </c>
      <c r="AH358" s="2">
        <f>IF(IV.2!F114=4,IV.2!E114,0)</f>
        <v>0</v>
      </c>
      <c r="AJ358" s="2">
        <f>IF(IV.2!F114=3,AB358,0)</f>
        <v>0</v>
      </c>
      <c r="AK358" s="2">
        <f>IF(IV.2!F114=3,AC358,0)</f>
        <v>0</v>
      </c>
      <c r="AL358" s="2">
        <f>IF(IV.2!F114=4,AB358,0)</f>
        <v>0</v>
      </c>
      <c r="AM358" s="2">
        <f>IF(IV.2!F114=4,AC358,0)</f>
        <v>0</v>
      </c>
      <c r="AO358" s="75">
        <f>IF(IV.2!F114=10,IV.2!E114,0)</f>
        <v>0</v>
      </c>
    </row>
    <row r="359" spans="1:41">
      <c r="A359" s="22">
        <v>305</v>
      </c>
      <c r="B359" s="32" t="s">
        <v>455</v>
      </c>
      <c r="C359" s="33"/>
      <c r="E359" s="12"/>
      <c r="F359" s="12"/>
      <c r="G359" s="12"/>
      <c r="H359" s="12"/>
      <c r="I359" s="12"/>
      <c r="K359" s="12"/>
      <c r="L359" s="12"/>
      <c r="M359" s="40">
        <f>IF(IV.2!$F115=1,IV.2!$E115,0)</f>
        <v>0</v>
      </c>
      <c r="N359" s="41">
        <f>IF(IV.2!$F115=2,IV.2!$E115,0)</f>
        <v>0</v>
      </c>
      <c r="O359" s="42">
        <f>IF(IV.2!$F115=3,(IV.2!$E115-IV.2!$G115),0)</f>
        <v>0</v>
      </c>
      <c r="P359" s="12">
        <f>IF(IV.2!$F115=4,(IV.2!$E115-IV.2!$G115),0)</f>
        <v>0</v>
      </c>
      <c r="Q359" s="43">
        <f>IF(IV.2!$F115=5,IV.2!$E115,0)</f>
        <v>0</v>
      </c>
      <c r="R359" s="44">
        <f>IF(IV.2!$F115=6,(IV.2!$E115-IV.2!$G115),0)</f>
        <v>0</v>
      </c>
      <c r="S359" s="44">
        <f>IF(IV.2!$F115=7,IV.2!$E115,0)</f>
        <v>0</v>
      </c>
      <c r="T359" s="44">
        <f>IF(IV.2!$F115=8,(IV.2!$E115-IV.2!$G115),0)</f>
        <v>0</v>
      </c>
      <c r="U359" s="44">
        <f>IF(IV.2!$F115=9,IV.2!$E115,0)</f>
        <v>0</v>
      </c>
      <c r="V359" s="45">
        <f t="shared" si="22"/>
        <v>0</v>
      </c>
      <c r="W359" s="45">
        <f t="shared" si="23"/>
        <v>0</v>
      </c>
      <c r="X359" s="45">
        <f t="shared" si="24"/>
        <v>0</v>
      </c>
      <c r="Y359" s="45">
        <f t="shared" si="25"/>
        <v>0</v>
      </c>
      <c r="Z359" s="45">
        <f t="shared" si="26"/>
        <v>0</v>
      </c>
      <c r="AA359" s="45">
        <f t="shared" si="27"/>
        <v>0</v>
      </c>
      <c r="AB359" s="2">
        <f>IF(AND(IV.2!D115&gt;0,IV.2!F115&lt;&gt;1,IV.2!F115&lt;&gt;2,IV.2!F115&lt;&gt;5),IV.2!G115,0)</f>
        <v>0</v>
      </c>
      <c r="AC359" s="2">
        <f>IF(AND(IV.2!E115&gt;0,IV.2!F115&lt;&gt;1,IV.2!F115&lt;&gt;2,IV.2!F115&lt;&gt;5),IV.2!G115,0)</f>
        <v>0</v>
      </c>
      <c r="AG359" s="2">
        <f>IF(IV.2!F115=3,IV.2!E115,0)</f>
        <v>0</v>
      </c>
      <c r="AH359" s="2">
        <f>IF(IV.2!F115=4,IV.2!E115,0)</f>
        <v>0</v>
      </c>
      <c r="AJ359" s="2">
        <f>IF(IV.2!F115=3,AB359,0)</f>
        <v>0</v>
      </c>
      <c r="AK359" s="2">
        <f>IF(IV.2!F115=3,AC359,0)</f>
        <v>0</v>
      </c>
      <c r="AL359" s="2">
        <f>IF(IV.2!F115=4,AB359,0)</f>
        <v>0</v>
      </c>
      <c r="AM359" s="2">
        <f>IF(IV.2!F115=4,AC359,0)</f>
        <v>0</v>
      </c>
      <c r="AO359" s="75">
        <f>IF(IV.2!F115=10,IV.2!E115,0)</f>
        <v>0</v>
      </c>
    </row>
    <row r="360" spans="1:41">
      <c r="A360" s="22">
        <v>306</v>
      </c>
      <c r="B360" s="32" t="s">
        <v>456</v>
      </c>
      <c r="C360" s="33"/>
      <c r="E360" s="12"/>
      <c r="F360" s="12"/>
      <c r="G360" s="12"/>
      <c r="H360" s="12"/>
      <c r="I360" s="12"/>
      <c r="K360" s="12"/>
      <c r="L360" s="12"/>
      <c r="M360" s="40">
        <f>IF(IV.2!$F116=1,IV.2!$E116,0)</f>
        <v>0</v>
      </c>
      <c r="N360" s="41">
        <f>IF(IV.2!$F116=2,IV.2!$E116,0)</f>
        <v>0</v>
      </c>
      <c r="O360" s="42">
        <f>IF(IV.2!$F116=3,(IV.2!$E116-IV.2!$G116),0)</f>
        <v>0</v>
      </c>
      <c r="P360" s="12">
        <f>IF(IV.2!$F116=4,(IV.2!$E116-IV.2!$G116),0)</f>
        <v>0</v>
      </c>
      <c r="Q360" s="43">
        <f>IF(IV.2!$F116=5,IV.2!$E116,0)</f>
        <v>0</v>
      </c>
      <c r="R360" s="44">
        <f>IF(IV.2!$F116=6,(IV.2!$E116-IV.2!$G116),0)</f>
        <v>0</v>
      </c>
      <c r="S360" s="44">
        <f>IF(IV.2!$F116=7,IV.2!$E116,0)</f>
        <v>0</v>
      </c>
      <c r="T360" s="44">
        <f>IF(IV.2!$F116=8,(IV.2!$E116-IV.2!$G116),0)</f>
        <v>0</v>
      </c>
      <c r="U360" s="44">
        <f>IF(IV.2!$F116=9,IV.2!$E116,0)</f>
        <v>0</v>
      </c>
      <c r="V360" s="45">
        <f t="shared" si="22"/>
        <v>0</v>
      </c>
      <c r="W360" s="45">
        <f t="shared" si="23"/>
        <v>0</v>
      </c>
      <c r="X360" s="45">
        <f t="shared" si="24"/>
        <v>0</v>
      </c>
      <c r="Y360" s="45">
        <f t="shared" si="25"/>
        <v>0</v>
      </c>
      <c r="Z360" s="45">
        <f t="shared" si="26"/>
        <v>0</v>
      </c>
      <c r="AA360" s="45">
        <f t="shared" si="27"/>
        <v>0</v>
      </c>
      <c r="AB360" s="2">
        <f>IF(AND(IV.2!D116&gt;0,IV.2!F116&lt;&gt;1,IV.2!F116&lt;&gt;2,IV.2!F116&lt;&gt;5),IV.2!G116,0)</f>
        <v>0</v>
      </c>
      <c r="AC360" s="2">
        <f>IF(AND(IV.2!E116&gt;0,IV.2!F116&lt;&gt;1,IV.2!F116&lt;&gt;2,IV.2!F116&lt;&gt;5),IV.2!G116,0)</f>
        <v>0</v>
      </c>
      <c r="AG360" s="2">
        <f>IF(IV.2!F116=3,IV.2!E116,0)</f>
        <v>0</v>
      </c>
      <c r="AH360" s="2">
        <f>IF(IV.2!F116=4,IV.2!E116,0)</f>
        <v>0</v>
      </c>
      <c r="AJ360" s="2">
        <f>IF(IV.2!F116=3,AB360,0)</f>
        <v>0</v>
      </c>
      <c r="AK360" s="2">
        <f>IF(IV.2!F116=3,AC360,0)</f>
        <v>0</v>
      </c>
      <c r="AL360" s="2">
        <f>IF(IV.2!F116=4,AB360,0)</f>
        <v>0</v>
      </c>
      <c r="AM360" s="2">
        <f>IF(IV.2!F116=4,AC360,0)</f>
        <v>0</v>
      </c>
      <c r="AO360" s="75">
        <f>IF(IV.2!F116=10,IV.2!E116,0)</f>
        <v>0</v>
      </c>
    </row>
    <row r="361" spans="1:41">
      <c r="A361" s="22">
        <v>307</v>
      </c>
      <c r="B361" s="32" t="s">
        <v>457</v>
      </c>
      <c r="C361" s="33"/>
      <c r="E361" s="12"/>
      <c r="F361" s="12"/>
      <c r="G361" s="12"/>
      <c r="H361" s="12"/>
      <c r="I361" s="12"/>
      <c r="K361" s="12"/>
      <c r="L361" s="12"/>
      <c r="M361" s="40">
        <f>IF(IV.2!$F117=1,IV.2!$E117,0)</f>
        <v>0</v>
      </c>
      <c r="N361" s="41">
        <f>IF(IV.2!$F117=2,IV.2!$E117,0)</f>
        <v>0</v>
      </c>
      <c r="O361" s="42">
        <f>IF(IV.2!$F117=3,(IV.2!$E117-IV.2!$G117),0)</f>
        <v>0</v>
      </c>
      <c r="P361" s="12">
        <f>IF(IV.2!$F117=4,(IV.2!$E117-IV.2!$G117),0)</f>
        <v>0</v>
      </c>
      <c r="Q361" s="43">
        <f>IF(IV.2!$F117=5,IV.2!$E117,0)</f>
        <v>0</v>
      </c>
      <c r="R361" s="44">
        <f>IF(IV.2!$F117=6,(IV.2!$E117-IV.2!$G117),0)</f>
        <v>0</v>
      </c>
      <c r="S361" s="44">
        <f>IF(IV.2!$F117=7,IV.2!$E117,0)</f>
        <v>0</v>
      </c>
      <c r="T361" s="44">
        <f>IF(IV.2!$F117=8,(IV.2!$E117-IV.2!$G117),0)</f>
        <v>0</v>
      </c>
      <c r="U361" s="44">
        <f>IF(IV.2!$F117=9,IV.2!$E117,0)</f>
        <v>0</v>
      </c>
      <c r="V361" s="45">
        <f t="shared" si="22"/>
        <v>0</v>
      </c>
      <c r="W361" s="45">
        <f t="shared" si="23"/>
        <v>0</v>
      </c>
      <c r="X361" s="45">
        <f t="shared" si="24"/>
        <v>0</v>
      </c>
      <c r="Y361" s="45">
        <f t="shared" si="25"/>
        <v>0</v>
      </c>
      <c r="Z361" s="45">
        <f t="shared" si="26"/>
        <v>0</v>
      </c>
      <c r="AA361" s="45">
        <f t="shared" si="27"/>
        <v>0</v>
      </c>
      <c r="AB361" s="2">
        <f>IF(AND(IV.2!D117&gt;0,IV.2!F117&lt;&gt;1,IV.2!F117&lt;&gt;2,IV.2!F117&lt;&gt;5),IV.2!G117,0)</f>
        <v>0</v>
      </c>
      <c r="AC361" s="2">
        <f>IF(AND(IV.2!E117&gt;0,IV.2!F117&lt;&gt;1,IV.2!F117&lt;&gt;2,IV.2!F117&lt;&gt;5),IV.2!G117,0)</f>
        <v>0</v>
      </c>
      <c r="AG361" s="2">
        <f>IF(IV.2!F117=3,IV.2!E117,0)</f>
        <v>0</v>
      </c>
      <c r="AH361" s="2">
        <f>IF(IV.2!F117=4,IV.2!E117,0)</f>
        <v>0</v>
      </c>
      <c r="AJ361" s="2">
        <f>IF(IV.2!F117=3,AB361,0)</f>
        <v>0</v>
      </c>
      <c r="AK361" s="2">
        <f>IF(IV.2!F117=3,AC361,0)</f>
        <v>0</v>
      </c>
      <c r="AL361" s="2">
        <f>IF(IV.2!F117=4,AB361,0)</f>
        <v>0</v>
      </c>
      <c r="AM361" s="2">
        <f>IF(IV.2!F117=4,AC361,0)</f>
        <v>0</v>
      </c>
      <c r="AO361" s="75">
        <f>IF(IV.2!F117=10,IV.2!E117,0)</f>
        <v>0</v>
      </c>
    </row>
    <row r="362" spans="1:41">
      <c r="A362" s="22">
        <v>308</v>
      </c>
      <c r="B362" s="32" t="s">
        <v>458</v>
      </c>
      <c r="C362" s="33"/>
      <c r="E362" s="12"/>
      <c r="F362" s="12"/>
      <c r="G362" s="12"/>
      <c r="H362" s="12"/>
      <c r="I362" s="12"/>
      <c r="K362" s="12"/>
      <c r="L362" s="12"/>
      <c r="M362" s="40">
        <f>IF(IV.2!$F118=1,IV.2!$E118,0)</f>
        <v>0</v>
      </c>
      <c r="N362" s="41">
        <f>IF(IV.2!$F118=2,IV.2!$E118,0)</f>
        <v>0</v>
      </c>
      <c r="O362" s="42">
        <f>IF(IV.2!$F118=3,(IV.2!$E118-IV.2!$G118),0)</f>
        <v>0</v>
      </c>
      <c r="P362" s="12">
        <f>IF(IV.2!$F118=4,(IV.2!$E118-IV.2!$G118),0)</f>
        <v>0</v>
      </c>
      <c r="Q362" s="43">
        <f>IF(IV.2!$F118=5,IV.2!$E118,0)</f>
        <v>0</v>
      </c>
      <c r="R362" s="44">
        <f>IF(IV.2!$F118=6,(IV.2!$E118-IV.2!$G118),0)</f>
        <v>0</v>
      </c>
      <c r="S362" s="44">
        <f>IF(IV.2!$F118=7,IV.2!$E118,0)</f>
        <v>0</v>
      </c>
      <c r="T362" s="44">
        <f>IF(IV.2!$F118=8,(IV.2!$E118-IV.2!$G118),0)</f>
        <v>0</v>
      </c>
      <c r="U362" s="44">
        <f>IF(IV.2!$F118=9,IV.2!$E118,0)</f>
        <v>0</v>
      </c>
      <c r="V362" s="45">
        <f t="shared" si="22"/>
        <v>0</v>
      </c>
      <c r="W362" s="45">
        <f t="shared" si="23"/>
        <v>0</v>
      </c>
      <c r="X362" s="45">
        <f t="shared" si="24"/>
        <v>0</v>
      </c>
      <c r="Y362" s="45">
        <f t="shared" si="25"/>
        <v>0</v>
      </c>
      <c r="Z362" s="45">
        <f t="shared" si="26"/>
        <v>0</v>
      </c>
      <c r="AA362" s="45">
        <f t="shared" si="27"/>
        <v>0</v>
      </c>
      <c r="AB362" s="2">
        <f>IF(AND(IV.2!D118&gt;0,IV.2!F118&lt;&gt;1,IV.2!F118&lt;&gt;2,IV.2!F118&lt;&gt;5),IV.2!G118,0)</f>
        <v>0</v>
      </c>
      <c r="AC362" s="2">
        <f>IF(AND(IV.2!E118&gt;0,IV.2!F118&lt;&gt;1,IV.2!F118&lt;&gt;2,IV.2!F118&lt;&gt;5),IV.2!G118,0)</f>
        <v>0</v>
      </c>
      <c r="AG362" s="2">
        <f>IF(IV.2!F118=3,IV.2!E118,0)</f>
        <v>0</v>
      </c>
      <c r="AH362" s="2">
        <f>IF(IV.2!F118=4,IV.2!E118,0)</f>
        <v>0</v>
      </c>
      <c r="AJ362" s="2">
        <f>IF(IV.2!F118=3,AB362,0)</f>
        <v>0</v>
      </c>
      <c r="AK362" s="2">
        <f>IF(IV.2!F118=3,AC362,0)</f>
        <v>0</v>
      </c>
      <c r="AL362" s="2">
        <f>IF(IV.2!F118=4,AB362,0)</f>
        <v>0</v>
      </c>
      <c r="AM362" s="2">
        <f>IF(IV.2!F118=4,AC362,0)</f>
        <v>0</v>
      </c>
      <c r="AO362" s="75">
        <f>IF(IV.2!F118=10,IV.2!E118,0)</f>
        <v>0</v>
      </c>
    </row>
    <row r="363" spans="1:41">
      <c r="A363" s="22">
        <v>309</v>
      </c>
      <c r="B363" s="32" t="s">
        <v>459</v>
      </c>
      <c r="C363" s="33"/>
      <c r="E363" s="12"/>
      <c r="F363" s="12"/>
      <c r="G363" s="12"/>
      <c r="H363" s="12"/>
      <c r="I363" s="12"/>
      <c r="K363" s="12"/>
      <c r="L363" s="12"/>
      <c r="M363" s="40">
        <f>IF(IV.2!$F119=1,IV.2!$E119,0)</f>
        <v>0</v>
      </c>
      <c r="N363" s="41">
        <f>IF(IV.2!$F119=2,IV.2!$E119,0)</f>
        <v>0</v>
      </c>
      <c r="O363" s="42">
        <f>IF(IV.2!$F119=3,(IV.2!$E119-IV.2!$G119),0)</f>
        <v>0</v>
      </c>
      <c r="P363" s="12">
        <f>IF(IV.2!$F119=4,(IV.2!$E119-IV.2!$G119),0)</f>
        <v>0</v>
      </c>
      <c r="Q363" s="43">
        <f>IF(IV.2!$F119=5,IV.2!$E119,0)</f>
        <v>0</v>
      </c>
      <c r="R363" s="44">
        <f>IF(IV.2!$F119=6,(IV.2!$E119-IV.2!$G119),0)</f>
        <v>0</v>
      </c>
      <c r="S363" s="44">
        <f>IF(IV.2!$F119=7,IV.2!$E119,0)</f>
        <v>0</v>
      </c>
      <c r="T363" s="44">
        <f>IF(IV.2!$F119=8,(IV.2!$E119-IV.2!$G119),0)</f>
        <v>0</v>
      </c>
      <c r="U363" s="44">
        <f>IF(IV.2!$F119=9,IV.2!$E119,0)</f>
        <v>0</v>
      </c>
      <c r="V363" s="45">
        <f t="shared" si="22"/>
        <v>0</v>
      </c>
      <c r="W363" s="45">
        <f t="shared" si="23"/>
        <v>0</v>
      </c>
      <c r="X363" s="45">
        <f t="shared" si="24"/>
        <v>0</v>
      </c>
      <c r="Y363" s="45">
        <f t="shared" si="25"/>
        <v>0</v>
      </c>
      <c r="Z363" s="45">
        <f t="shared" si="26"/>
        <v>0</v>
      </c>
      <c r="AA363" s="45">
        <f t="shared" si="27"/>
        <v>0</v>
      </c>
      <c r="AB363" s="2">
        <f>IF(AND(IV.2!D119&gt;0,IV.2!F119&lt;&gt;1,IV.2!F119&lt;&gt;2,IV.2!F119&lt;&gt;5),IV.2!G119,0)</f>
        <v>0</v>
      </c>
      <c r="AC363" s="2">
        <f>IF(AND(IV.2!E119&gt;0,IV.2!F119&lt;&gt;1,IV.2!F119&lt;&gt;2,IV.2!F119&lt;&gt;5),IV.2!G119,0)</f>
        <v>0</v>
      </c>
      <c r="AG363" s="2">
        <f>IF(IV.2!F119=3,IV.2!E119,0)</f>
        <v>0</v>
      </c>
      <c r="AH363" s="2">
        <f>IF(IV.2!F119=4,IV.2!E119,0)</f>
        <v>0</v>
      </c>
      <c r="AJ363" s="2">
        <f>IF(IV.2!F119=3,AB363,0)</f>
        <v>0</v>
      </c>
      <c r="AK363" s="2">
        <f>IF(IV.2!F119=3,AC363,0)</f>
        <v>0</v>
      </c>
      <c r="AL363" s="2">
        <f>IF(IV.2!F119=4,AB363,0)</f>
        <v>0</v>
      </c>
      <c r="AM363" s="2">
        <f>IF(IV.2!F119=4,AC363,0)</f>
        <v>0</v>
      </c>
      <c r="AO363" s="75">
        <f>IF(IV.2!F119=10,IV.2!E119,0)</f>
        <v>0</v>
      </c>
    </row>
    <row r="364" spans="1:41">
      <c r="A364" s="22">
        <v>310</v>
      </c>
      <c r="B364" s="32" t="s">
        <v>460</v>
      </c>
      <c r="C364" s="33"/>
      <c r="E364" s="12"/>
      <c r="F364" s="12"/>
      <c r="G364" s="12"/>
      <c r="H364" s="12"/>
      <c r="I364" s="12"/>
      <c r="K364" s="12"/>
      <c r="L364" s="12"/>
      <c r="M364" s="40">
        <f>IF(IV.2!$F120=1,IV.2!$E120,0)</f>
        <v>0</v>
      </c>
      <c r="N364" s="41">
        <f>IF(IV.2!$F120=2,IV.2!$E120,0)</f>
        <v>0</v>
      </c>
      <c r="O364" s="42">
        <f>IF(IV.2!$F120=3,(IV.2!$E120-IV.2!$G120),0)</f>
        <v>0</v>
      </c>
      <c r="P364" s="12">
        <f>IF(IV.2!$F120=4,(IV.2!$E120-IV.2!$G120),0)</f>
        <v>0</v>
      </c>
      <c r="Q364" s="43">
        <f>IF(IV.2!$F120=5,IV.2!$E120,0)</f>
        <v>0</v>
      </c>
      <c r="R364" s="44">
        <f>IF(IV.2!$F120=6,(IV.2!$E120-IV.2!$G120),0)</f>
        <v>0</v>
      </c>
      <c r="S364" s="44">
        <f>IF(IV.2!$F120=7,IV.2!$E120,0)</f>
        <v>0</v>
      </c>
      <c r="T364" s="44">
        <f>IF(IV.2!$F120=8,(IV.2!$E120-IV.2!$G120),0)</f>
        <v>0</v>
      </c>
      <c r="U364" s="44">
        <f>IF(IV.2!$F120=9,IV.2!$E120,0)</f>
        <v>0</v>
      </c>
      <c r="V364" s="45">
        <f t="shared" si="22"/>
        <v>0</v>
      </c>
      <c r="W364" s="45">
        <f t="shared" si="23"/>
        <v>0</v>
      </c>
      <c r="X364" s="45">
        <f t="shared" si="24"/>
        <v>0</v>
      </c>
      <c r="Y364" s="45">
        <f t="shared" si="25"/>
        <v>0</v>
      </c>
      <c r="Z364" s="45">
        <f t="shared" si="26"/>
        <v>0</v>
      </c>
      <c r="AA364" s="45">
        <f t="shared" si="27"/>
        <v>0</v>
      </c>
      <c r="AB364" s="2">
        <f>IF(AND(IV.2!D120&gt;0,IV.2!F120&lt;&gt;1,IV.2!F120&lt;&gt;2,IV.2!F120&lt;&gt;5),IV.2!G120,0)</f>
        <v>0</v>
      </c>
      <c r="AC364" s="2">
        <f>IF(AND(IV.2!E120&gt;0,IV.2!F120&lt;&gt;1,IV.2!F120&lt;&gt;2,IV.2!F120&lt;&gt;5),IV.2!G120,0)</f>
        <v>0</v>
      </c>
      <c r="AG364" s="2">
        <f>IF(IV.2!F120=3,IV.2!E120,0)</f>
        <v>0</v>
      </c>
      <c r="AH364" s="2">
        <f>IF(IV.2!F120=4,IV.2!E120,0)</f>
        <v>0</v>
      </c>
      <c r="AJ364" s="2">
        <f>IF(IV.2!F120=3,AB364,0)</f>
        <v>0</v>
      </c>
      <c r="AK364" s="2">
        <f>IF(IV.2!F120=3,AC364,0)</f>
        <v>0</v>
      </c>
      <c r="AL364" s="2">
        <f>IF(IV.2!F120=4,AB364,0)</f>
        <v>0</v>
      </c>
      <c r="AM364" s="2">
        <f>IF(IV.2!F120=4,AC364,0)</f>
        <v>0</v>
      </c>
      <c r="AO364" s="75">
        <f>IF(IV.2!F120=10,IV.2!E120,0)</f>
        <v>0</v>
      </c>
    </row>
    <row r="365" spans="1:41">
      <c r="B365" s="9" t="s">
        <v>564</v>
      </c>
      <c r="C365" s="62">
        <f>SUM(C249:C364)</f>
        <v>0</v>
      </c>
      <c r="D365" s="62">
        <f>SUM(D249:D364)</f>
        <v>0</v>
      </c>
      <c r="E365" s="62">
        <f t="shared" ref="E365:M365" si="28">SUM(E249:E364)</f>
        <v>0</v>
      </c>
      <c r="F365" s="62">
        <f t="shared" si="28"/>
        <v>0</v>
      </c>
      <c r="G365" s="62">
        <f t="shared" si="28"/>
        <v>0</v>
      </c>
      <c r="H365" s="62">
        <f t="shared" si="28"/>
        <v>0</v>
      </c>
      <c r="I365" s="62">
        <f t="shared" si="28"/>
        <v>0</v>
      </c>
      <c r="J365" s="62">
        <f t="shared" si="28"/>
        <v>0</v>
      </c>
      <c r="K365" s="62">
        <f t="shared" ref="K365:L365" si="29">SUM(K249:K364)</f>
        <v>0</v>
      </c>
      <c r="L365" s="62">
        <f t="shared" si="29"/>
        <v>0</v>
      </c>
      <c r="M365" s="62">
        <f t="shared" si="28"/>
        <v>0</v>
      </c>
      <c r="N365" s="62">
        <f t="shared" ref="N365" si="30">SUM(N249:N364)</f>
        <v>0</v>
      </c>
      <c r="O365" s="62">
        <f t="shared" ref="O365:W365" si="31">SUM(O249:O364)</f>
        <v>0</v>
      </c>
      <c r="P365" s="62">
        <f t="shared" si="31"/>
        <v>0</v>
      </c>
      <c r="Q365" s="62">
        <f t="shared" si="31"/>
        <v>0</v>
      </c>
      <c r="R365" s="62">
        <f>SUM(R249:R364)-SUM(R288:R306)</f>
        <v>0</v>
      </c>
      <c r="S365" s="62">
        <f t="shared" si="31"/>
        <v>0</v>
      </c>
      <c r="T365" s="62">
        <f t="shared" si="31"/>
        <v>0</v>
      </c>
      <c r="U365" s="62">
        <f t="shared" si="31"/>
        <v>0</v>
      </c>
      <c r="V365" s="47">
        <f t="shared" si="31"/>
        <v>0</v>
      </c>
      <c r="W365" s="47">
        <f t="shared" si="31"/>
        <v>0</v>
      </c>
      <c r="X365" s="47">
        <f t="shared" ref="X365:AC365" si="32">SUM(X249:X364)</f>
        <v>0</v>
      </c>
      <c r="Y365" s="47">
        <f t="shared" si="32"/>
        <v>0</v>
      </c>
      <c r="Z365" s="47">
        <f t="shared" si="32"/>
        <v>0</v>
      </c>
      <c r="AA365" s="47">
        <f t="shared" si="32"/>
        <v>0</v>
      </c>
      <c r="AB365" s="9">
        <f t="shared" si="32"/>
        <v>0</v>
      </c>
      <c r="AC365" s="9">
        <f t="shared" si="32"/>
        <v>0</v>
      </c>
      <c r="AE365" s="9">
        <f>SUM(AE249:AE364)</f>
        <v>0</v>
      </c>
      <c r="AF365" s="9">
        <f>SUM(AF249:AF364)</f>
        <v>0</v>
      </c>
      <c r="AG365" s="9">
        <f t="shared" ref="AG365:AH365" si="33">SUM(AG249:AG364)</f>
        <v>0</v>
      </c>
      <c r="AH365" s="9">
        <f t="shared" si="33"/>
        <v>0</v>
      </c>
      <c r="AI365" s="9"/>
      <c r="AJ365" s="9">
        <f t="shared" ref="AJ365" si="34">SUM(AJ249:AJ364)</f>
        <v>0</v>
      </c>
      <c r="AK365" s="9">
        <f t="shared" ref="AK365" si="35">SUM(AK249:AK364)</f>
        <v>0</v>
      </c>
      <c r="AL365" s="9">
        <f t="shared" ref="AL365" si="36">SUM(AL249:AL364)</f>
        <v>0</v>
      </c>
      <c r="AM365" s="9">
        <f t="shared" ref="AM365" si="37">SUM(AM249:AM364)</f>
        <v>0</v>
      </c>
      <c r="AO365" s="77">
        <f>SUM(AO249:AO364)</f>
        <v>0</v>
      </c>
    </row>
    <row r="366" spans="1:41">
      <c r="C366" s="64">
        <f>C365*12</f>
        <v>0</v>
      </c>
      <c r="D366" s="63">
        <f>D365*12</f>
        <v>0</v>
      </c>
      <c r="E366" s="63">
        <f t="shared" ref="E366:J366" si="38">E365*12</f>
        <v>0</v>
      </c>
      <c r="F366" s="63">
        <f t="shared" si="38"/>
        <v>0</v>
      </c>
      <c r="G366" s="63">
        <f t="shared" si="38"/>
        <v>0</v>
      </c>
      <c r="H366" s="63">
        <f t="shared" si="38"/>
        <v>0</v>
      </c>
      <c r="I366" s="63">
        <f t="shared" si="38"/>
        <v>0</v>
      </c>
      <c r="J366" s="63">
        <f t="shared" si="38"/>
        <v>0</v>
      </c>
      <c r="K366" s="63">
        <f t="shared" ref="K366:L366" si="39">K365*12</f>
        <v>0</v>
      </c>
      <c r="L366" s="63">
        <f t="shared" si="39"/>
        <v>0</v>
      </c>
      <c r="M366" s="9"/>
      <c r="P366" s="2"/>
      <c r="Q366" s="416" t="s">
        <v>1013</v>
      </c>
      <c r="R366" s="75">
        <f>SUM(R288:R299)</f>
        <v>0</v>
      </c>
      <c r="V366" s="2"/>
      <c r="AB366" s="9">
        <f>AB365*12</f>
        <v>0</v>
      </c>
      <c r="AE366" s="9">
        <f>AE365*12</f>
        <v>0</v>
      </c>
      <c r="AF366" s="9">
        <f>AF365*12</f>
        <v>0</v>
      </c>
      <c r="AI366" s="48" t="s">
        <v>613</v>
      </c>
      <c r="AJ366" s="9">
        <f>AJ365*12</f>
        <v>0</v>
      </c>
      <c r="AK366" s="9"/>
      <c r="AL366" s="9">
        <f>AL365*12</f>
        <v>0</v>
      </c>
    </row>
    <row r="367" spans="1:41">
      <c r="C367" s="9"/>
      <c r="D367" s="9"/>
      <c r="E367" s="9"/>
      <c r="F367" s="9"/>
      <c r="G367" s="9"/>
      <c r="H367" s="9"/>
      <c r="I367" s="9"/>
      <c r="J367" s="9"/>
      <c r="K367" s="9"/>
      <c r="P367" s="2"/>
      <c r="V367" s="2"/>
    </row>
    <row r="368" spans="1:41">
      <c r="C368" s="9"/>
      <c r="D368" s="9"/>
      <c r="E368" s="9"/>
      <c r="F368" s="9"/>
      <c r="G368" s="9"/>
      <c r="H368" s="9"/>
      <c r="I368" s="9"/>
      <c r="J368" s="9"/>
      <c r="P368" s="2"/>
      <c r="V368" s="2"/>
    </row>
    <row r="369" spans="2:24">
      <c r="B369" s="58" t="s">
        <v>646</v>
      </c>
      <c r="C369" s="9"/>
      <c r="D369" s="9"/>
      <c r="E369" s="9"/>
      <c r="F369" s="9"/>
      <c r="G369" s="9"/>
      <c r="H369" s="9"/>
      <c r="I369" s="9"/>
      <c r="J369" s="9"/>
      <c r="P369" s="2"/>
      <c r="V369" s="2"/>
    </row>
    <row r="370" spans="2:24">
      <c r="B370" s="2" t="s">
        <v>647</v>
      </c>
      <c r="C370" s="9">
        <f>SUM(K366,U365)</f>
        <v>0</v>
      </c>
      <c r="D370" s="9"/>
      <c r="E370" s="9"/>
      <c r="F370" s="9"/>
      <c r="G370" s="9"/>
      <c r="H370" s="9"/>
      <c r="I370" s="9"/>
      <c r="J370" s="9"/>
      <c r="P370" s="2"/>
      <c r="V370" s="2"/>
    </row>
    <row r="371" spans="2:24">
      <c r="C371" s="9"/>
      <c r="D371" s="9"/>
      <c r="E371" s="9"/>
      <c r="F371" s="9"/>
      <c r="J371" s="2"/>
      <c r="P371" s="2"/>
      <c r="V371" s="2"/>
    </row>
    <row r="372" spans="2:24">
      <c r="B372" s="9" t="s">
        <v>614</v>
      </c>
      <c r="D372" s="2"/>
      <c r="F372" s="9" t="s">
        <v>1022</v>
      </c>
      <c r="G372" s="77">
        <f>I374</f>
        <v>0</v>
      </c>
      <c r="I372" s="559" t="s">
        <v>1023</v>
      </c>
      <c r="J372" s="2"/>
      <c r="P372" s="2"/>
      <c r="V372" s="2"/>
    </row>
    <row r="373" spans="2:24">
      <c r="B373" s="2" t="s">
        <v>615</v>
      </c>
      <c r="C373" s="68" t="s">
        <v>728</v>
      </c>
      <c r="D373" s="2">
        <f>IF(INPUT_AWAL!C24=1,IV.2!D5*12,0)</f>
        <v>0</v>
      </c>
      <c r="I373" s="452">
        <f>SUM(I5:I10)+SUM(I12:I18)</f>
        <v>0</v>
      </c>
      <c r="J373" s="2"/>
      <c r="P373" s="2"/>
      <c r="V373" s="2"/>
    </row>
    <row r="374" spans="2:24">
      <c r="B374" s="2" t="s">
        <v>616</v>
      </c>
      <c r="C374" s="68" t="s">
        <v>729</v>
      </c>
      <c r="D374" s="2">
        <f>P6+S365+I366</f>
        <v>0</v>
      </c>
      <c r="I374" s="452">
        <f>I373*30/7*3</f>
        <v>0</v>
      </c>
      <c r="J374" s="2"/>
      <c r="P374" s="2"/>
      <c r="V374" s="2"/>
    </row>
    <row r="375" spans="2:24">
      <c r="D375" s="2"/>
      <c r="H375" s="9"/>
      <c r="I375" s="9"/>
      <c r="J375" s="9"/>
      <c r="P375" s="2"/>
      <c r="V375" s="2"/>
    </row>
    <row r="376" spans="2:24">
      <c r="B376" s="2" t="s">
        <v>751</v>
      </c>
      <c r="D376" s="2"/>
      <c r="J376" s="2"/>
      <c r="P376" s="2"/>
      <c r="V376" s="2"/>
    </row>
    <row r="377" spans="2:24">
      <c r="B377" s="68" t="s">
        <v>663</v>
      </c>
      <c r="C377" s="68">
        <f>V!E42</f>
        <v>0</v>
      </c>
      <c r="D377" s="68"/>
      <c r="H377" s="30"/>
      <c r="J377" s="2"/>
      <c r="P377" s="2"/>
      <c r="V377" s="2"/>
    </row>
    <row r="378" spans="2:24">
      <c r="B378" s="517" t="s">
        <v>664</v>
      </c>
      <c r="C378" s="68">
        <f>V!E43</f>
        <v>0</v>
      </c>
      <c r="D378" s="73"/>
      <c r="H378" s="30"/>
      <c r="J378" s="2"/>
      <c r="P378" s="2"/>
      <c r="V378" s="2"/>
    </row>
    <row r="379" spans="2:24">
      <c r="B379" s="517" t="s">
        <v>665</v>
      </c>
      <c r="C379" s="68">
        <f>V!E44</f>
        <v>0</v>
      </c>
      <c r="D379" s="10"/>
      <c r="H379" s="30"/>
      <c r="J379" s="2"/>
      <c r="P379" s="2"/>
      <c r="V379" s="2"/>
    </row>
    <row r="380" spans="2:24">
      <c r="B380" s="517" t="s">
        <v>666</v>
      </c>
      <c r="C380" s="68">
        <f>V!E45</f>
        <v>0</v>
      </c>
      <c r="D380" s="73"/>
      <c r="H380" s="30"/>
      <c r="J380" s="2"/>
      <c r="P380" s="2"/>
      <c r="V380" s="2"/>
      <c r="X380" s="9"/>
    </row>
    <row r="381" spans="2:24" ht="15" customHeight="1">
      <c r="B381" s="517" t="s">
        <v>515</v>
      </c>
      <c r="C381" s="73">
        <f>SUM(C377:C380)</f>
        <v>0</v>
      </c>
      <c r="D381" s="73"/>
      <c r="H381" s="30"/>
      <c r="J381" s="2"/>
      <c r="P381" s="2"/>
      <c r="V381" s="2"/>
    </row>
    <row r="382" spans="2:24" ht="15" customHeight="1">
      <c r="B382" s="517"/>
      <c r="C382" s="73"/>
      <c r="D382" s="73"/>
      <c r="J382" s="2"/>
      <c r="P382" s="2"/>
      <c r="V382" s="2"/>
    </row>
    <row r="383" spans="2:24">
      <c r="B383" s="517" t="s">
        <v>733</v>
      </c>
      <c r="C383" s="73"/>
      <c r="D383" s="73"/>
      <c r="H383" s="58"/>
      <c r="I383" s="58"/>
      <c r="J383" s="58"/>
      <c r="P383" s="2"/>
      <c r="V383" s="2"/>
    </row>
    <row r="384" spans="2:24">
      <c r="B384" s="58" t="s">
        <v>749</v>
      </c>
      <c r="C384" s="73"/>
      <c r="D384" s="73"/>
      <c r="E384" s="9" t="s">
        <v>1074</v>
      </c>
      <c r="J384" s="2"/>
      <c r="P384" s="2"/>
      <c r="V384" s="2"/>
    </row>
    <row r="385" spans="1:22" ht="14.4" customHeight="1">
      <c r="B385" s="68" t="s">
        <v>735</v>
      </c>
      <c r="C385" s="2">
        <f>SUM(G409:G412)</f>
        <v>0</v>
      </c>
      <c r="D385" s="2" t="s">
        <v>629</v>
      </c>
      <c r="E385" s="555" t="s">
        <v>1077</v>
      </c>
      <c r="F385" s="555" t="s">
        <v>1076</v>
      </c>
      <c r="G385" s="2">
        <f>C385/4</f>
        <v>0</v>
      </c>
      <c r="J385" s="2"/>
      <c r="P385" s="2"/>
      <c r="V385" s="2"/>
    </row>
    <row r="386" spans="1:22">
      <c r="B386" s="68" t="s">
        <v>475</v>
      </c>
      <c r="C386" s="2">
        <f>V!D58</f>
        <v>0</v>
      </c>
      <c r="D386" s="2"/>
      <c r="J386" s="2"/>
      <c r="P386" s="2"/>
      <c r="V386" s="2"/>
    </row>
    <row r="387" spans="1:22">
      <c r="B387" s="517"/>
      <c r="C387" s="73"/>
      <c r="D387" s="73"/>
      <c r="J387" s="2"/>
      <c r="P387" s="2"/>
      <c r="V387" s="2"/>
    </row>
    <row r="388" spans="1:22">
      <c r="B388" s="58" t="s">
        <v>733</v>
      </c>
      <c r="D388" s="2"/>
      <c r="J388" s="2"/>
      <c r="P388" s="2"/>
      <c r="V388" s="2"/>
    </row>
    <row r="389" spans="1:22">
      <c r="B389" s="58" t="s">
        <v>734</v>
      </c>
      <c r="D389" s="2"/>
      <c r="E389" s="555" t="s">
        <v>1081</v>
      </c>
      <c r="F389" s="2" t="s">
        <v>1082</v>
      </c>
      <c r="H389" s="9" t="s">
        <v>1074</v>
      </c>
      <c r="J389" s="2"/>
      <c r="P389" s="2"/>
      <c r="V389" s="2"/>
    </row>
    <row r="390" spans="1:22">
      <c r="B390" s="68" t="s">
        <v>735</v>
      </c>
      <c r="C390" s="2" t="s">
        <v>747</v>
      </c>
      <c r="D390" s="12">
        <f>L6+H366+R365</f>
        <v>0</v>
      </c>
      <c r="F390" s="2">
        <f>L8+R426+H482+R481</f>
        <v>0</v>
      </c>
      <c r="H390" s="555" t="s">
        <v>1078</v>
      </c>
      <c r="I390" s="555" t="s">
        <v>1075</v>
      </c>
      <c r="J390" s="2"/>
      <c r="P390" s="2"/>
      <c r="V390" s="2"/>
    </row>
    <row r="391" spans="1:22">
      <c r="B391" s="416" t="s">
        <v>1011</v>
      </c>
      <c r="C391" s="416" t="s">
        <v>1012</v>
      </c>
      <c r="D391" s="2">
        <f>R366</f>
        <v>0</v>
      </c>
      <c r="F391" s="2">
        <f>R419</f>
        <v>0</v>
      </c>
      <c r="I391" s="555" t="s">
        <v>1079</v>
      </c>
      <c r="J391" s="2"/>
      <c r="P391" s="2"/>
      <c r="V391" s="2"/>
    </row>
    <row r="392" spans="1:22">
      <c r="A392" s="60"/>
      <c r="B392" s="2" t="s">
        <v>745</v>
      </c>
      <c r="C392" s="2" t="s">
        <v>746</v>
      </c>
      <c r="D392" s="2">
        <f>O6+D366+N365</f>
        <v>0</v>
      </c>
      <c r="F392" s="2">
        <f>O8+D482+N481</f>
        <v>0</v>
      </c>
      <c r="I392" s="555" t="s">
        <v>1080</v>
      </c>
      <c r="J392" s="2"/>
      <c r="P392" s="2"/>
      <c r="V392" s="2"/>
    </row>
    <row r="393" spans="1:22">
      <c r="A393" s="60"/>
      <c r="B393" s="68" t="s">
        <v>744</v>
      </c>
      <c r="C393" s="2" t="s">
        <v>748</v>
      </c>
      <c r="D393" s="2">
        <f>M6+J366+T365</f>
        <v>0</v>
      </c>
      <c r="F393" s="2">
        <f>M8+J482+T481</f>
        <v>0</v>
      </c>
      <c r="J393" s="2"/>
      <c r="P393" s="2"/>
      <c r="V393" s="2"/>
    </row>
    <row r="394" spans="1:22">
      <c r="A394" s="60"/>
      <c r="D394" s="2"/>
      <c r="J394" s="2"/>
      <c r="P394" s="2"/>
      <c r="V394" s="2"/>
    </row>
    <row r="395" spans="1:22">
      <c r="A395" s="60"/>
      <c r="B395" s="58" t="s">
        <v>730</v>
      </c>
      <c r="D395" s="2"/>
      <c r="J395" s="2"/>
      <c r="P395" s="2"/>
      <c r="V395" s="2"/>
    </row>
    <row r="396" spans="1:22">
      <c r="A396" s="60"/>
      <c r="B396" s="58" t="s">
        <v>617</v>
      </c>
      <c r="D396" s="2"/>
      <c r="J396" s="2"/>
      <c r="P396" s="2"/>
      <c r="V396" s="2"/>
    </row>
    <row r="397" spans="1:22">
      <c r="A397" s="60"/>
      <c r="B397" s="2" t="s">
        <v>618</v>
      </c>
      <c r="C397" s="68" t="s">
        <v>731</v>
      </c>
      <c r="D397" s="41">
        <f>J6+Q6+N6+C366+M365+AB366+AC365+G366+Q365+V!F58</f>
        <v>0</v>
      </c>
      <c r="J397" s="2"/>
      <c r="P397" s="2"/>
      <c r="V397" s="2"/>
    </row>
    <row r="398" spans="1:22">
      <c r="A398" s="60"/>
      <c r="B398" s="2" t="s">
        <v>619</v>
      </c>
      <c r="C398" s="68" t="s">
        <v>732</v>
      </c>
      <c r="D398" s="2">
        <f>K6+AF366+AH365</f>
        <v>0</v>
      </c>
      <c r="J398" s="2"/>
      <c r="P398" s="2"/>
      <c r="V398" s="2"/>
    </row>
    <row r="399" spans="1:22">
      <c r="A399" s="60"/>
      <c r="B399" s="2" t="s">
        <v>620</v>
      </c>
      <c r="C399" s="2" t="s">
        <v>621</v>
      </c>
      <c r="D399" s="2">
        <f>AE366+AG365</f>
        <v>0</v>
      </c>
      <c r="J399" s="2"/>
      <c r="P399" s="2"/>
      <c r="V399" s="2"/>
    </row>
    <row r="400" spans="1:22">
      <c r="A400" s="60"/>
      <c r="B400" s="68" t="s">
        <v>758</v>
      </c>
      <c r="C400" s="68" t="s">
        <v>759</v>
      </c>
      <c r="D400" s="2">
        <f>AO365+L366</f>
        <v>0</v>
      </c>
      <c r="J400" s="2"/>
      <c r="P400" s="2"/>
      <c r="V400" s="2"/>
    </row>
    <row r="401" spans="1:42">
      <c r="A401" s="60"/>
      <c r="D401" s="2"/>
      <c r="J401" s="2"/>
      <c r="P401" s="2"/>
      <c r="V401" s="2"/>
    </row>
    <row r="402" spans="1:42">
      <c r="B402" s="9" t="s">
        <v>622</v>
      </c>
      <c r="D402" s="2"/>
      <c r="J402" s="2"/>
      <c r="P402" s="2"/>
      <c r="V402" s="2"/>
    </row>
    <row r="403" spans="1:42">
      <c r="B403" s="2" t="s">
        <v>623</v>
      </c>
      <c r="C403" s="2" t="s">
        <v>624</v>
      </c>
      <c r="D403" s="41">
        <f>V!B13+V!E13+V!B26+C381+C386</f>
        <v>0</v>
      </c>
      <c r="J403" s="2"/>
      <c r="P403" s="2"/>
      <c r="V403" s="2"/>
    </row>
    <row r="404" spans="1:42">
      <c r="B404" s="2" t="s">
        <v>625</v>
      </c>
      <c r="C404" s="2" t="s">
        <v>626</v>
      </c>
      <c r="D404" s="2">
        <f>AL366+AM365</f>
        <v>0</v>
      </c>
      <c r="J404" s="2"/>
      <c r="P404" s="2"/>
      <c r="V404" s="2"/>
    </row>
    <row r="405" spans="1:42">
      <c r="B405" s="2" t="s">
        <v>627</v>
      </c>
      <c r="C405" s="2" t="s">
        <v>628</v>
      </c>
      <c r="D405" s="2">
        <f>AJ366+AK365</f>
        <v>0</v>
      </c>
      <c r="J405" s="2"/>
      <c r="P405" s="2"/>
      <c r="V405" s="2"/>
    </row>
    <row r="406" spans="1:42">
      <c r="C406" s="9"/>
      <c r="D406" s="2"/>
      <c r="J406" s="2"/>
      <c r="P406" s="2"/>
      <c r="V406" s="2"/>
    </row>
    <row r="407" spans="1:42">
      <c r="B407" s="518"/>
      <c r="D407" s="2"/>
      <c r="J407" s="2"/>
      <c r="P407" s="2"/>
      <c r="V407" s="2"/>
    </row>
    <row r="408" spans="1:42">
      <c r="B408" s="518"/>
      <c r="C408" s="2" t="s">
        <v>1020</v>
      </c>
      <c r="D408" s="431" t="s">
        <v>1021</v>
      </c>
      <c r="E408" s="431" t="s">
        <v>1016</v>
      </c>
      <c r="G408" s="431" t="s">
        <v>867</v>
      </c>
      <c r="J408" s="2"/>
      <c r="P408" s="2"/>
      <c r="V408" s="2"/>
    </row>
    <row r="409" spans="1:42">
      <c r="B409" s="518"/>
      <c r="D409" s="2">
        <f>INPUT_AWAL!C35</f>
        <v>0</v>
      </c>
      <c r="E409" s="2" t="s">
        <v>1015</v>
      </c>
      <c r="F409" s="2">
        <v>450000</v>
      </c>
      <c r="G409" s="2">
        <f>D409*F409</f>
        <v>0</v>
      </c>
      <c r="J409" s="2"/>
      <c r="P409" s="2"/>
      <c r="V409" s="2"/>
    </row>
    <row r="410" spans="1:42">
      <c r="D410" s="2">
        <f>INPUT_AWAL!C36</f>
        <v>0</v>
      </c>
      <c r="E410" s="2" t="s">
        <v>1017</v>
      </c>
      <c r="F410" s="2">
        <v>750000</v>
      </c>
      <c r="G410" s="2">
        <f t="shared" ref="G410:G412" si="40">D410*F410</f>
        <v>0</v>
      </c>
      <c r="J410" s="2"/>
      <c r="P410" s="2"/>
      <c r="V410" s="2"/>
    </row>
    <row r="411" spans="1:42">
      <c r="C411" s="431"/>
      <c r="D411" s="2">
        <f>INPUT_AWAL!C37</f>
        <v>0</v>
      </c>
      <c r="E411" s="2" t="s">
        <v>1018</v>
      </c>
      <c r="F411" s="2">
        <v>1800000</v>
      </c>
      <c r="G411" s="2">
        <f t="shared" si="40"/>
        <v>0</v>
      </c>
      <c r="J411" s="2"/>
      <c r="P411" s="2"/>
      <c r="V411" s="2"/>
    </row>
    <row r="412" spans="1:42">
      <c r="D412" s="2">
        <f>INPUT_AWAL!C38</f>
        <v>0</v>
      </c>
      <c r="E412" s="2" t="s">
        <v>1019</v>
      </c>
      <c r="F412" s="2">
        <f>800000*6</f>
        <v>4800000</v>
      </c>
      <c r="G412" s="2">
        <f t="shared" si="40"/>
        <v>0</v>
      </c>
      <c r="J412" s="2"/>
      <c r="P412" s="2"/>
      <c r="V412" s="2"/>
    </row>
    <row r="413" spans="1:42">
      <c r="D413" s="2"/>
      <c r="J413" s="2"/>
      <c r="P413" s="2"/>
      <c r="V413" s="2"/>
    </row>
    <row r="414" spans="1:42">
      <c r="A414" s="452"/>
      <c r="B414" s="506" t="s">
        <v>1024</v>
      </c>
      <c r="C414" s="808" t="s">
        <v>1025</v>
      </c>
      <c r="D414" s="809"/>
      <c r="E414" s="809"/>
      <c r="F414" s="809"/>
      <c r="G414" s="809"/>
      <c r="H414" s="809"/>
      <c r="I414" s="809"/>
      <c r="J414" s="809"/>
      <c r="K414" s="809"/>
      <c r="L414" s="810"/>
      <c r="M414" s="805" t="s">
        <v>1026</v>
      </c>
      <c r="N414" s="806"/>
      <c r="O414" s="806"/>
      <c r="P414" s="806"/>
      <c r="Q414" s="806"/>
      <c r="R414" s="806"/>
      <c r="S414" s="806"/>
      <c r="T414" s="806"/>
      <c r="U414" s="807"/>
      <c r="V414" s="452"/>
      <c r="W414" s="452"/>
      <c r="X414" s="452"/>
      <c r="Y414" s="452"/>
      <c r="Z414" s="452"/>
      <c r="AA414" s="452"/>
      <c r="AB414" s="452"/>
      <c r="AC414" s="452"/>
      <c r="AD414" s="452"/>
      <c r="AE414" s="452"/>
      <c r="AF414" s="452"/>
      <c r="AG414" s="452"/>
      <c r="AH414" s="452"/>
      <c r="AI414" s="452"/>
      <c r="AJ414" s="452"/>
      <c r="AK414" s="452"/>
      <c r="AL414" s="452"/>
      <c r="AM414" s="452"/>
      <c r="AN414" s="452"/>
      <c r="AO414" s="452"/>
      <c r="AP414" s="452"/>
    </row>
    <row r="415" spans="1:42">
      <c r="A415" s="9">
        <v>452</v>
      </c>
      <c r="B415" s="9" t="s">
        <v>869</v>
      </c>
      <c r="D415" s="2"/>
      <c r="J415" s="2"/>
      <c r="P415" s="2"/>
      <c r="V415" s="2"/>
    </row>
    <row r="416" spans="1:42">
      <c r="A416" s="2">
        <v>453</v>
      </c>
      <c r="B416" s="2" t="s">
        <v>988</v>
      </c>
      <c r="C416" s="33"/>
      <c r="E416" s="12"/>
      <c r="F416" s="12"/>
      <c r="G416" s="12"/>
      <c r="H416" s="12"/>
      <c r="I416" s="12"/>
      <c r="K416" s="12"/>
      <c r="L416" s="12"/>
      <c r="M416" s="40">
        <f>IF('SERUTI IV.2'!E63=1,'SERUTI IV.2'!C63,0)</f>
        <v>0</v>
      </c>
      <c r="N416" s="41">
        <f>IF('SERUTI IV.2'!E63=2,'SERUTI IV.2'!C63,0)</f>
        <v>0</v>
      </c>
      <c r="O416" s="42">
        <f>IF('SERUTI IV.2'!E63=3,'SERUTI IV.2'!C63-'SERUTI IV.2'!D63,0)</f>
        <v>0</v>
      </c>
      <c r="P416" s="12">
        <f>IF('SERUTI IV.2'!E63=4,'SERUTI IV.2'!C63-'SERUTI IV.2'!D63,0)</f>
        <v>0</v>
      </c>
      <c r="Q416" s="43">
        <f>IF('SERUTI IV.2'!E63=5,'SERUTI IV.2'!C63,0)</f>
        <v>0</v>
      </c>
      <c r="R416" s="44">
        <f>IF('SERUTI IV.2'!E63=6,'SERUTI IV.2'!C63-'SERUTI IV.2'!D63,0)</f>
        <v>0</v>
      </c>
      <c r="S416" s="44">
        <f>IF('SERUTI IV.2'!E63=7,'SERUTI IV.2'!C63,0)</f>
        <v>0</v>
      </c>
      <c r="T416" s="44">
        <f>IF('SERUTI IV.2'!E63=8,'SERUTI IV.2'!C63-'SERUTI IV.2'!D63,0)</f>
        <v>0</v>
      </c>
      <c r="U416" s="44">
        <f>IF('SERUTI IV.2'!E63=9,'SERUTI IV.2'!C63,0)</f>
        <v>0</v>
      </c>
      <c r="V416" s="45"/>
      <c r="W416" s="45"/>
      <c r="X416" s="45"/>
      <c r="Y416" s="45"/>
      <c r="Z416" s="45"/>
      <c r="AA416" s="45">
        <f>IF('SERUTI IV.2'!E63=6,(R416-'SERUTI IV.2'!D63),NERACA!R416)</f>
        <v>0</v>
      </c>
      <c r="AC416" s="2">
        <f>IF(AND('SERUTI IV.2'!D63&gt;0,'SERUTI IV.2'!E63&lt;&gt;1,'SERUTI IV.2'!E63&lt;&gt;2,'SERUTI IV.2'!E63&lt;&gt;5),'SERUTI IV.2'!D63,0)</f>
        <v>0</v>
      </c>
      <c r="AG416" s="2">
        <f>IF('SERUTI IV.2'!E63=3,'SERUTI IV.2'!D63,0)</f>
        <v>0</v>
      </c>
      <c r="AH416" s="2">
        <f>IF('SERUTI IV.2'!E63=4,'SERUTI IV.2'!D63,0)</f>
        <v>0</v>
      </c>
      <c r="AJ416" s="2">
        <f>IF('SERUTI IV.2'!E68=3,AB416,0)</f>
        <v>0</v>
      </c>
      <c r="AK416" s="2">
        <f>IF('SERUTI IV.2'!E68=3,AC416,0)</f>
        <v>0</v>
      </c>
      <c r="AL416" s="2">
        <f>IF('SERUTI IV.2'!E68=4,AB416,0)</f>
        <v>0</v>
      </c>
      <c r="AM416" s="2">
        <f>IF('SERUTI IV.2'!E68=4,AC416,0)</f>
        <v>0</v>
      </c>
      <c r="AO416" s="75">
        <f>IF('SERUTI IV.2'!E68=10,'SERUTI IV.2'!C68,0)</f>
        <v>0</v>
      </c>
    </row>
    <row r="417" spans="1:41">
      <c r="A417" s="2">
        <v>454</v>
      </c>
      <c r="B417" s="2" t="s">
        <v>989</v>
      </c>
      <c r="C417" s="33"/>
      <c r="E417" s="12"/>
      <c r="F417" s="12"/>
      <c r="G417" s="12"/>
      <c r="H417" s="12"/>
      <c r="I417" s="12"/>
      <c r="K417" s="12"/>
      <c r="L417" s="12"/>
      <c r="M417" s="40">
        <f>IF('SERUTI IV.2'!E64=1,'SERUTI IV.2'!C64,0)</f>
        <v>0</v>
      </c>
      <c r="N417" s="41">
        <f>IF('SERUTI IV.2'!E64=2,'SERUTI IV.2'!C64,0)</f>
        <v>0</v>
      </c>
      <c r="O417" s="42">
        <f>IF('SERUTI IV.2'!E64=3,'SERUTI IV.2'!C64-'SERUTI IV.2'!D64,0)</f>
        <v>0</v>
      </c>
      <c r="P417" s="12">
        <f>IF('SERUTI IV.2'!E64=4,'SERUTI IV.2'!C64-'SERUTI IV.2'!D64,0)</f>
        <v>0</v>
      </c>
      <c r="Q417" s="43">
        <f>IF('SERUTI IV.2'!E64=5,'SERUTI IV.2'!C64,0)</f>
        <v>0</v>
      </c>
      <c r="R417" s="44">
        <f>IF('SERUTI IV.2'!E64=6,'SERUTI IV.2'!C64-'SERUTI IV.2'!D64,0)</f>
        <v>0</v>
      </c>
      <c r="S417" s="44">
        <f>IF('SERUTI IV.2'!E64=7,'SERUTI IV.2'!C64,0)</f>
        <v>0</v>
      </c>
      <c r="T417" s="44">
        <f>IF('SERUTI IV.2'!E64=8,'SERUTI IV.2'!C64-'SERUTI IV.2'!D64,0)</f>
        <v>0</v>
      </c>
      <c r="U417" s="44">
        <f>IF('SERUTI IV.2'!E64=9,'SERUTI IV.2'!C64,0)</f>
        <v>0</v>
      </c>
      <c r="V417" s="45"/>
      <c r="W417" s="45"/>
      <c r="X417" s="45"/>
      <c r="Y417" s="45"/>
      <c r="Z417" s="45"/>
      <c r="AA417" s="45">
        <f>IF('SERUTI IV.2'!E64=6,(R417-'SERUTI IV.2'!D64),NERACA!R417)</f>
        <v>0</v>
      </c>
      <c r="AC417" s="2">
        <f>IF(AND('SERUTI IV.2'!D64&gt;0,'SERUTI IV.2'!E64&lt;&gt;1,'SERUTI IV.2'!E64&lt;&gt;2,'SERUTI IV.2'!E64&lt;&gt;5),'SERUTI IV.2'!D64,0)</f>
        <v>0</v>
      </c>
      <c r="AG417" s="2">
        <f>IF('SERUTI IV.2'!E64=3,'SERUTI IV.2'!D64,0)</f>
        <v>0</v>
      </c>
      <c r="AH417" s="2">
        <f>IF('SERUTI IV.2'!E64=4,'SERUTI IV.2'!D64,0)</f>
        <v>0</v>
      </c>
      <c r="AJ417" s="2">
        <f>IF('SERUTI IV.2'!E69=3,AB417,0)</f>
        <v>0</v>
      </c>
      <c r="AK417" s="2">
        <f>IF('SERUTI IV.2'!E69=3,AC417,0)</f>
        <v>0</v>
      </c>
      <c r="AL417" s="2">
        <f>IF('SERUTI IV.2'!E69=4,AB417,0)</f>
        <v>0</v>
      </c>
      <c r="AM417" s="2">
        <f>IF('SERUTI IV.2'!E69=4,AC417,0)</f>
        <v>0</v>
      </c>
      <c r="AO417" s="75">
        <f>IF('SERUTI IV.2'!E69=10,'SERUTI IV.2'!C69,0)</f>
        <v>0</v>
      </c>
    </row>
    <row r="418" spans="1:41">
      <c r="A418" s="2">
        <v>455</v>
      </c>
      <c r="B418" s="2" t="s">
        <v>990</v>
      </c>
      <c r="C418" s="33"/>
      <c r="E418" s="12"/>
      <c r="F418" s="12"/>
      <c r="G418" s="12"/>
      <c r="H418" s="12"/>
      <c r="I418" s="12"/>
      <c r="K418" s="12"/>
      <c r="L418" s="12"/>
      <c r="M418" s="40">
        <f>IF('SERUTI IV.2'!E65=1,'SERUTI IV.2'!C65,0)</f>
        <v>0</v>
      </c>
      <c r="N418" s="41">
        <f>IF('SERUTI IV.2'!E65=2,'SERUTI IV.2'!C65,0)</f>
        <v>0</v>
      </c>
      <c r="O418" s="42">
        <f>IF('SERUTI IV.2'!E65=3,'SERUTI IV.2'!C65-'SERUTI IV.2'!D65,0)</f>
        <v>0</v>
      </c>
      <c r="P418" s="12">
        <f>IF('SERUTI IV.2'!E65=4,'SERUTI IV.2'!C65-'SERUTI IV.2'!D65,0)</f>
        <v>0</v>
      </c>
      <c r="Q418" s="43">
        <f>IF('SERUTI IV.2'!E65=5,'SERUTI IV.2'!C65,0)</f>
        <v>0</v>
      </c>
      <c r="R418" s="44">
        <f>IF('SERUTI IV.2'!E65=6,'SERUTI IV.2'!C65-'SERUTI IV.2'!D65,0)</f>
        <v>0</v>
      </c>
      <c r="S418" s="44">
        <f>IF('SERUTI IV.2'!E65=7,'SERUTI IV.2'!C65,0)</f>
        <v>0</v>
      </c>
      <c r="T418" s="44">
        <f>IF('SERUTI IV.2'!E65=8,'SERUTI IV.2'!C65-'SERUTI IV.2'!D65,0)</f>
        <v>0</v>
      </c>
      <c r="U418" s="44">
        <f>IF('SERUTI IV.2'!E65=9,'SERUTI IV.2'!C65,0)</f>
        <v>0</v>
      </c>
      <c r="V418" s="45"/>
      <c r="W418" s="45"/>
      <c r="X418" s="45"/>
      <c r="Y418" s="45"/>
      <c r="Z418" s="45"/>
      <c r="AA418" s="45">
        <f>IF('SERUTI IV.2'!E65=6,(R418-'SERUTI IV.2'!D65),NERACA!R418)</f>
        <v>0</v>
      </c>
      <c r="AC418" s="2">
        <f>IF(AND('SERUTI IV.2'!D65&gt;0,'SERUTI IV.2'!E65&lt;&gt;1,'SERUTI IV.2'!E65&lt;&gt;2,'SERUTI IV.2'!E65&lt;&gt;5),'SERUTI IV.2'!D65,0)</f>
        <v>0</v>
      </c>
      <c r="AG418" s="2">
        <f>IF('SERUTI IV.2'!E65=3,'SERUTI IV.2'!D65,0)</f>
        <v>0</v>
      </c>
      <c r="AH418" s="2">
        <f>IF('SERUTI IV.2'!E65=4,'SERUTI IV.2'!D65,0)</f>
        <v>0</v>
      </c>
      <c r="AJ418" s="2">
        <f>IF('SERUTI IV.2'!E70=3,AB418,0)</f>
        <v>0</v>
      </c>
      <c r="AK418" s="2">
        <f>IF('SERUTI IV.2'!E70=3,AC418,0)</f>
        <v>0</v>
      </c>
      <c r="AL418" s="2">
        <f>IF('SERUTI IV.2'!E70=4,AB418,0)</f>
        <v>0</v>
      </c>
      <c r="AM418" s="2">
        <f>IF('SERUTI IV.2'!E70=4,AC418,0)</f>
        <v>0</v>
      </c>
      <c r="AO418" s="75">
        <f>IF('SERUTI IV.2'!E70=10,'SERUTI IV.2'!C70,0)</f>
        <v>0</v>
      </c>
    </row>
    <row r="419" spans="1:41">
      <c r="A419" s="9">
        <v>456</v>
      </c>
      <c r="B419" s="9" t="s">
        <v>870</v>
      </c>
      <c r="D419" s="2"/>
      <c r="J419" s="2"/>
      <c r="L419" s="453" t="s">
        <v>564</v>
      </c>
      <c r="M419" s="77">
        <f>SUM(M416:M418)</f>
        <v>0</v>
      </c>
      <c r="N419" s="77">
        <f t="shared" ref="N419:U419" si="41">SUM(N416:N418)</f>
        <v>0</v>
      </c>
      <c r="O419" s="77">
        <f t="shared" si="41"/>
        <v>0</v>
      </c>
      <c r="P419" s="77">
        <f t="shared" si="41"/>
        <v>0</v>
      </c>
      <c r="Q419" s="77">
        <f t="shared" si="41"/>
        <v>0</v>
      </c>
      <c r="R419" s="77">
        <f t="shared" si="41"/>
        <v>0</v>
      </c>
      <c r="S419" s="77">
        <f t="shared" si="41"/>
        <v>0</v>
      </c>
      <c r="T419" s="77">
        <f t="shared" si="41"/>
        <v>0</v>
      </c>
      <c r="U419" s="77">
        <f t="shared" si="41"/>
        <v>0</v>
      </c>
      <c r="V419" s="2"/>
      <c r="AA419" s="45"/>
      <c r="AO419" s="75"/>
    </row>
    <row r="420" spans="1:41">
      <c r="A420" s="2">
        <v>457</v>
      </c>
      <c r="B420" s="2" t="s">
        <v>871</v>
      </c>
      <c r="C420" s="33"/>
      <c r="E420" s="12"/>
      <c r="F420" s="12"/>
      <c r="G420" s="12"/>
      <c r="H420" s="12"/>
      <c r="I420" s="12"/>
      <c r="K420" s="12"/>
      <c r="L420" s="12"/>
      <c r="M420" s="40">
        <f>IF('SERUTI IV.2'!E67=1,'SERUTI IV.2'!C67,0)</f>
        <v>0</v>
      </c>
      <c r="N420" s="41">
        <f>IF('SERUTI IV.2'!E67=2,'SERUTI IV.2'!C67,0)</f>
        <v>0</v>
      </c>
      <c r="O420" s="42">
        <f>IF('SERUTI IV.2'!E67=3,'SERUTI IV.2'!C67-'SERUTI IV.2'!D67,0)</f>
        <v>0</v>
      </c>
      <c r="P420" s="12">
        <f>IF('SERUTI IV.2'!E67=4,'SERUTI IV.2'!C67-'SERUTI IV.2'!D67,0)</f>
        <v>0</v>
      </c>
      <c r="Q420" s="43">
        <f>IF('SERUTI IV.2'!E67=5,'SERUTI IV.2'!C67,0)</f>
        <v>0</v>
      </c>
      <c r="R420" s="44">
        <f>IF('SERUTI IV.2'!E67=6,'SERUTI IV.2'!C67-'SERUTI IV.2'!D67,0)</f>
        <v>0</v>
      </c>
      <c r="S420" s="44">
        <f>IF('SERUTI IV.2'!E67=7,'SERUTI IV.2'!C67,0)</f>
        <v>0</v>
      </c>
      <c r="T420" s="44">
        <f>IF('SERUTI IV.2'!E67=8,'SERUTI IV.2'!C67-'SERUTI IV.2'!D67,0)</f>
        <v>0</v>
      </c>
      <c r="U420" s="44">
        <f>IF('SERUTI IV.2'!E67=9,'SERUTI IV.2'!C67,0)</f>
        <v>0</v>
      </c>
      <c r="V420" s="45"/>
      <c r="W420" s="45"/>
      <c r="X420" s="45"/>
      <c r="Y420" s="45"/>
      <c r="Z420" s="45"/>
      <c r="AA420" s="45">
        <f>IF('SERUTI IV.2'!E67=6,(R420-'SERUTI IV.2'!D67),NERACA!R420)</f>
        <v>0</v>
      </c>
      <c r="AC420" s="2">
        <f>IF(AND('SERUTI IV.2'!D67&gt;0,'SERUTI IV.2'!E67&lt;&gt;1,'SERUTI IV.2'!E67&lt;&gt;2,'SERUTI IV.2'!E67&lt;&gt;5),'SERUTI IV.2'!D67,0)</f>
        <v>0</v>
      </c>
      <c r="AG420" s="2">
        <f>IF('SERUTI IV.2'!E67=3,'SERUTI IV.2'!D67,0)</f>
        <v>0</v>
      </c>
      <c r="AH420" s="2">
        <f>IF('SERUTI IV.2'!E67=4,'SERUTI IV.2'!D67,0)</f>
        <v>0</v>
      </c>
      <c r="AJ420" s="2">
        <f>IF('SERUTI IV.2'!E72=3,AB420,0)</f>
        <v>0</v>
      </c>
      <c r="AK420" s="2">
        <f>IF('SERUTI IV.2'!E72=3,AC420,0)</f>
        <v>0</v>
      </c>
      <c r="AL420" s="2">
        <f>IF('SERUTI IV.2'!E72=4,AB420,0)</f>
        <v>0</v>
      </c>
      <c r="AM420" s="2">
        <f>IF('SERUTI IV.2'!E72=4,AC420,0)</f>
        <v>0</v>
      </c>
      <c r="AO420" s="75">
        <f>IF('SERUTI IV.2'!E72=10,'SERUTI IV.2'!C72,0)</f>
        <v>0</v>
      </c>
    </row>
    <row r="421" spans="1:41">
      <c r="A421" s="2">
        <v>458</v>
      </c>
      <c r="B421" s="2" t="s">
        <v>872</v>
      </c>
      <c r="C421" s="33"/>
      <c r="E421" s="12"/>
      <c r="F421" s="12"/>
      <c r="G421" s="12"/>
      <c r="H421" s="12"/>
      <c r="I421" s="12"/>
      <c r="K421" s="12"/>
      <c r="L421" s="12"/>
      <c r="M421" s="40">
        <f>IF('SERUTI IV.2'!E68=1,'SERUTI IV.2'!C68,0)</f>
        <v>0</v>
      </c>
      <c r="N421" s="41">
        <f>IF('SERUTI IV.2'!E68=2,'SERUTI IV.2'!C68,0)</f>
        <v>0</v>
      </c>
      <c r="O421" s="42">
        <f>IF('SERUTI IV.2'!E68=3,'SERUTI IV.2'!C68-'SERUTI IV.2'!D68,0)</f>
        <v>0</v>
      </c>
      <c r="P421" s="12">
        <f>IF('SERUTI IV.2'!E68=4,'SERUTI IV.2'!C68-'SERUTI IV.2'!D68,0)</f>
        <v>0</v>
      </c>
      <c r="Q421" s="43">
        <f>IF('SERUTI IV.2'!E68=5,'SERUTI IV.2'!C68,0)</f>
        <v>0</v>
      </c>
      <c r="R421" s="44">
        <f>IF('SERUTI IV.2'!E68=6,'SERUTI IV.2'!C68-'SERUTI IV.2'!D68,0)</f>
        <v>0</v>
      </c>
      <c r="S421" s="44">
        <f>IF('SERUTI IV.2'!E68=7,'SERUTI IV.2'!C68,0)</f>
        <v>0</v>
      </c>
      <c r="T421" s="44">
        <f>IF('SERUTI IV.2'!E68=8,'SERUTI IV.2'!C68-'SERUTI IV.2'!D68,0)</f>
        <v>0</v>
      </c>
      <c r="U421" s="44">
        <f>IF('SERUTI IV.2'!E68=9,'SERUTI IV.2'!C68,0)</f>
        <v>0</v>
      </c>
      <c r="V421" s="45"/>
      <c r="W421" s="45"/>
      <c r="X421" s="45"/>
      <c r="Y421" s="45"/>
      <c r="Z421" s="45"/>
      <c r="AA421" s="45">
        <f>IF('SERUTI IV.2'!E68=6,(R421-'SERUTI IV.2'!D68),NERACA!R421)</f>
        <v>0</v>
      </c>
      <c r="AC421" s="2">
        <f>IF(AND('SERUTI IV.2'!D68&gt;0,'SERUTI IV.2'!E68&lt;&gt;1,'SERUTI IV.2'!E68&lt;&gt;2,'SERUTI IV.2'!E68&lt;&gt;5),'SERUTI IV.2'!D68,0)</f>
        <v>0</v>
      </c>
      <c r="AG421" s="2">
        <f>IF('SERUTI IV.2'!E68=3,'SERUTI IV.2'!D68,0)</f>
        <v>0</v>
      </c>
      <c r="AH421" s="2">
        <f>IF('SERUTI IV.2'!E68=4,'SERUTI IV.2'!D68,0)</f>
        <v>0</v>
      </c>
      <c r="AJ421" s="2">
        <f>IF('SERUTI IV.2'!E73=3,AB421,0)</f>
        <v>0</v>
      </c>
      <c r="AK421" s="2">
        <f>IF('SERUTI IV.2'!E73=3,AC421,0)</f>
        <v>0</v>
      </c>
      <c r="AL421" s="2">
        <f>IF('SERUTI IV.2'!E73=4,AB421,0)</f>
        <v>0</v>
      </c>
      <c r="AM421" s="2">
        <f>IF('SERUTI IV.2'!E73=4,AC421,0)</f>
        <v>0</v>
      </c>
      <c r="AO421" s="75">
        <f>IF('SERUTI IV.2'!E73=10,'SERUTI IV.2'!C73,0)</f>
        <v>0</v>
      </c>
    </row>
    <row r="422" spans="1:41">
      <c r="A422" s="2">
        <v>459</v>
      </c>
      <c r="B422" s="2" t="s">
        <v>873</v>
      </c>
      <c r="C422" s="33"/>
      <c r="E422" s="12"/>
      <c r="F422" s="12"/>
      <c r="G422" s="12"/>
      <c r="H422" s="12"/>
      <c r="I422" s="12"/>
      <c r="K422" s="12"/>
      <c r="L422" s="12"/>
      <c r="M422" s="40">
        <f>IF('SERUTI IV.2'!E69=1,'SERUTI IV.2'!C69,0)</f>
        <v>0</v>
      </c>
      <c r="N422" s="41">
        <f>IF('SERUTI IV.2'!E69=2,'SERUTI IV.2'!C69,0)</f>
        <v>0</v>
      </c>
      <c r="O422" s="42">
        <f>IF('SERUTI IV.2'!E69=3,'SERUTI IV.2'!C69-'SERUTI IV.2'!D69,0)</f>
        <v>0</v>
      </c>
      <c r="P422" s="12">
        <f>IF('SERUTI IV.2'!E69=4,'SERUTI IV.2'!C69-'SERUTI IV.2'!D69,0)</f>
        <v>0</v>
      </c>
      <c r="Q422" s="43">
        <f>IF('SERUTI IV.2'!E69=5,'SERUTI IV.2'!C69,0)</f>
        <v>0</v>
      </c>
      <c r="R422" s="44">
        <f>IF('SERUTI IV.2'!E69=6,'SERUTI IV.2'!C69-'SERUTI IV.2'!D69,0)</f>
        <v>0</v>
      </c>
      <c r="S422" s="44">
        <f>IF('SERUTI IV.2'!E69=7,'SERUTI IV.2'!C69,0)</f>
        <v>0</v>
      </c>
      <c r="T422" s="44">
        <f>IF('SERUTI IV.2'!E69=8,'SERUTI IV.2'!C69-'SERUTI IV.2'!D69,0)</f>
        <v>0</v>
      </c>
      <c r="U422" s="44">
        <f>IF('SERUTI IV.2'!E69=9,'SERUTI IV.2'!C69,0)</f>
        <v>0</v>
      </c>
      <c r="V422" s="45"/>
      <c r="W422" s="45"/>
      <c r="X422" s="45"/>
      <c r="Y422" s="45"/>
      <c r="Z422" s="45"/>
      <c r="AA422" s="45">
        <f>IF('SERUTI IV.2'!E69=6,(R422-'SERUTI IV.2'!D69),NERACA!R422)</f>
        <v>0</v>
      </c>
      <c r="AC422" s="2">
        <f>IF(AND('SERUTI IV.2'!D69&gt;0,'SERUTI IV.2'!E69&lt;&gt;1,'SERUTI IV.2'!E69&lt;&gt;2,'SERUTI IV.2'!E69&lt;&gt;5),'SERUTI IV.2'!D69,0)</f>
        <v>0</v>
      </c>
      <c r="AG422" s="2">
        <f>IF('SERUTI IV.2'!E69=3,'SERUTI IV.2'!D69,0)</f>
        <v>0</v>
      </c>
      <c r="AH422" s="2">
        <f>IF('SERUTI IV.2'!E69=4,'SERUTI IV.2'!D69,0)</f>
        <v>0</v>
      </c>
      <c r="AJ422" s="2">
        <f>IF('SERUTI IV.2'!E74=3,AB422,0)</f>
        <v>0</v>
      </c>
      <c r="AK422" s="2">
        <f>IF('SERUTI IV.2'!E74=3,AC422,0)</f>
        <v>0</v>
      </c>
      <c r="AL422" s="2">
        <f>IF('SERUTI IV.2'!E74=4,AB422,0)</f>
        <v>0</v>
      </c>
      <c r="AM422" s="2">
        <f>IF('SERUTI IV.2'!E74=4,AC422,0)</f>
        <v>0</v>
      </c>
      <c r="AO422" s="75">
        <f>IF('SERUTI IV.2'!E74=10,'SERUTI IV.2'!C74,0)</f>
        <v>0</v>
      </c>
    </row>
    <row r="423" spans="1:41">
      <c r="A423" s="2">
        <v>460</v>
      </c>
      <c r="B423" s="2" t="s">
        <v>874</v>
      </c>
      <c r="C423" s="33"/>
      <c r="E423" s="12"/>
      <c r="F423" s="12"/>
      <c r="G423" s="12"/>
      <c r="H423" s="12"/>
      <c r="I423" s="12"/>
      <c r="K423" s="12"/>
      <c r="L423" s="12"/>
      <c r="M423" s="40">
        <f>IF('SERUTI IV.2'!E70=1,'SERUTI IV.2'!C70,0)</f>
        <v>0</v>
      </c>
      <c r="N423" s="41">
        <f>IF('SERUTI IV.2'!E70=2,'SERUTI IV.2'!C70,0)</f>
        <v>0</v>
      </c>
      <c r="O423" s="42">
        <f>IF('SERUTI IV.2'!E70=3,'SERUTI IV.2'!C70-'SERUTI IV.2'!D70,0)</f>
        <v>0</v>
      </c>
      <c r="P423" s="12">
        <f>IF('SERUTI IV.2'!E70=4,'SERUTI IV.2'!C70-'SERUTI IV.2'!D70,0)</f>
        <v>0</v>
      </c>
      <c r="Q423" s="43">
        <f>IF('SERUTI IV.2'!E70=5,'SERUTI IV.2'!C70,0)</f>
        <v>0</v>
      </c>
      <c r="R423" s="44">
        <f>IF('SERUTI IV.2'!E70=6,'SERUTI IV.2'!C70-'SERUTI IV.2'!D70,0)</f>
        <v>0</v>
      </c>
      <c r="S423" s="44">
        <f>IF('SERUTI IV.2'!E70=7,'SERUTI IV.2'!C70,0)</f>
        <v>0</v>
      </c>
      <c r="T423" s="44">
        <f>IF('SERUTI IV.2'!E70=8,'SERUTI IV.2'!C70-'SERUTI IV.2'!D70,0)</f>
        <v>0</v>
      </c>
      <c r="U423" s="44">
        <f>IF('SERUTI IV.2'!E70=9,'SERUTI IV.2'!C70,0)</f>
        <v>0</v>
      </c>
      <c r="V423" s="45"/>
      <c r="W423" s="45"/>
      <c r="X423" s="45"/>
      <c r="Y423" s="45"/>
      <c r="Z423" s="45"/>
      <c r="AA423" s="45">
        <f>IF('SERUTI IV.2'!E70=6,(R423-'SERUTI IV.2'!D70),NERACA!R423)</f>
        <v>0</v>
      </c>
      <c r="AC423" s="2">
        <f>IF(AND('SERUTI IV.2'!D70&gt;0,'SERUTI IV.2'!E70&lt;&gt;1,'SERUTI IV.2'!E70&lt;&gt;2,'SERUTI IV.2'!E70&lt;&gt;5),'SERUTI IV.2'!D70,0)</f>
        <v>0</v>
      </c>
      <c r="AG423" s="2">
        <f>IF('SERUTI IV.2'!E70=3,'SERUTI IV.2'!D70,0)</f>
        <v>0</v>
      </c>
      <c r="AH423" s="2">
        <f>IF('SERUTI IV.2'!E70=4,'SERUTI IV.2'!D70,0)</f>
        <v>0</v>
      </c>
      <c r="AJ423" s="2">
        <f>IF('SERUTI IV.2'!E75=3,AB423,0)</f>
        <v>0</v>
      </c>
      <c r="AK423" s="2">
        <f>IF('SERUTI IV.2'!E75=3,AC423,0)</f>
        <v>0</v>
      </c>
      <c r="AL423" s="2">
        <f>IF('SERUTI IV.2'!E75=4,AB423,0)</f>
        <v>0</v>
      </c>
      <c r="AM423" s="2">
        <f>IF('SERUTI IV.2'!E75=4,AC423,0)</f>
        <v>0</v>
      </c>
      <c r="AO423" s="75">
        <f>IF('SERUTI IV.2'!E75=10,'SERUTI IV.2'!C75,0)</f>
        <v>0</v>
      </c>
    </row>
    <row r="424" spans="1:41">
      <c r="A424" s="2">
        <v>461</v>
      </c>
      <c r="B424" s="2" t="s">
        <v>875</v>
      </c>
      <c r="C424" s="33"/>
      <c r="E424" s="12"/>
      <c r="F424" s="12"/>
      <c r="G424" s="12"/>
      <c r="H424" s="12"/>
      <c r="I424" s="12"/>
      <c r="K424" s="12"/>
      <c r="L424" s="12"/>
      <c r="M424" s="40">
        <f>IF('SERUTI IV.2'!E71=1,'SERUTI IV.2'!C71,0)</f>
        <v>0</v>
      </c>
      <c r="N424" s="41">
        <f>IF('SERUTI IV.2'!E71=2,'SERUTI IV.2'!C71,0)</f>
        <v>0</v>
      </c>
      <c r="O424" s="42">
        <f>IF('SERUTI IV.2'!E71=3,'SERUTI IV.2'!C71-'SERUTI IV.2'!D71,0)</f>
        <v>0</v>
      </c>
      <c r="P424" s="12">
        <f>IF('SERUTI IV.2'!E71=4,'SERUTI IV.2'!C71-'SERUTI IV.2'!D71,0)</f>
        <v>0</v>
      </c>
      <c r="Q424" s="43">
        <f>IF('SERUTI IV.2'!E71=5,'SERUTI IV.2'!C71,0)</f>
        <v>0</v>
      </c>
      <c r="R424" s="44">
        <f>IF('SERUTI IV.2'!E71=6,'SERUTI IV.2'!C71-'SERUTI IV.2'!D71,0)</f>
        <v>0</v>
      </c>
      <c r="S424" s="44">
        <f>IF('SERUTI IV.2'!E71=7,'SERUTI IV.2'!C71,0)</f>
        <v>0</v>
      </c>
      <c r="T424" s="44">
        <f>IF('SERUTI IV.2'!E71=8,'SERUTI IV.2'!C71-'SERUTI IV.2'!D71,0)</f>
        <v>0</v>
      </c>
      <c r="U424" s="44">
        <f>IF('SERUTI IV.2'!E71=9,'SERUTI IV.2'!C71,0)</f>
        <v>0</v>
      </c>
      <c r="V424" s="45"/>
      <c r="W424" s="45"/>
      <c r="X424" s="45"/>
      <c r="Y424" s="45"/>
      <c r="Z424" s="45"/>
      <c r="AA424" s="45">
        <f>IF('SERUTI IV.2'!E71=6,(R424-'SERUTI IV.2'!D71),NERACA!R424)</f>
        <v>0</v>
      </c>
      <c r="AC424" s="2">
        <f>IF(AND('SERUTI IV.2'!D71&gt;0,'SERUTI IV.2'!E71&lt;&gt;1,'SERUTI IV.2'!E71&lt;&gt;2,'SERUTI IV.2'!E71&lt;&gt;5),'SERUTI IV.2'!D71,0)</f>
        <v>0</v>
      </c>
      <c r="AG424" s="2">
        <f>IF('SERUTI IV.2'!E71=3,'SERUTI IV.2'!D71,0)</f>
        <v>0</v>
      </c>
      <c r="AH424" s="2">
        <f>IF('SERUTI IV.2'!E71=4,'SERUTI IV.2'!D71,0)</f>
        <v>0</v>
      </c>
      <c r="AJ424" s="2">
        <f>IF('SERUTI IV.2'!E76=3,AB424,0)</f>
        <v>0</v>
      </c>
      <c r="AK424" s="2">
        <f>IF('SERUTI IV.2'!E76=3,AC424,0)</f>
        <v>0</v>
      </c>
      <c r="AL424" s="2">
        <f>IF('SERUTI IV.2'!E76=4,AB424,0)</f>
        <v>0</v>
      </c>
      <c r="AM424" s="2">
        <f>IF('SERUTI IV.2'!E76=4,AC424,0)</f>
        <v>0</v>
      </c>
      <c r="AO424" s="75">
        <f>IF('SERUTI IV.2'!E76=10,'SERUTI IV.2'!C76,0)</f>
        <v>0</v>
      </c>
    </row>
    <row r="425" spans="1:41">
      <c r="A425" s="2">
        <v>462</v>
      </c>
      <c r="B425" s="2" t="s">
        <v>876</v>
      </c>
      <c r="C425" s="33"/>
      <c r="E425" s="12"/>
      <c r="F425" s="12"/>
      <c r="G425" s="12"/>
      <c r="H425" s="12"/>
      <c r="I425" s="12"/>
      <c r="K425" s="12"/>
      <c r="L425" s="12"/>
      <c r="M425" s="40">
        <f>IF('SERUTI IV.2'!E72=1,'SERUTI IV.2'!C72,0)</f>
        <v>0</v>
      </c>
      <c r="N425" s="41">
        <f>IF('SERUTI IV.2'!E72=2,'SERUTI IV.2'!C72,0)</f>
        <v>0</v>
      </c>
      <c r="O425" s="42">
        <f>IF('SERUTI IV.2'!E72=3,'SERUTI IV.2'!C72-'SERUTI IV.2'!D72,0)</f>
        <v>0</v>
      </c>
      <c r="P425" s="12">
        <f>IF('SERUTI IV.2'!E72=4,'SERUTI IV.2'!C72-'SERUTI IV.2'!D72,0)</f>
        <v>0</v>
      </c>
      <c r="Q425" s="43">
        <f>IF('SERUTI IV.2'!E72=5,'SERUTI IV.2'!C72,0)</f>
        <v>0</v>
      </c>
      <c r="R425" s="44">
        <f>IF('SERUTI IV.2'!E72=6,'SERUTI IV.2'!C72-'SERUTI IV.2'!D72,0)</f>
        <v>0</v>
      </c>
      <c r="S425" s="44">
        <f>IF('SERUTI IV.2'!E72=7,'SERUTI IV.2'!C72,0)</f>
        <v>0</v>
      </c>
      <c r="T425" s="44">
        <f>IF('SERUTI IV.2'!E72=8,'SERUTI IV.2'!C72-'SERUTI IV.2'!D72,0)</f>
        <v>0</v>
      </c>
      <c r="U425" s="44">
        <f>IF('SERUTI IV.2'!E72=9,'SERUTI IV.2'!C72,0)</f>
        <v>0</v>
      </c>
      <c r="V425" s="45"/>
      <c r="W425" s="45"/>
      <c r="X425" s="45"/>
      <c r="Y425" s="45"/>
      <c r="Z425" s="45"/>
      <c r="AA425" s="45">
        <f>IF('SERUTI IV.2'!E72=6,(R425-'SERUTI IV.2'!D72),NERACA!R425)</f>
        <v>0</v>
      </c>
      <c r="AC425" s="2">
        <f>IF(AND('SERUTI IV.2'!D72&gt;0,'SERUTI IV.2'!E72&lt;&gt;1,'SERUTI IV.2'!E72&lt;&gt;2,'SERUTI IV.2'!E72&lt;&gt;5),'SERUTI IV.2'!D72,0)</f>
        <v>0</v>
      </c>
      <c r="AG425" s="2">
        <f>IF('SERUTI IV.2'!E72=3,'SERUTI IV.2'!D72,0)</f>
        <v>0</v>
      </c>
      <c r="AH425" s="2">
        <f>IF('SERUTI IV.2'!E72=4,'SERUTI IV.2'!D72,0)</f>
        <v>0</v>
      </c>
      <c r="AJ425" s="2">
        <f>IF('SERUTI IV.2'!E77=3,AB425,0)</f>
        <v>0</v>
      </c>
      <c r="AK425" s="2">
        <f>IF('SERUTI IV.2'!E77=3,AC425,0)</f>
        <v>0</v>
      </c>
      <c r="AL425" s="2">
        <f>IF('SERUTI IV.2'!E77=4,AB425,0)</f>
        <v>0</v>
      </c>
      <c r="AM425" s="2">
        <f>IF('SERUTI IV.2'!E77=4,AC425,0)</f>
        <v>0</v>
      </c>
      <c r="AO425" s="75">
        <f>IF('SERUTI IV.2'!E77=10,'SERUTI IV.2'!C77,0)</f>
        <v>0</v>
      </c>
    </row>
    <row r="426" spans="1:41">
      <c r="A426" s="9">
        <v>463</v>
      </c>
      <c r="B426" s="9" t="s">
        <v>877</v>
      </c>
      <c r="D426" s="2"/>
      <c r="J426" s="2"/>
      <c r="L426" s="453" t="s">
        <v>564</v>
      </c>
      <c r="M426" s="77">
        <f>SUM(M420:M425)</f>
        <v>0</v>
      </c>
      <c r="N426" s="77">
        <f t="shared" ref="N426:U426" si="42">SUM(N420:N425)</f>
        <v>0</v>
      </c>
      <c r="O426" s="77">
        <f t="shared" si="42"/>
        <v>0</v>
      </c>
      <c r="P426" s="77">
        <f t="shared" si="42"/>
        <v>0</v>
      </c>
      <c r="Q426" s="77">
        <f t="shared" si="42"/>
        <v>0</v>
      </c>
      <c r="R426" s="77">
        <f t="shared" si="42"/>
        <v>0</v>
      </c>
      <c r="S426" s="77">
        <f t="shared" si="42"/>
        <v>0</v>
      </c>
      <c r="T426" s="77">
        <f t="shared" si="42"/>
        <v>0</v>
      </c>
      <c r="U426" s="77">
        <f t="shared" si="42"/>
        <v>0</v>
      </c>
      <c r="V426" s="2"/>
    </row>
    <row r="427" spans="1:41">
      <c r="D427" s="2"/>
      <c r="J427" s="2"/>
      <c r="P427" s="2"/>
      <c r="V427" s="2"/>
    </row>
    <row r="428" spans="1:41">
      <c r="A428" s="454">
        <v>401</v>
      </c>
      <c r="B428" s="519"/>
      <c r="C428" s="455"/>
      <c r="D428" s="455"/>
      <c r="J428" s="2"/>
      <c r="P428" s="2"/>
      <c r="V428" s="2"/>
    </row>
    <row r="429" spans="1:41">
      <c r="A429" s="456">
        <v>402</v>
      </c>
      <c r="B429" s="520" t="s">
        <v>820</v>
      </c>
      <c r="C429" s="457"/>
      <c r="D429" s="458"/>
      <c r="E429" s="459"/>
      <c r="F429" s="459"/>
      <c r="G429" s="459"/>
      <c r="H429" s="459"/>
      <c r="I429" s="459"/>
      <c r="J429" s="459"/>
      <c r="K429" s="459"/>
      <c r="L429" s="459"/>
      <c r="M429" s="40">
        <f>IF('SERUTI IV.2'!$E5=1,'SERUTI IV.2'!$D5,0)</f>
        <v>0</v>
      </c>
      <c r="N429" s="41">
        <f>IF('SERUTI IV.2'!$E5=2,'SERUTI IV.2'!$D5,0)</f>
        <v>0</v>
      </c>
      <c r="O429" s="42">
        <f>IF('SERUTI IV.2'!$E5=3,'SERUTI IV.2'!$D5,0)</f>
        <v>0</v>
      </c>
      <c r="P429" s="12">
        <f>IF('SERUTI IV.2'!$E5=4,'SERUTI IV.2'!$D5,0)</f>
        <v>0</v>
      </c>
      <c r="Q429" s="43">
        <f>IF('SERUTI IV.2'!$E5=5,'SERUTI IV.2'!$D5,0)</f>
        <v>0</v>
      </c>
      <c r="R429" s="44">
        <f>IF('SERUTI IV.2'!$E5=6,'SERUTI IV.2'!$D5,0)</f>
        <v>0</v>
      </c>
      <c r="S429" s="44">
        <f>IF('SERUTI IV.2'!$E5=7,'SERUTI IV.2'!$D5,0)</f>
        <v>0</v>
      </c>
      <c r="T429" s="44">
        <f>IF('SERUTI IV.2'!$E5=8,'SERUTI IV.2'!$D5,0)</f>
        <v>0</v>
      </c>
      <c r="U429" s="44">
        <f>IF('SERUTI IV.2'!$E5=9,'SERUTI IV.2'!$D5,0)</f>
        <v>0</v>
      </c>
      <c r="V429" s="45">
        <f t="shared" ref="V429:AA430" si="43">M429</f>
        <v>0</v>
      </c>
      <c r="W429" s="45">
        <f t="shared" si="43"/>
        <v>0</v>
      </c>
      <c r="X429" s="45">
        <f t="shared" si="43"/>
        <v>0</v>
      </c>
      <c r="Y429" s="45">
        <f t="shared" si="43"/>
        <v>0</v>
      </c>
      <c r="Z429" s="45">
        <f t="shared" si="43"/>
        <v>0</v>
      </c>
      <c r="AA429" s="45">
        <f t="shared" si="43"/>
        <v>0</v>
      </c>
      <c r="AB429" s="2">
        <f>IF(AND('SERUTI IV.2'!C5&gt;0,'SERUTI IV.2'!$E5&lt;&gt;1,'SERUTI IV.2'!$E5&lt;&gt;2,'SERUTI IV.2'!$E5&lt;&gt;5),'SERUTI IV.2'!C5,0)</f>
        <v>0</v>
      </c>
      <c r="AC429" s="2">
        <f>IF(AND('SERUTI IV.2'!D5&gt;0,'SERUTI IV.2'!$E5&lt;&gt;1,'SERUTI IV.2'!$E5&lt;&gt;2,'SERUTI IV.2'!$E5&lt;&gt;5),'SERUTI IV.2'!D5,0)</f>
        <v>0</v>
      </c>
      <c r="AG429" s="2">
        <f>IF('SERUTI IV.2'!$E5=3,'SERUTI IV.2'!D5,0)</f>
        <v>0</v>
      </c>
      <c r="AH429" s="2">
        <f>IF('SERUTI IV.2'!$E5=4,'SERUTI IV.2'!D5,0)</f>
        <v>0</v>
      </c>
      <c r="AJ429" s="2">
        <f>IF('SERUTI IV.2'!E5=3,AB429,0)</f>
        <v>0</v>
      </c>
      <c r="AK429" s="2">
        <f>IF('SERUTI IV.2'!E5=3,AC429,0)</f>
        <v>0</v>
      </c>
      <c r="AL429" s="2">
        <f>IF('SERUTI IV.2'!E5=4,AB429,0)</f>
        <v>0</v>
      </c>
      <c r="AM429" s="2">
        <f>IF('SERUTI IV.2'!E5=4,AC429,0)</f>
        <v>0</v>
      </c>
      <c r="AO429" s="75">
        <f>IF('SERUTI IV.2'!$E5=10,'SERUTI IV.2'!D5,0)</f>
        <v>0</v>
      </c>
    </row>
    <row r="430" spans="1:41">
      <c r="A430" s="456">
        <v>403</v>
      </c>
      <c r="B430" s="521" t="s">
        <v>821</v>
      </c>
      <c r="C430" s="457"/>
      <c r="D430" s="458"/>
      <c r="E430" s="459"/>
      <c r="F430" s="459"/>
      <c r="G430" s="459"/>
      <c r="H430" s="459"/>
      <c r="I430" s="459"/>
      <c r="J430" s="459"/>
      <c r="K430" s="459"/>
      <c r="L430" s="459"/>
      <c r="M430" s="40">
        <f>IF('SERUTI IV.2'!$E6=1,'SERUTI IV.2'!$D6,0)</f>
        <v>0</v>
      </c>
      <c r="N430" s="41">
        <f>IF('SERUTI IV.2'!$E6=2,'SERUTI IV.2'!$D6,0)</f>
        <v>0</v>
      </c>
      <c r="O430" s="42">
        <f>IF('SERUTI IV.2'!$E6=3,'SERUTI IV.2'!$D6,0)</f>
        <v>0</v>
      </c>
      <c r="P430" s="12">
        <f>IF('SERUTI IV.2'!$E6=4,'SERUTI IV.2'!$D6,0)</f>
        <v>0</v>
      </c>
      <c r="Q430" s="43">
        <f>IF('SERUTI IV.2'!$E6=5,'SERUTI IV.2'!$D6,0)</f>
        <v>0</v>
      </c>
      <c r="R430" s="44">
        <f>IF('SERUTI IV.2'!$E6=6,'SERUTI IV.2'!$D6,0)</f>
        <v>0</v>
      </c>
      <c r="S430" s="44">
        <f>IF('SERUTI IV.2'!$E6=7,'SERUTI IV.2'!$D6,0)</f>
        <v>0</v>
      </c>
      <c r="T430" s="44">
        <f>IF('SERUTI IV.2'!$E6=8,'SERUTI IV.2'!$D6,0)</f>
        <v>0</v>
      </c>
      <c r="U430" s="44">
        <f>IF('SERUTI IV.2'!$E6=9,'SERUTI IV.2'!$D6,0)</f>
        <v>0</v>
      </c>
      <c r="V430" s="45">
        <f t="shared" si="43"/>
        <v>0</v>
      </c>
      <c r="W430" s="45">
        <f t="shared" si="43"/>
        <v>0</v>
      </c>
      <c r="X430" s="45">
        <f t="shared" si="43"/>
        <v>0</v>
      </c>
      <c r="Y430" s="45">
        <f t="shared" si="43"/>
        <v>0</v>
      </c>
      <c r="Z430" s="45">
        <f t="shared" si="43"/>
        <v>0</v>
      </c>
      <c r="AA430" s="45">
        <f t="shared" si="43"/>
        <v>0</v>
      </c>
      <c r="AB430" s="2">
        <f>IF(AND('SERUTI IV.2'!C6&gt;0,'SERUTI IV.2'!$E6&lt;&gt;1,'SERUTI IV.2'!$E6&lt;&gt;2,'SERUTI IV.2'!$E6&lt;&gt;5),'SERUTI IV.2'!C6,0)</f>
        <v>0</v>
      </c>
      <c r="AC430" s="2">
        <f>IF(AND('SERUTI IV.2'!D6&gt;0,'SERUTI IV.2'!$E6&lt;&gt;1,'SERUTI IV.2'!$E6&lt;&gt;2,'SERUTI IV.2'!$E6&lt;&gt;5),'SERUTI IV.2'!D6,0)</f>
        <v>0</v>
      </c>
      <c r="AG430" s="2">
        <f>IF('SERUTI IV.2'!$E6=3,'SERUTI IV.2'!D6,0)</f>
        <v>0</v>
      </c>
      <c r="AH430" s="2">
        <f>IF('SERUTI IV.2'!$E6=4,'SERUTI IV.2'!D6,0)</f>
        <v>0</v>
      </c>
      <c r="AJ430" s="2">
        <f>IF('SERUTI IV.2'!E6=3,AB430,0)</f>
        <v>0</v>
      </c>
      <c r="AK430" s="2">
        <f>IF('SERUTI IV.2'!E6=3,AC430,0)</f>
        <v>0</v>
      </c>
      <c r="AL430" s="2">
        <f>IF('SERUTI IV.2'!E6=4,AB430,0)</f>
        <v>0</v>
      </c>
      <c r="AM430" s="2">
        <f>IF('SERUTI IV.2'!E6=4,AC430,0)</f>
        <v>0</v>
      </c>
      <c r="AO430" s="75">
        <f>IF('SERUTI IV.2'!E6=10,'SERUTI IV.2'!D6,0)</f>
        <v>0</v>
      </c>
    </row>
    <row r="431" spans="1:41">
      <c r="A431" s="454">
        <v>404</v>
      </c>
      <c r="B431" s="519"/>
      <c r="C431" s="455"/>
      <c r="D431" s="455"/>
      <c r="J431" s="2"/>
      <c r="P431" s="2"/>
      <c r="V431" s="45"/>
      <c r="W431" s="45"/>
      <c r="X431" s="45"/>
      <c r="Y431" s="45"/>
      <c r="Z431" s="45"/>
      <c r="AA431" s="45"/>
    </row>
    <row r="432" spans="1:41">
      <c r="A432" s="460">
        <v>406</v>
      </c>
      <c r="B432" s="461" t="s">
        <v>823</v>
      </c>
      <c r="C432" s="40">
        <f>IF('SERUTI IV.2'!$E8=1,'SERUTI IV.2'!$C8,0)</f>
        <v>0</v>
      </c>
      <c r="D432" s="41">
        <f>IF('SERUTI IV.2'!$E8=2,'SERUTI IV.2'!$C8,0)</f>
        <v>0</v>
      </c>
      <c r="E432" s="42">
        <f>IF('SERUTI IV.2'!$E8=3,'SERUTI IV.2'!$C8,0)</f>
        <v>0</v>
      </c>
      <c r="F432" s="12">
        <f>IF('SERUTI IV.2'!$E8=4,'SERUTI IV.2'!$C8,0)</f>
        <v>0</v>
      </c>
      <c r="G432" s="43">
        <f>IF('SERUTI IV.2'!$E8=5,'SERUTI IV.2'!$C8,0)</f>
        <v>0</v>
      </c>
      <c r="H432" s="44">
        <f>IF('SERUTI IV.2'!$E8=6,'SERUTI IV.2'!$C8,0)</f>
        <v>0</v>
      </c>
      <c r="I432" s="44">
        <f>IF('SERUTI IV.2'!$E8=7,'SERUTI IV.2'!$C8,0)</f>
        <v>0</v>
      </c>
      <c r="J432" s="44">
        <f>IF('SERUTI IV.2'!$E8=8,'SERUTI IV.2'!$C8,0)</f>
        <v>0</v>
      </c>
      <c r="K432" s="44">
        <f>IF('SERUTI IV.2'!$E8=9,'SERUTI IV.2'!$C8,0)</f>
        <v>0</v>
      </c>
      <c r="L432" s="75">
        <f>IF('SERUTI IV.2'!$E8=10,'SERUTI IV.2'!C8,0)</f>
        <v>0</v>
      </c>
      <c r="P432" s="2"/>
      <c r="V432" s="45">
        <f t="shared" ref="V432:AA471" si="44">M432</f>
        <v>0</v>
      </c>
      <c r="W432" s="45">
        <f t="shared" si="44"/>
        <v>0</v>
      </c>
      <c r="X432" s="45">
        <f t="shared" si="44"/>
        <v>0</v>
      </c>
      <c r="Y432" s="45">
        <f t="shared" si="44"/>
        <v>0</v>
      </c>
      <c r="Z432" s="45">
        <f t="shared" si="44"/>
        <v>0</v>
      </c>
      <c r="AA432" s="45">
        <f t="shared" si="44"/>
        <v>0</v>
      </c>
      <c r="AB432" s="2">
        <f>IF(AND('SERUTI IV.2'!C8&gt;0,'SERUTI IV.2'!$E8&lt;&gt;1,'SERUTI IV.2'!$E8&lt;&gt;2,'SERUTI IV.2'!$E8&lt;&gt;5),'SERUTI IV.2'!C8,0)</f>
        <v>0</v>
      </c>
      <c r="AC432" s="2">
        <f>IF(AND('SERUTI IV.2'!D8&gt;0,'SERUTI IV.2'!$E8&lt;&gt;1,'SERUTI IV.2'!$E8&lt;&gt;2,'SERUTI IV.2'!$E8&lt;&gt;5),'SERUTI IV.2'!D8,0)</f>
        <v>0</v>
      </c>
      <c r="AE432" s="2">
        <f>IF('SERUTI IV.2'!$E8=3,'SERUTI IV.2'!C8,0)</f>
        <v>0</v>
      </c>
      <c r="AF432" s="2">
        <f>IF('SERUTI IV.2'!$E8=4,'SERUTI IV.2'!C8,0)</f>
        <v>0</v>
      </c>
      <c r="AJ432" s="2">
        <f>IF('SERUTI IV.2'!E8=3,AB432,0)</f>
        <v>0</v>
      </c>
      <c r="AK432" s="2">
        <f>IF('SERUTI IV.2'!E8=3,AC432,0)</f>
        <v>0</v>
      </c>
      <c r="AL432" s="2">
        <f>IF('SERUTI IV.2'!E8=4,AB432,0)</f>
        <v>0</v>
      </c>
      <c r="AM432" s="2">
        <f>IF('SERUTI IV.2'!E8=4,AC432,0)</f>
        <v>0</v>
      </c>
    </row>
    <row r="433" spans="1:41">
      <c r="A433" s="456"/>
      <c r="B433" s="521" t="s">
        <v>824</v>
      </c>
      <c r="C433" s="40">
        <f>IF('SERUTI IV.2'!$E9=1,'SERUTI IV.2'!$C9,0)</f>
        <v>0</v>
      </c>
      <c r="D433" s="41">
        <f>IF('SERUTI IV.2'!$E9=2,'SERUTI IV.2'!$C9,0)</f>
        <v>0</v>
      </c>
      <c r="E433" s="42">
        <f>IF('SERUTI IV.2'!$E9=3,'SERUTI IV.2'!$C9,0)</f>
        <v>0</v>
      </c>
      <c r="F433" s="12">
        <f>IF('SERUTI IV.2'!$E9=4,'SERUTI IV.2'!$C9,0)</f>
        <v>0</v>
      </c>
      <c r="G433" s="43">
        <f>IF('SERUTI IV.2'!$E9=5,'SERUTI IV.2'!$C9,0)</f>
        <v>0</v>
      </c>
      <c r="H433" s="44">
        <f>IF('SERUTI IV.2'!$E9=6,'SERUTI IV.2'!$C9,0)</f>
        <v>0</v>
      </c>
      <c r="I433" s="44">
        <f>IF('SERUTI IV.2'!$E9=7,'SERUTI IV.2'!$C9,0)</f>
        <v>0</v>
      </c>
      <c r="J433" s="44">
        <f>IF('SERUTI IV.2'!$E9=8,'SERUTI IV.2'!$C9,0)</f>
        <v>0</v>
      </c>
      <c r="K433" s="44">
        <f>IF('SERUTI IV.2'!$E9=9,'SERUTI IV.2'!$C9,0)</f>
        <v>0</v>
      </c>
      <c r="L433" s="75">
        <f>IF('SERUTI IV.2'!$E9=10,'SERUTI IV.2'!C9,0)</f>
        <v>0</v>
      </c>
      <c r="P433" s="2"/>
      <c r="V433" s="45">
        <f t="shared" si="44"/>
        <v>0</v>
      </c>
      <c r="W433" s="45">
        <f t="shared" si="44"/>
        <v>0</v>
      </c>
      <c r="X433" s="45">
        <f t="shared" si="44"/>
        <v>0</v>
      </c>
      <c r="Y433" s="45">
        <f t="shared" si="44"/>
        <v>0</v>
      </c>
      <c r="Z433" s="45">
        <f t="shared" si="44"/>
        <v>0</v>
      </c>
      <c r="AA433" s="45">
        <f t="shared" si="44"/>
        <v>0</v>
      </c>
      <c r="AB433" s="2">
        <f>IF(AND('SERUTI IV.2'!C9&gt;0,'SERUTI IV.2'!$E9&lt;&gt;1,'SERUTI IV.2'!$E9&lt;&gt;2,'SERUTI IV.2'!$E9&lt;&gt;5),'SERUTI IV.2'!C9,0)</f>
        <v>0</v>
      </c>
      <c r="AC433" s="2">
        <f>IF(AND('SERUTI IV.2'!D9&gt;0,'SERUTI IV.2'!$E9&lt;&gt;1,'SERUTI IV.2'!$E9&lt;&gt;2,'SERUTI IV.2'!$E9&lt;&gt;5),'SERUTI IV.2'!D9,0)</f>
        <v>0</v>
      </c>
      <c r="AE433" s="2">
        <f>IF('SERUTI IV.2'!$E9=3,'SERUTI IV.2'!C9,0)</f>
        <v>0</v>
      </c>
      <c r="AF433" s="2">
        <f>IF('SERUTI IV.2'!$E9=4,'SERUTI IV.2'!C9,0)</f>
        <v>0</v>
      </c>
      <c r="AJ433" s="2">
        <f>IF('SERUTI IV.2'!E9=3,AB433,0)</f>
        <v>0</v>
      </c>
      <c r="AK433" s="2">
        <f>IF('SERUTI IV.2'!E9=3,AC433,0)</f>
        <v>0</v>
      </c>
      <c r="AL433" s="2">
        <f>IF('SERUTI IV.2'!E9=4,AB433,0)</f>
        <v>0</v>
      </c>
      <c r="AM433" s="2">
        <f>IF('SERUTI IV.2'!E9=4,AC433,0)</f>
        <v>0</v>
      </c>
    </row>
    <row r="434" spans="1:41">
      <c r="A434" s="456"/>
      <c r="B434" s="521" t="s">
        <v>825</v>
      </c>
      <c r="C434" s="40">
        <f>IF('SERUTI IV.2'!$E10=1,'SERUTI IV.2'!$C10,0)</f>
        <v>0</v>
      </c>
      <c r="D434" s="41">
        <f>IF('SERUTI IV.2'!$E10=2,'SERUTI IV.2'!$C10,0)</f>
        <v>0</v>
      </c>
      <c r="E434" s="42">
        <f>IF('SERUTI IV.2'!$E10=3,'SERUTI IV.2'!$C10,0)</f>
        <v>0</v>
      </c>
      <c r="F434" s="12">
        <f>IF('SERUTI IV.2'!$E10=4,'SERUTI IV.2'!$C10,0)</f>
        <v>0</v>
      </c>
      <c r="G434" s="43">
        <f>IF('SERUTI IV.2'!$E10=5,'SERUTI IV.2'!$C10,0)</f>
        <v>0</v>
      </c>
      <c r="H434" s="44">
        <f>IF('SERUTI IV.2'!$E10=6,'SERUTI IV.2'!$C10,0)</f>
        <v>0</v>
      </c>
      <c r="I434" s="44">
        <f>IF('SERUTI IV.2'!$E10=7,'SERUTI IV.2'!$C10,0)</f>
        <v>0</v>
      </c>
      <c r="J434" s="44">
        <f>IF('SERUTI IV.2'!$E10=8,'SERUTI IV.2'!$C10,0)</f>
        <v>0</v>
      </c>
      <c r="K434" s="44">
        <f>IF('SERUTI IV.2'!$E10=9,'SERUTI IV.2'!$C10,0)</f>
        <v>0</v>
      </c>
      <c r="L434" s="75">
        <f>IF('SERUTI IV.2'!$E10=10,'SERUTI IV.2'!C10,0)</f>
        <v>0</v>
      </c>
      <c r="P434" s="2"/>
      <c r="V434" s="45">
        <f t="shared" si="44"/>
        <v>0</v>
      </c>
      <c r="W434" s="45">
        <f t="shared" si="44"/>
        <v>0</v>
      </c>
      <c r="X434" s="45">
        <f t="shared" si="44"/>
        <v>0</v>
      </c>
      <c r="Y434" s="45">
        <f t="shared" si="44"/>
        <v>0</v>
      </c>
      <c r="Z434" s="45">
        <f t="shared" si="44"/>
        <v>0</v>
      </c>
      <c r="AA434" s="45">
        <f t="shared" si="44"/>
        <v>0</v>
      </c>
      <c r="AB434" s="2">
        <f>IF(AND('SERUTI IV.2'!C10&gt;0,'SERUTI IV.2'!$E10&lt;&gt;1,'SERUTI IV.2'!$E10&lt;&gt;2,'SERUTI IV.2'!$E10&lt;&gt;5),'SERUTI IV.2'!C10,0)</f>
        <v>0</v>
      </c>
      <c r="AC434" s="2">
        <f>IF(AND('SERUTI IV.2'!D10&gt;0,'SERUTI IV.2'!$E10&lt;&gt;1,'SERUTI IV.2'!$E10&lt;&gt;2,'SERUTI IV.2'!$E10&lt;&gt;5),'SERUTI IV.2'!D10,0)</f>
        <v>0</v>
      </c>
      <c r="AE434" s="2">
        <f>IF('SERUTI IV.2'!$E10=3,'SERUTI IV.2'!C10,0)</f>
        <v>0</v>
      </c>
      <c r="AF434" s="2">
        <f>IF('SERUTI IV.2'!$E10=4,'SERUTI IV.2'!C10,0)</f>
        <v>0</v>
      </c>
      <c r="AJ434" s="2">
        <f>IF('SERUTI IV.2'!E10=3,AB434,0)</f>
        <v>0</v>
      </c>
      <c r="AK434" s="2">
        <f>IF('SERUTI IV.2'!E10=3,AC434,0)</f>
        <v>0</v>
      </c>
      <c r="AL434" s="2">
        <f>IF('SERUTI IV.2'!E10=4,AB434,0)</f>
        <v>0</v>
      </c>
      <c r="AM434" s="2">
        <f>IF('SERUTI IV.2'!E10=4,AC434,0)</f>
        <v>0</v>
      </c>
    </row>
    <row r="435" spans="1:41">
      <c r="A435" s="456"/>
      <c r="B435" s="521" t="s">
        <v>826</v>
      </c>
      <c r="C435" s="40">
        <f>IF('SERUTI IV.2'!$E11=1,'SERUTI IV.2'!$C11,0)</f>
        <v>0</v>
      </c>
      <c r="D435" s="41">
        <f>IF('SERUTI IV.2'!$E11=2,'SERUTI IV.2'!$C11,0)</f>
        <v>0</v>
      </c>
      <c r="E435" s="42">
        <f>IF('SERUTI IV.2'!$E11=3,'SERUTI IV.2'!$C11,0)</f>
        <v>0</v>
      </c>
      <c r="F435" s="12">
        <f>IF('SERUTI IV.2'!$E11=4,'SERUTI IV.2'!$C11,0)</f>
        <v>0</v>
      </c>
      <c r="G435" s="43">
        <f>IF('SERUTI IV.2'!$E11=5,'SERUTI IV.2'!$C11,0)</f>
        <v>0</v>
      </c>
      <c r="H435" s="44">
        <f>IF('SERUTI IV.2'!$E11=6,'SERUTI IV.2'!$C11,0)</f>
        <v>0</v>
      </c>
      <c r="I435" s="44">
        <f>IF('SERUTI IV.2'!$E11=7,'SERUTI IV.2'!$C11,0)</f>
        <v>0</v>
      </c>
      <c r="J435" s="44">
        <f>IF('SERUTI IV.2'!$E11=8,'SERUTI IV.2'!$C11,0)</f>
        <v>0</v>
      </c>
      <c r="K435" s="44">
        <f>IF('SERUTI IV.2'!$E11=9,'SERUTI IV.2'!$C11,0)</f>
        <v>0</v>
      </c>
      <c r="L435" s="75">
        <f>IF('SERUTI IV.2'!$E11=10,'SERUTI IV.2'!C11,0)</f>
        <v>0</v>
      </c>
      <c r="P435" s="2"/>
      <c r="V435" s="45">
        <f t="shared" si="44"/>
        <v>0</v>
      </c>
      <c r="W435" s="45">
        <f t="shared" si="44"/>
        <v>0</v>
      </c>
      <c r="X435" s="45">
        <f t="shared" si="44"/>
        <v>0</v>
      </c>
      <c r="Y435" s="45">
        <f t="shared" si="44"/>
        <v>0</v>
      </c>
      <c r="Z435" s="45">
        <f t="shared" si="44"/>
        <v>0</v>
      </c>
      <c r="AA435" s="45">
        <f t="shared" si="44"/>
        <v>0</v>
      </c>
      <c r="AB435" s="2">
        <f>IF(AND('SERUTI IV.2'!C11&gt;0,'SERUTI IV.2'!$E11&lt;&gt;1,'SERUTI IV.2'!$E11&lt;&gt;2,'SERUTI IV.2'!$E11&lt;&gt;5),'SERUTI IV.2'!C11,0)</f>
        <v>0</v>
      </c>
      <c r="AC435" s="2">
        <f>IF(AND('SERUTI IV.2'!D11&gt;0,'SERUTI IV.2'!$E11&lt;&gt;1,'SERUTI IV.2'!$E11&lt;&gt;2,'SERUTI IV.2'!$E11&lt;&gt;5),'SERUTI IV.2'!D11,0)</f>
        <v>0</v>
      </c>
      <c r="AE435" s="2">
        <f>IF('SERUTI IV.2'!$E11=3,'SERUTI IV.2'!C11,0)</f>
        <v>0</v>
      </c>
      <c r="AF435" s="2">
        <f>IF('SERUTI IV.2'!$E11=4,'SERUTI IV.2'!C11,0)</f>
        <v>0</v>
      </c>
      <c r="AJ435" s="2">
        <f>IF('SERUTI IV.2'!E11=3,AB435,0)</f>
        <v>0</v>
      </c>
      <c r="AK435" s="2">
        <f>IF('SERUTI IV.2'!E11=3,AC435,0)</f>
        <v>0</v>
      </c>
      <c r="AL435" s="2">
        <f>IF('SERUTI IV.2'!E11=4,AB435,0)</f>
        <v>0</v>
      </c>
      <c r="AM435" s="2">
        <f>IF('SERUTI IV.2'!E11=4,AC435,0)</f>
        <v>0</v>
      </c>
    </row>
    <row r="436" spans="1:41">
      <c r="A436" s="456">
        <v>407</v>
      </c>
      <c r="B436" s="521" t="s">
        <v>827</v>
      </c>
      <c r="C436" s="457"/>
      <c r="D436" s="458"/>
      <c r="E436" s="459"/>
      <c r="F436" s="459"/>
      <c r="G436" s="459"/>
      <c r="H436" s="459"/>
      <c r="I436" s="459"/>
      <c r="J436" s="459"/>
      <c r="K436" s="459"/>
      <c r="L436" s="459"/>
      <c r="M436" s="40">
        <f>IF('SERUTI IV.2'!$E12=1,'SERUTI IV.2'!$D12,0)</f>
        <v>0</v>
      </c>
      <c r="N436" s="41">
        <f>IF('SERUTI IV.2'!$E12=2,'SERUTI IV.2'!$D12,0)</f>
        <v>0</v>
      </c>
      <c r="O436" s="42">
        <f>IF('SERUTI IV.2'!$E12=3,'SERUTI IV.2'!$D12,0)</f>
        <v>0</v>
      </c>
      <c r="P436" s="12">
        <f>IF('SERUTI IV.2'!$E12=4,'SERUTI IV.2'!$D12,0)</f>
        <v>0</v>
      </c>
      <c r="Q436" s="43">
        <f>IF('SERUTI IV.2'!$E12=5,'SERUTI IV.2'!$D12,0)</f>
        <v>0</v>
      </c>
      <c r="R436" s="44">
        <f>IF('SERUTI IV.2'!$E12=6,'SERUTI IV.2'!$D12,0)</f>
        <v>0</v>
      </c>
      <c r="S436" s="44">
        <f>IF('SERUTI IV.2'!$E12=7,'SERUTI IV.2'!$D12,0)</f>
        <v>0</v>
      </c>
      <c r="T436" s="44">
        <f>IF('SERUTI IV.2'!$E12=8,'SERUTI IV.2'!$D12,0)</f>
        <v>0</v>
      </c>
      <c r="U436" s="44">
        <f>IF('SERUTI IV.2'!$E12=9,'SERUTI IV.2'!$D12,0)</f>
        <v>0</v>
      </c>
      <c r="V436" s="45">
        <f t="shared" si="44"/>
        <v>0</v>
      </c>
      <c r="W436" s="45">
        <f t="shared" si="44"/>
        <v>0</v>
      </c>
      <c r="X436" s="45">
        <f t="shared" si="44"/>
        <v>0</v>
      </c>
      <c r="Y436" s="45">
        <f t="shared" si="44"/>
        <v>0</v>
      </c>
      <c r="Z436" s="45">
        <f t="shared" si="44"/>
        <v>0</v>
      </c>
      <c r="AA436" s="45">
        <f t="shared" si="44"/>
        <v>0</v>
      </c>
      <c r="AB436" s="2">
        <f>IF(AND('SERUTI IV.2'!C12&gt;0,'SERUTI IV.2'!$E12&lt;&gt;1,'SERUTI IV.2'!$E12&lt;&gt;2,'SERUTI IV.2'!$E12&lt;&gt;5),'SERUTI IV.2'!C12,0)</f>
        <v>0</v>
      </c>
      <c r="AC436" s="2">
        <f>IF(AND('SERUTI IV.2'!D12&gt;0,'SERUTI IV.2'!$E12&lt;&gt;1,'SERUTI IV.2'!$E12&lt;&gt;2,'SERUTI IV.2'!$E12&lt;&gt;5),'SERUTI IV.2'!D12,0)</f>
        <v>0</v>
      </c>
      <c r="AG436" s="2">
        <f>IF('SERUTI IV.2'!$E12=3,'SERUTI IV.2'!D12,0)</f>
        <v>0</v>
      </c>
      <c r="AH436" s="2">
        <f>IF('SERUTI IV.2'!$E12=4,'SERUTI IV.2'!D12,0)</f>
        <v>0</v>
      </c>
      <c r="AJ436" s="2">
        <f>IF('SERUTI IV.2'!E12=3,AB436,0)</f>
        <v>0</v>
      </c>
      <c r="AK436" s="2">
        <f>IF('SERUTI IV.2'!E12=3,AC436,0)</f>
        <v>0</v>
      </c>
      <c r="AL436" s="2">
        <f>IF('SERUTI IV.2'!E12=4,AB436,0)</f>
        <v>0</v>
      </c>
      <c r="AM436" s="2">
        <f>IF('SERUTI IV.2'!E12=4,AC436,0)</f>
        <v>0</v>
      </c>
      <c r="AO436" s="75">
        <f>IF('SERUTI IV.2'!E12=10,'SERUTI IV.2'!D12,0)</f>
        <v>0</v>
      </c>
    </row>
    <row r="437" spans="1:41">
      <c r="A437" s="456">
        <v>408</v>
      </c>
      <c r="B437" s="521" t="s">
        <v>828</v>
      </c>
      <c r="C437" s="40">
        <f>IF('SERUTI IV.2'!$E13=1,'SERUTI IV.2'!$C13,0)</f>
        <v>0</v>
      </c>
      <c r="D437" s="41">
        <f>IF('SERUTI IV.2'!$E13=2,'SERUTI IV.2'!$C13,0)</f>
        <v>0</v>
      </c>
      <c r="E437" s="42">
        <f>IF('SERUTI IV.2'!$E13=3,'SERUTI IV.2'!$C13,0)</f>
        <v>0</v>
      </c>
      <c r="F437" s="12">
        <f>IF('SERUTI IV.2'!$E13=4,'SERUTI IV.2'!$C13,0)</f>
        <v>0</v>
      </c>
      <c r="G437" s="43">
        <f>IF('SERUTI IV.2'!$E13=5,'SERUTI IV.2'!$C13,0)</f>
        <v>0</v>
      </c>
      <c r="H437" s="44">
        <f>IF('SERUTI IV.2'!$E13=6,'SERUTI IV.2'!$C13,0)</f>
        <v>0</v>
      </c>
      <c r="I437" s="44">
        <f>IF('SERUTI IV.2'!$E13=7,'SERUTI IV.2'!$C13,0)</f>
        <v>0</v>
      </c>
      <c r="J437" s="44">
        <f>IF('SERUTI IV.2'!$E13=8,'SERUTI IV.2'!$C13,0)</f>
        <v>0</v>
      </c>
      <c r="K437" s="44">
        <f>IF('SERUTI IV.2'!$E13=9,'SERUTI IV.2'!$C13,0)</f>
        <v>0</v>
      </c>
      <c r="L437" s="75">
        <f>IF('SERUTI IV.2'!$E13=10,'SERUTI IV.2'!C13,0)</f>
        <v>0</v>
      </c>
      <c r="P437" s="2"/>
      <c r="V437" s="45">
        <f t="shared" si="44"/>
        <v>0</v>
      </c>
      <c r="W437" s="45">
        <f t="shared" si="44"/>
        <v>0</v>
      </c>
      <c r="X437" s="45">
        <f t="shared" si="44"/>
        <v>0</v>
      </c>
      <c r="Y437" s="45">
        <f t="shared" si="44"/>
        <v>0</v>
      </c>
      <c r="Z437" s="45">
        <f t="shared" si="44"/>
        <v>0</v>
      </c>
      <c r="AA437" s="45">
        <f t="shared" si="44"/>
        <v>0</v>
      </c>
      <c r="AB437" s="2">
        <f>IF(AND('SERUTI IV.2'!C13&gt;0,'SERUTI IV.2'!$E13&lt;&gt;1,'SERUTI IV.2'!$E13&lt;&gt;2,'SERUTI IV.2'!$E13&lt;&gt;5),'SERUTI IV.2'!C13,0)</f>
        <v>0</v>
      </c>
      <c r="AC437" s="2">
        <f>IF(AND('SERUTI IV.2'!D13&gt;0,'SERUTI IV.2'!$E13&lt;&gt;1,'SERUTI IV.2'!$E13&lt;&gt;2,'SERUTI IV.2'!$E13&lt;&gt;5),'SERUTI IV.2'!D13,0)</f>
        <v>0</v>
      </c>
      <c r="AE437" s="2">
        <f>IF('SERUTI IV.2'!$E13=3,'SERUTI IV.2'!C13,0)</f>
        <v>0</v>
      </c>
      <c r="AF437" s="2">
        <f>IF('SERUTI IV.2'!$E13=4,'SERUTI IV.2'!C13,0)</f>
        <v>0</v>
      </c>
      <c r="AJ437" s="2">
        <f>IF('SERUTI IV.2'!E13=3,AB437,0)</f>
        <v>0</v>
      </c>
      <c r="AK437" s="2">
        <f>IF('SERUTI IV.2'!E13=3,AC437,0)</f>
        <v>0</v>
      </c>
      <c r="AL437" s="2">
        <f>IF('SERUTI IV.2'!E13=4,AB437,0)</f>
        <v>0</v>
      </c>
      <c r="AM437" s="2">
        <f>IF('SERUTI IV.2'!E13=4,AC437,0)</f>
        <v>0</v>
      </c>
    </row>
    <row r="438" spans="1:41">
      <c r="A438" s="456">
        <v>409</v>
      </c>
      <c r="B438" s="521" t="s">
        <v>829</v>
      </c>
      <c r="C438" s="40">
        <f>IF('SERUTI IV.2'!$E14=1,'SERUTI IV.2'!$C14,0)</f>
        <v>0</v>
      </c>
      <c r="D438" s="41">
        <f>IF('SERUTI IV.2'!$E14=2,'SERUTI IV.2'!$C14,0)</f>
        <v>0</v>
      </c>
      <c r="E438" s="42">
        <f>IF('SERUTI IV.2'!$E14=3,'SERUTI IV.2'!$C14,0)</f>
        <v>0</v>
      </c>
      <c r="F438" s="12">
        <f>IF('SERUTI IV.2'!$E14=4,'SERUTI IV.2'!$C14,0)</f>
        <v>0</v>
      </c>
      <c r="G438" s="43">
        <f>IF('SERUTI IV.2'!$E14=5,'SERUTI IV.2'!$C14,0)</f>
        <v>0</v>
      </c>
      <c r="H438" s="44">
        <f>IF('SERUTI IV.2'!$E14=6,'SERUTI IV.2'!$C14,0)</f>
        <v>0</v>
      </c>
      <c r="I438" s="44">
        <f>IF('SERUTI IV.2'!$E14=7,'SERUTI IV.2'!$C14,0)</f>
        <v>0</v>
      </c>
      <c r="J438" s="44">
        <f>IF('SERUTI IV.2'!$E14=8,'SERUTI IV.2'!$C14,0)</f>
        <v>0</v>
      </c>
      <c r="K438" s="44">
        <f>IF('SERUTI IV.2'!$E14=9,'SERUTI IV.2'!$C14,0)</f>
        <v>0</v>
      </c>
      <c r="L438" s="75">
        <f>IF('SERUTI IV.2'!$E14=10,'SERUTI IV.2'!C14,0)</f>
        <v>0</v>
      </c>
      <c r="P438" s="2"/>
      <c r="V438" s="45">
        <f t="shared" si="44"/>
        <v>0</v>
      </c>
      <c r="W438" s="45">
        <f t="shared" si="44"/>
        <v>0</v>
      </c>
      <c r="X438" s="45">
        <f t="shared" si="44"/>
        <v>0</v>
      </c>
      <c r="Y438" s="45">
        <f t="shared" si="44"/>
        <v>0</v>
      </c>
      <c r="Z438" s="45">
        <f t="shared" si="44"/>
        <v>0</v>
      </c>
      <c r="AA438" s="45">
        <f t="shared" si="44"/>
        <v>0</v>
      </c>
      <c r="AB438" s="2">
        <f>IF(AND('SERUTI IV.2'!C14&gt;0,'SERUTI IV.2'!$E14&lt;&gt;1,'SERUTI IV.2'!$E14&lt;&gt;2,'SERUTI IV.2'!$E14&lt;&gt;5),'SERUTI IV.2'!C14,0)</f>
        <v>0</v>
      </c>
      <c r="AC438" s="2">
        <f>IF(AND('SERUTI IV.2'!D14&gt;0,'SERUTI IV.2'!$E14&lt;&gt;1,'SERUTI IV.2'!$E14&lt;&gt;2,'SERUTI IV.2'!$E14&lt;&gt;5),'SERUTI IV.2'!D14,0)</f>
        <v>0</v>
      </c>
      <c r="AE438" s="2">
        <f>IF('SERUTI IV.2'!$E14=3,'SERUTI IV.2'!C14,0)</f>
        <v>0</v>
      </c>
      <c r="AF438" s="2">
        <f>IF('SERUTI IV.2'!$E14=4,'SERUTI IV.2'!C14,0)</f>
        <v>0</v>
      </c>
      <c r="AJ438" s="2">
        <f>IF('SERUTI IV.2'!E14=3,AB438,0)</f>
        <v>0</v>
      </c>
      <c r="AK438" s="2">
        <f>IF('SERUTI IV.2'!E14=3,AC438,0)</f>
        <v>0</v>
      </c>
      <c r="AL438" s="2">
        <f>IF('SERUTI IV.2'!E14=4,AB438,0)</f>
        <v>0</v>
      </c>
      <c r="AM438" s="2">
        <f>IF('SERUTI IV.2'!E14=4,AC438,0)</f>
        <v>0</v>
      </c>
    </row>
    <row r="439" spans="1:41">
      <c r="A439" s="460">
        <v>410</v>
      </c>
      <c r="B439" s="461" t="s">
        <v>830</v>
      </c>
      <c r="C439" s="40">
        <f>IF('SERUTI IV.2'!$E15=1,'SERUTI IV.2'!$C15,0)</f>
        <v>0</v>
      </c>
      <c r="D439" s="41">
        <f>IF('SERUTI IV.2'!$E15=2,'SERUTI IV.2'!$C15,0)</f>
        <v>0</v>
      </c>
      <c r="E439" s="42">
        <f>IF('SERUTI IV.2'!$E15=3,'SERUTI IV.2'!$C15,0)</f>
        <v>0</v>
      </c>
      <c r="F439" s="12">
        <f>IF('SERUTI IV.2'!$E15=4,'SERUTI IV.2'!$C15,0)</f>
        <v>0</v>
      </c>
      <c r="G439" s="43">
        <f>IF('SERUTI IV.2'!$E15=5,'SERUTI IV.2'!$C15,0)</f>
        <v>0</v>
      </c>
      <c r="H439" s="44">
        <f>IF('SERUTI IV.2'!$E15=6,'SERUTI IV.2'!$C15,0)</f>
        <v>0</v>
      </c>
      <c r="I439" s="44">
        <f>IF('SERUTI IV.2'!$E15=7,'SERUTI IV.2'!$C15,0)</f>
        <v>0</v>
      </c>
      <c r="J439" s="44">
        <f>IF('SERUTI IV.2'!$E15=8,'SERUTI IV.2'!$C15,0)</f>
        <v>0</v>
      </c>
      <c r="K439" s="44">
        <f>IF('SERUTI IV.2'!$E15=9,'SERUTI IV.2'!$C15,0)</f>
        <v>0</v>
      </c>
      <c r="L439" s="75">
        <f>IF('SERUTI IV.2'!$E15=10,'SERUTI IV.2'!C15,0)</f>
        <v>0</v>
      </c>
      <c r="P439" s="2"/>
      <c r="V439" s="45">
        <f t="shared" si="44"/>
        <v>0</v>
      </c>
      <c r="W439" s="45">
        <f t="shared" si="44"/>
        <v>0</v>
      </c>
      <c r="X439" s="45">
        <f t="shared" si="44"/>
        <v>0</v>
      </c>
      <c r="Y439" s="45">
        <f t="shared" si="44"/>
        <v>0</v>
      </c>
      <c r="Z439" s="45">
        <f t="shared" si="44"/>
        <v>0</v>
      </c>
      <c r="AA439" s="45">
        <f t="shared" si="44"/>
        <v>0</v>
      </c>
      <c r="AB439" s="2">
        <f>IF(AND('SERUTI IV.2'!C15&gt;0,'SERUTI IV.2'!$E15&lt;&gt;1,'SERUTI IV.2'!$E15&lt;&gt;2,'SERUTI IV.2'!$E15&lt;&gt;5),'SERUTI IV.2'!C15,0)</f>
        <v>0</v>
      </c>
      <c r="AC439" s="2">
        <f>IF(AND('SERUTI IV.2'!D15&gt;0,'SERUTI IV.2'!$E15&lt;&gt;1,'SERUTI IV.2'!$E15&lt;&gt;2,'SERUTI IV.2'!$E15&lt;&gt;5),'SERUTI IV.2'!D15,0)</f>
        <v>0</v>
      </c>
      <c r="AE439" s="2">
        <f>IF('SERUTI IV.2'!$E15=3,'SERUTI IV.2'!C15,0)</f>
        <v>0</v>
      </c>
      <c r="AF439" s="2">
        <f>IF('SERUTI IV.2'!$E15=4,'SERUTI IV.2'!C15,0)</f>
        <v>0</v>
      </c>
      <c r="AJ439" s="2">
        <f>IF('SERUTI IV.2'!E15=3,AB439,0)</f>
        <v>0</v>
      </c>
      <c r="AK439" s="2">
        <f>IF('SERUTI IV.2'!E15=3,AC439,0)</f>
        <v>0</v>
      </c>
      <c r="AL439" s="2">
        <f>IF('SERUTI IV.2'!E15=4,AB439,0)</f>
        <v>0</v>
      </c>
      <c r="AM439" s="2">
        <f>IF('SERUTI IV.2'!E15=4,AC439,0)</f>
        <v>0</v>
      </c>
    </row>
    <row r="440" spans="1:41">
      <c r="A440" s="462">
        <v>411</v>
      </c>
      <c r="B440" s="522" t="s">
        <v>831</v>
      </c>
      <c r="C440" s="40">
        <f>IF('SERUTI IV.2'!$E16=1,'SERUTI IV.2'!$C16,0)</f>
        <v>0</v>
      </c>
      <c r="D440" s="41">
        <f>IF('SERUTI IV.2'!$E16=2,'SERUTI IV.2'!$C16,0)</f>
        <v>0</v>
      </c>
      <c r="E440" s="42">
        <f>IF('SERUTI IV.2'!$E16=3,'SERUTI IV.2'!$C16,0)</f>
        <v>0</v>
      </c>
      <c r="F440" s="12">
        <f>IF('SERUTI IV.2'!$E16=4,'SERUTI IV.2'!$C16,0)</f>
        <v>0</v>
      </c>
      <c r="G440" s="43">
        <f>IF('SERUTI IV.2'!$E16=5,'SERUTI IV.2'!$C16,0)</f>
        <v>0</v>
      </c>
      <c r="H440" s="44">
        <f>IF('SERUTI IV.2'!$E16=6,'SERUTI IV.2'!$C16,0)</f>
        <v>0</v>
      </c>
      <c r="I440" s="44">
        <f>IF('SERUTI IV.2'!$E16=7,'SERUTI IV.2'!$C16,0)</f>
        <v>0</v>
      </c>
      <c r="J440" s="44">
        <f>IF('SERUTI IV.2'!$E16=8,'SERUTI IV.2'!$C16,0)</f>
        <v>0</v>
      </c>
      <c r="K440" s="44">
        <f>IF('SERUTI IV.2'!$E16=9,'SERUTI IV.2'!$C16,0)</f>
        <v>0</v>
      </c>
      <c r="L440" s="75">
        <f>IF('SERUTI IV.2'!$E16=10,'SERUTI IV.2'!C16,0)</f>
        <v>0</v>
      </c>
      <c r="P440" s="2"/>
      <c r="V440" s="45">
        <f t="shared" si="44"/>
        <v>0</v>
      </c>
      <c r="W440" s="45">
        <f t="shared" si="44"/>
        <v>0</v>
      </c>
      <c r="X440" s="45">
        <f t="shared" si="44"/>
        <v>0</v>
      </c>
      <c r="Y440" s="45">
        <f t="shared" si="44"/>
        <v>0</v>
      </c>
      <c r="Z440" s="45">
        <f t="shared" si="44"/>
        <v>0</v>
      </c>
      <c r="AA440" s="45">
        <f t="shared" si="44"/>
        <v>0</v>
      </c>
      <c r="AB440" s="2">
        <f>IF(AND('SERUTI IV.2'!C16&gt;0,'SERUTI IV.2'!$E16&lt;&gt;1,'SERUTI IV.2'!$E16&lt;&gt;2,'SERUTI IV.2'!$E16&lt;&gt;5),'SERUTI IV.2'!C16,0)</f>
        <v>0</v>
      </c>
      <c r="AC440" s="2">
        <f>IF(AND('SERUTI IV.2'!D16&gt;0,'SERUTI IV.2'!$E16&lt;&gt;1,'SERUTI IV.2'!$E16&lt;&gt;2,'SERUTI IV.2'!$E16&lt;&gt;5),'SERUTI IV.2'!D16,0)</f>
        <v>0</v>
      </c>
      <c r="AE440" s="2">
        <f>IF('SERUTI IV.2'!$E16=3,'SERUTI IV.2'!C16,0)</f>
        <v>0</v>
      </c>
      <c r="AF440" s="2">
        <f>IF('SERUTI IV.2'!$E16=4,'SERUTI IV.2'!C16,0)</f>
        <v>0</v>
      </c>
      <c r="AJ440" s="2">
        <f>IF('SERUTI IV.2'!E16=3,AB440,0)</f>
        <v>0</v>
      </c>
      <c r="AK440" s="2">
        <f>IF('SERUTI IV.2'!E16=3,AC440,0)</f>
        <v>0</v>
      </c>
      <c r="AL440" s="2">
        <f>IF('SERUTI IV.2'!E16=4,AB440,0)</f>
        <v>0</v>
      </c>
      <c r="AM440" s="2">
        <f>IF('SERUTI IV.2'!E16=4,AC440,0)</f>
        <v>0</v>
      </c>
    </row>
    <row r="441" spans="1:41">
      <c r="A441" s="456">
        <v>412</v>
      </c>
      <c r="B441" s="521" t="s">
        <v>832</v>
      </c>
      <c r="C441" s="40">
        <f>IF('SERUTI IV.2'!$E17=1,'SERUTI IV.2'!$C17,0)</f>
        <v>0</v>
      </c>
      <c r="D441" s="41">
        <f>IF('SERUTI IV.2'!$E17=2,'SERUTI IV.2'!$C17,0)</f>
        <v>0</v>
      </c>
      <c r="E441" s="42">
        <f>IF('SERUTI IV.2'!$E17=3,'SERUTI IV.2'!$C17,0)</f>
        <v>0</v>
      </c>
      <c r="F441" s="12">
        <f>IF('SERUTI IV.2'!$E17=4,'SERUTI IV.2'!$C17,0)</f>
        <v>0</v>
      </c>
      <c r="G441" s="43">
        <f>IF('SERUTI IV.2'!$E17=5,'SERUTI IV.2'!$C17,0)</f>
        <v>0</v>
      </c>
      <c r="H441" s="44">
        <f>IF('SERUTI IV.2'!$E17=6,'SERUTI IV.2'!$C17,0)</f>
        <v>0</v>
      </c>
      <c r="I441" s="44">
        <f>IF('SERUTI IV.2'!$E17=7,'SERUTI IV.2'!$C17,0)</f>
        <v>0</v>
      </c>
      <c r="J441" s="44">
        <f>IF('SERUTI IV.2'!$E17=8,'SERUTI IV.2'!$C17,0)</f>
        <v>0</v>
      </c>
      <c r="K441" s="44">
        <f>IF('SERUTI IV.2'!$E17=9,'SERUTI IV.2'!$C17,0)</f>
        <v>0</v>
      </c>
      <c r="L441" s="75">
        <f>IF('SERUTI IV.2'!$E17=10,'SERUTI IV.2'!C17,0)</f>
        <v>0</v>
      </c>
      <c r="P441" s="2"/>
      <c r="V441" s="45">
        <f t="shared" si="44"/>
        <v>0</v>
      </c>
      <c r="W441" s="45">
        <f t="shared" si="44"/>
        <v>0</v>
      </c>
      <c r="X441" s="45">
        <f t="shared" si="44"/>
        <v>0</v>
      </c>
      <c r="Y441" s="45">
        <f t="shared" si="44"/>
        <v>0</v>
      </c>
      <c r="Z441" s="45">
        <f t="shared" si="44"/>
        <v>0</v>
      </c>
      <c r="AA441" s="45">
        <f t="shared" si="44"/>
        <v>0</v>
      </c>
      <c r="AB441" s="2">
        <f>IF(AND('SERUTI IV.2'!C17&gt;0,'SERUTI IV.2'!$E17&lt;&gt;1,'SERUTI IV.2'!$E17&lt;&gt;2,'SERUTI IV.2'!$E17&lt;&gt;5),'SERUTI IV.2'!C17,0)</f>
        <v>0</v>
      </c>
      <c r="AC441" s="2">
        <f>IF(AND('SERUTI IV.2'!D17&gt;0,'SERUTI IV.2'!$E17&lt;&gt;1,'SERUTI IV.2'!$E17&lt;&gt;2,'SERUTI IV.2'!$E17&lt;&gt;5),'SERUTI IV.2'!D17,0)</f>
        <v>0</v>
      </c>
      <c r="AE441" s="2">
        <f>IF('SERUTI IV.2'!$E17=3,'SERUTI IV.2'!C17,0)</f>
        <v>0</v>
      </c>
      <c r="AF441" s="2">
        <f>IF('SERUTI IV.2'!$E17=4,'SERUTI IV.2'!C17,0)</f>
        <v>0</v>
      </c>
      <c r="AJ441" s="2">
        <f>IF('SERUTI IV.2'!E17=3,AB441,0)</f>
        <v>0</v>
      </c>
      <c r="AK441" s="2">
        <f>IF('SERUTI IV.2'!E17=3,AC441,0)</f>
        <v>0</v>
      </c>
      <c r="AL441" s="2">
        <f>IF('SERUTI IV.2'!E17=4,AB441,0)</f>
        <v>0</v>
      </c>
      <c r="AM441" s="2">
        <f>IF('SERUTI IV.2'!E17=4,AC441,0)</f>
        <v>0</v>
      </c>
    </row>
    <row r="442" spans="1:41">
      <c r="A442" s="454">
        <v>413</v>
      </c>
      <c r="B442" s="519"/>
      <c r="C442" s="455"/>
      <c r="D442" s="455"/>
      <c r="J442" s="2"/>
      <c r="P442" s="2"/>
      <c r="V442" s="45"/>
      <c r="W442" s="45"/>
      <c r="X442" s="45"/>
      <c r="Y442" s="45"/>
      <c r="Z442" s="45"/>
      <c r="AA442" s="45"/>
    </row>
    <row r="443" spans="1:41">
      <c r="A443" s="456">
        <v>414</v>
      </c>
      <c r="B443" s="523" t="s">
        <v>834</v>
      </c>
      <c r="C443" s="457"/>
      <c r="D443" s="458"/>
      <c r="E443" s="459"/>
      <c r="F443" s="459"/>
      <c r="G443" s="459"/>
      <c r="H443" s="459"/>
      <c r="I443" s="459"/>
      <c r="J443" s="459"/>
      <c r="K443" s="459"/>
      <c r="L443" s="459"/>
      <c r="M443" s="40">
        <f>IF('SERUTI IV.2'!$E19=1,'SERUTI IV.2'!$D19,0)</f>
        <v>0</v>
      </c>
      <c r="N443" s="41">
        <f>IF('SERUTI IV.2'!$E19=2,'SERUTI IV.2'!$D19,0)</f>
        <v>0</v>
      </c>
      <c r="O443" s="42">
        <f>IF('SERUTI IV.2'!$E19=3,'SERUTI IV.2'!$D19,0)</f>
        <v>0</v>
      </c>
      <c r="P443" s="12">
        <f>IF('SERUTI IV.2'!$E19=4,'SERUTI IV.2'!$D19,0)</f>
        <v>0</v>
      </c>
      <c r="Q443" s="43">
        <f>IF('SERUTI IV.2'!$E19=5,'SERUTI IV.2'!$D19,0)</f>
        <v>0</v>
      </c>
      <c r="R443" s="44">
        <f>IF('SERUTI IV.2'!$E19=6,'SERUTI IV.2'!$D19,0)</f>
        <v>0</v>
      </c>
      <c r="S443" s="44">
        <f>IF('SERUTI IV.2'!$E19=7,'SERUTI IV.2'!$D19,0)</f>
        <v>0</v>
      </c>
      <c r="T443" s="44">
        <f>IF('SERUTI IV.2'!$E19=8,'SERUTI IV.2'!$D19,0)</f>
        <v>0</v>
      </c>
      <c r="U443" s="44">
        <f>IF('SERUTI IV.2'!$E19=9,'SERUTI IV.2'!$D19,0)</f>
        <v>0</v>
      </c>
      <c r="V443" s="45">
        <f t="shared" ref="V443:AA443" si="45">M443</f>
        <v>0</v>
      </c>
      <c r="W443" s="45">
        <f t="shared" si="45"/>
        <v>0</v>
      </c>
      <c r="X443" s="45">
        <f t="shared" si="45"/>
        <v>0</v>
      </c>
      <c r="Y443" s="45">
        <f t="shared" si="45"/>
        <v>0</v>
      </c>
      <c r="Z443" s="45">
        <f t="shared" si="45"/>
        <v>0</v>
      </c>
      <c r="AA443" s="45">
        <f t="shared" si="45"/>
        <v>0</v>
      </c>
      <c r="AB443" s="2">
        <f>IF(AND('SERUTI IV.2'!C19&gt;0,'SERUTI IV.2'!$E19&lt;&gt;1,'SERUTI IV.2'!$E19&lt;&gt;2,'SERUTI IV.2'!$E19&lt;&gt;5),'SERUTI IV.2'!C19,0)</f>
        <v>0</v>
      </c>
      <c r="AC443" s="2">
        <f>IF(AND('SERUTI IV.2'!D19&gt;0,'SERUTI IV.2'!$E19&lt;&gt;1,'SERUTI IV.2'!$E19&lt;&gt;2,'SERUTI IV.2'!$E19&lt;&gt;5),'SERUTI IV.2'!D19,0)</f>
        <v>0</v>
      </c>
      <c r="AG443" s="2">
        <f>IF('SERUTI IV.2'!$E19=3,'SERUTI IV.2'!D19,0)</f>
        <v>0</v>
      </c>
      <c r="AH443" s="2">
        <f>IF('SERUTI IV.2'!$E19=4,'SERUTI IV.2'!D19,0)</f>
        <v>0</v>
      </c>
      <c r="AJ443" s="2">
        <f>IF('SERUTI IV.2'!E19=3,AB443,0)</f>
        <v>0</v>
      </c>
      <c r="AK443" s="2">
        <f>IF('SERUTI IV.2'!E19=3,AC443,0)</f>
        <v>0</v>
      </c>
      <c r="AL443" s="2">
        <f>IF('SERUTI IV.2'!E19=4,AB443,0)</f>
        <v>0</v>
      </c>
      <c r="AM443" s="2">
        <f>IF('SERUTI IV.2'!E19=4,AC443,0)</f>
        <v>0</v>
      </c>
      <c r="AO443" s="75">
        <f>IF('SERUTI IV.2'!E19=10,'SERUTI IV.2'!D19,0)</f>
        <v>0</v>
      </c>
    </row>
    <row r="444" spans="1:41">
      <c r="A444" s="456">
        <v>415</v>
      </c>
      <c r="B444" s="521" t="s">
        <v>835</v>
      </c>
      <c r="C444" s="40">
        <f>IF('SERUTI IV.2'!$E20=1,'SERUTI IV.2'!$C20,0)</f>
        <v>0</v>
      </c>
      <c r="D444" s="41">
        <f>IF('SERUTI IV.2'!$E20=2,'SERUTI IV.2'!$C20,0)</f>
        <v>0</v>
      </c>
      <c r="E444" s="42">
        <f>IF('SERUTI IV.2'!$E20=3,'SERUTI IV.2'!$C20,0)</f>
        <v>0</v>
      </c>
      <c r="F444" s="12">
        <f>IF('SERUTI IV.2'!$E20=4,'SERUTI IV.2'!$C20,0)</f>
        <v>0</v>
      </c>
      <c r="G444" s="43">
        <f>IF('SERUTI IV.2'!$E20=5,'SERUTI IV.2'!$C20,0)</f>
        <v>0</v>
      </c>
      <c r="H444" s="44">
        <f>IF('SERUTI IV.2'!$E20=6,'SERUTI IV.2'!$C20,0)</f>
        <v>0</v>
      </c>
      <c r="I444" s="44">
        <f>IF('SERUTI IV.2'!$E20=7,'SERUTI IV.2'!$C20,0)</f>
        <v>0</v>
      </c>
      <c r="J444" s="44">
        <f>IF('SERUTI IV.2'!$E20=8,'SERUTI IV.2'!$C20,0)</f>
        <v>0</v>
      </c>
      <c r="K444" s="44">
        <f>IF('SERUTI IV.2'!$E20=9,'SERUTI IV.2'!$C20,0)</f>
        <v>0</v>
      </c>
      <c r="L444" s="75">
        <f>IF('SERUTI IV.2'!$E20=10,'SERUTI IV.2'!C20,0)</f>
        <v>0</v>
      </c>
      <c r="P444" s="2"/>
      <c r="V444" s="45">
        <f t="shared" si="44"/>
        <v>0</v>
      </c>
      <c r="W444" s="45">
        <f t="shared" si="44"/>
        <v>0</v>
      </c>
      <c r="X444" s="45">
        <f t="shared" si="44"/>
        <v>0</v>
      </c>
      <c r="Y444" s="45">
        <f t="shared" si="44"/>
        <v>0</v>
      </c>
      <c r="Z444" s="45">
        <f t="shared" si="44"/>
        <v>0</v>
      </c>
      <c r="AA444" s="45">
        <f t="shared" si="44"/>
        <v>0</v>
      </c>
      <c r="AB444" s="2">
        <f>IF(AND('SERUTI IV.2'!C20&gt;0,'SERUTI IV.2'!$E20&lt;&gt;1,'SERUTI IV.2'!$E20&lt;&gt;2,'SERUTI IV.2'!$E20&lt;&gt;5),'SERUTI IV.2'!C20,0)</f>
        <v>0</v>
      </c>
      <c r="AC444" s="2">
        <f>IF(AND('SERUTI IV.2'!D20&gt;0,'SERUTI IV.2'!$E20&lt;&gt;1,'SERUTI IV.2'!$E20&lt;&gt;2,'SERUTI IV.2'!$E20&lt;&gt;5),'SERUTI IV.2'!D20,0)</f>
        <v>0</v>
      </c>
      <c r="AE444" s="2">
        <f>IF('SERUTI IV.2'!$E20=3,'SERUTI IV.2'!C20,0)</f>
        <v>0</v>
      </c>
      <c r="AF444" s="2">
        <f>IF('SERUTI IV.2'!$E20=4,'SERUTI IV.2'!C20,0)</f>
        <v>0</v>
      </c>
      <c r="AJ444" s="2">
        <f>IF('SERUTI IV.2'!E20=3,AB444,0)</f>
        <v>0</v>
      </c>
      <c r="AK444" s="2">
        <f>IF('SERUTI IV.2'!E20=3,AC444,0)</f>
        <v>0</v>
      </c>
      <c r="AL444" s="2">
        <f>IF('SERUTI IV.2'!E20=4,AB444,0)</f>
        <v>0</v>
      </c>
      <c r="AM444" s="2">
        <f>IF('SERUTI IV.2'!E20=4,AC444,0)</f>
        <v>0</v>
      </c>
    </row>
    <row r="445" spans="1:41">
      <c r="A445" s="456">
        <v>416</v>
      </c>
      <c r="B445" s="521" t="s">
        <v>836</v>
      </c>
      <c r="C445" s="40">
        <f>IF('SERUTI IV.2'!$E21=1,'SERUTI IV.2'!$C21,0)</f>
        <v>0</v>
      </c>
      <c r="D445" s="41">
        <f>IF('SERUTI IV.2'!$E21=2,'SERUTI IV.2'!$C21,0)</f>
        <v>0</v>
      </c>
      <c r="E445" s="42">
        <f>IF('SERUTI IV.2'!$E21=3,'SERUTI IV.2'!$C21,0)</f>
        <v>0</v>
      </c>
      <c r="F445" s="12">
        <f>IF('SERUTI IV.2'!$E21=4,'SERUTI IV.2'!$C21,0)</f>
        <v>0</v>
      </c>
      <c r="G445" s="43">
        <f>IF('SERUTI IV.2'!$E21=5,'SERUTI IV.2'!$C21,0)</f>
        <v>0</v>
      </c>
      <c r="H445" s="44">
        <f>IF('SERUTI IV.2'!$E21=6,'SERUTI IV.2'!$C21,0)</f>
        <v>0</v>
      </c>
      <c r="I445" s="44">
        <f>IF('SERUTI IV.2'!$E21=7,'SERUTI IV.2'!$C21,0)</f>
        <v>0</v>
      </c>
      <c r="J445" s="44">
        <f>IF('SERUTI IV.2'!$E21=8,'SERUTI IV.2'!$C21,0)</f>
        <v>0</v>
      </c>
      <c r="K445" s="44">
        <f>IF('SERUTI IV.2'!$E21=9,'SERUTI IV.2'!$C21,0)</f>
        <v>0</v>
      </c>
      <c r="L445" s="75">
        <f>IF('SERUTI IV.2'!$E21=10,'SERUTI IV.2'!C21,0)</f>
        <v>0</v>
      </c>
      <c r="P445" s="2"/>
      <c r="V445" s="45">
        <f t="shared" si="44"/>
        <v>0</v>
      </c>
      <c r="W445" s="45">
        <f t="shared" si="44"/>
        <v>0</v>
      </c>
      <c r="X445" s="45">
        <f t="shared" si="44"/>
        <v>0</v>
      </c>
      <c r="Y445" s="45">
        <f t="shared" si="44"/>
        <v>0</v>
      </c>
      <c r="Z445" s="45">
        <f t="shared" si="44"/>
        <v>0</v>
      </c>
      <c r="AA445" s="45">
        <f t="shared" si="44"/>
        <v>0</v>
      </c>
      <c r="AB445" s="2">
        <f>IF(AND('SERUTI IV.2'!C21&gt;0,'SERUTI IV.2'!$E21&lt;&gt;1,'SERUTI IV.2'!$E21&lt;&gt;2,'SERUTI IV.2'!$E21&lt;&gt;5),'SERUTI IV.2'!C21,0)</f>
        <v>0</v>
      </c>
      <c r="AC445" s="2">
        <f>IF(AND('SERUTI IV.2'!D21&gt;0,'SERUTI IV.2'!$E21&lt;&gt;1,'SERUTI IV.2'!$E21&lt;&gt;2,'SERUTI IV.2'!$E21&lt;&gt;5),'SERUTI IV.2'!D21,0)</f>
        <v>0</v>
      </c>
      <c r="AE445" s="2">
        <f>IF('SERUTI IV.2'!$E21=3,'SERUTI IV.2'!C21,0)</f>
        <v>0</v>
      </c>
      <c r="AF445" s="2">
        <f>IF('SERUTI IV.2'!$E21=4,'SERUTI IV.2'!C21,0)</f>
        <v>0</v>
      </c>
      <c r="AJ445" s="2">
        <f>IF('SERUTI IV.2'!E21=3,AB445,0)</f>
        <v>0</v>
      </c>
      <c r="AK445" s="2">
        <f>IF('SERUTI IV.2'!E21=3,AC445,0)</f>
        <v>0</v>
      </c>
      <c r="AL445" s="2">
        <f>IF('SERUTI IV.2'!E21=4,AB445,0)</f>
        <v>0</v>
      </c>
      <c r="AM445" s="2">
        <f>IF('SERUTI IV.2'!E21=4,AC445,0)</f>
        <v>0</v>
      </c>
    </row>
    <row r="446" spans="1:41">
      <c r="A446" s="454">
        <v>417</v>
      </c>
      <c r="B446" s="519"/>
      <c r="C446" s="455"/>
      <c r="D446" s="455"/>
      <c r="J446" s="2"/>
      <c r="P446" s="2"/>
      <c r="V446" s="45"/>
      <c r="W446" s="45"/>
      <c r="X446" s="45"/>
      <c r="Y446" s="45"/>
      <c r="Z446" s="45"/>
      <c r="AA446" s="45"/>
    </row>
    <row r="447" spans="1:41">
      <c r="A447" s="456">
        <v>418</v>
      </c>
      <c r="B447" s="521" t="s">
        <v>1001</v>
      </c>
      <c r="C447" s="457"/>
      <c r="D447" s="458"/>
      <c r="E447" s="459"/>
      <c r="F447" s="459"/>
      <c r="G447" s="459"/>
      <c r="H447" s="459"/>
      <c r="I447" s="459"/>
      <c r="J447" s="459"/>
      <c r="K447" s="459"/>
      <c r="L447" s="459"/>
      <c r="M447" s="40">
        <f>IF('SERUTI IV.2'!$E23=1,'SERUTI IV.2'!$D23,0)</f>
        <v>0</v>
      </c>
      <c r="N447" s="41">
        <f>IF('SERUTI IV.2'!$E23=2,'SERUTI IV.2'!$D23,0)</f>
        <v>0</v>
      </c>
      <c r="O447" s="42">
        <f>IF('SERUTI IV.2'!$E23=3,'SERUTI IV.2'!$D23,0)</f>
        <v>0</v>
      </c>
      <c r="P447" s="12">
        <f>IF('SERUTI IV.2'!$E23=4,'SERUTI IV.2'!$D23,0)</f>
        <v>0</v>
      </c>
      <c r="Q447" s="43">
        <f>IF('SERUTI IV.2'!$E23=5,'SERUTI IV.2'!$D23,0)</f>
        <v>0</v>
      </c>
      <c r="R447" s="44">
        <f>IF('SERUTI IV.2'!$E23=6,'SERUTI IV.2'!$D23,0)</f>
        <v>0</v>
      </c>
      <c r="S447" s="44">
        <f>IF('SERUTI IV.2'!$E23=7,'SERUTI IV.2'!$D23,0)</f>
        <v>0</v>
      </c>
      <c r="T447" s="44">
        <f>IF('SERUTI IV.2'!$E23=8,'SERUTI IV.2'!$D23,0)</f>
        <v>0</v>
      </c>
      <c r="U447" s="44">
        <f>IF('SERUTI IV.2'!$E23=9,'SERUTI IV.2'!$D23,0)</f>
        <v>0</v>
      </c>
      <c r="V447" s="45">
        <f t="shared" ref="V447:AA447" si="46">M447</f>
        <v>0</v>
      </c>
      <c r="W447" s="45">
        <f t="shared" si="46"/>
        <v>0</v>
      </c>
      <c r="X447" s="45">
        <f t="shared" si="46"/>
        <v>0</v>
      </c>
      <c r="Y447" s="45">
        <f t="shared" si="46"/>
        <v>0</v>
      </c>
      <c r="Z447" s="45">
        <f t="shared" si="46"/>
        <v>0</v>
      </c>
      <c r="AA447" s="45">
        <f t="shared" si="46"/>
        <v>0</v>
      </c>
      <c r="AB447" s="2">
        <f>IF(AND('SERUTI IV.2'!C23&gt;0,'SERUTI IV.2'!$E23&lt;&gt;1,'SERUTI IV.2'!$E23&lt;&gt;2,'SERUTI IV.2'!$E23&lt;&gt;5),'SERUTI IV.2'!C23,0)</f>
        <v>0</v>
      </c>
      <c r="AC447" s="2">
        <f>IF(AND('SERUTI IV.2'!D23&gt;0,'SERUTI IV.2'!$E23&lt;&gt;1,'SERUTI IV.2'!$E23&lt;&gt;2,'SERUTI IV.2'!$E23&lt;&gt;5),'SERUTI IV.2'!D23,0)</f>
        <v>0</v>
      </c>
      <c r="AG447" s="2">
        <f>IF('SERUTI IV.2'!$E23=3,'SERUTI IV.2'!D23,0)</f>
        <v>0</v>
      </c>
      <c r="AH447" s="2">
        <f>IF('SERUTI IV.2'!$E23=4,'SERUTI IV.2'!D23,0)</f>
        <v>0</v>
      </c>
      <c r="AJ447" s="2">
        <f>IF('SERUTI IV.2'!E23=3,AB447,0)</f>
        <v>0</v>
      </c>
      <c r="AK447" s="2">
        <f>IF('SERUTI IV.2'!E23=3,AC447,0)</f>
        <v>0</v>
      </c>
      <c r="AL447" s="2">
        <f>IF('SERUTI IV.2'!E23=4,AB447,0)</f>
        <v>0</v>
      </c>
      <c r="AM447" s="2">
        <f>IF('SERUTI IV.2'!E23=4,AC447,0)</f>
        <v>0</v>
      </c>
      <c r="AO447" s="75">
        <f>IF('SERUTI IV.2'!E23=10,'SERUTI IV.2'!D23,0)</f>
        <v>0</v>
      </c>
    </row>
    <row r="448" spans="1:41">
      <c r="A448" s="456">
        <v>419</v>
      </c>
      <c r="B448" s="521" t="s">
        <v>838</v>
      </c>
      <c r="C448" s="40">
        <f>IF('SERUTI IV.2'!$E24=1,'SERUTI IV.2'!$C24,0)</f>
        <v>0</v>
      </c>
      <c r="D448" s="41">
        <f>IF('SERUTI IV.2'!$E24=2,'SERUTI IV.2'!$C24,0)</f>
        <v>0</v>
      </c>
      <c r="E448" s="42">
        <f>IF('SERUTI IV.2'!$E24=3,'SERUTI IV.2'!$C24,0)</f>
        <v>0</v>
      </c>
      <c r="F448" s="12">
        <f>IF('SERUTI IV.2'!$E24=4,'SERUTI IV.2'!$C24,0)</f>
        <v>0</v>
      </c>
      <c r="G448" s="43">
        <f>IF('SERUTI IV.2'!$E24=5,'SERUTI IV.2'!$C24,0)</f>
        <v>0</v>
      </c>
      <c r="H448" s="44">
        <f>IF('SERUTI IV.2'!$E24=6,'SERUTI IV.2'!$C24,0)</f>
        <v>0</v>
      </c>
      <c r="I448" s="44">
        <f>IF('SERUTI IV.2'!$E24=7,'SERUTI IV.2'!$C24,0)</f>
        <v>0</v>
      </c>
      <c r="J448" s="44">
        <f>IF('SERUTI IV.2'!$E24=8,'SERUTI IV.2'!$C24,0)</f>
        <v>0</v>
      </c>
      <c r="K448" s="44">
        <f>IF('SERUTI IV.2'!$E24=9,'SERUTI IV.2'!$C24,0)</f>
        <v>0</v>
      </c>
      <c r="L448" s="75">
        <f>IF('SERUTI IV.2'!$E24=10,'SERUTI IV.2'!C24,0)</f>
        <v>0</v>
      </c>
      <c r="P448" s="2"/>
      <c r="V448" s="45">
        <f t="shared" si="44"/>
        <v>0</v>
      </c>
      <c r="W448" s="45">
        <f t="shared" si="44"/>
        <v>0</v>
      </c>
      <c r="X448" s="45">
        <f t="shared" si="44"/>
        <v>0</v>
      </c>
      <c r="Y448" s="45">
        <f t="shared" si="44"/>
        <v>0</v>
      </c>
      <c r="Z448" s="45">
        <f t="shared" si="44"/>
        <v>0</v>
      </c>
      <c r="AA448" s="45">
        <f t="shared" si="44"/>
        <v>0</v>
      </c>
      <c r="AB448" s="2">
        <f>IF(AND('SERUTI IV.2'!C24&gt;0,'SERUTI IV.2'!$E24&lt;&gt;1,'SERUTI IV.2'!$E24&lt;&gt;2,'SERUTI IV.2'!$E24&lt;&gt;5),'SERUTI IV.2'!C24,0)</f>
        <v>0</v>
      </c>
      <c r="AC448" s="2">
        <f>IF(AND('SERUTI IV.2'!D24&gt;0,'SERUTI IV.2'!$E24&lt;&gt;1,'SERUTI IV.2'!$E24&lt;&gt;2,'SERUTI IV.2'!$E24&lt;&gt;5),'SERUTI IV.2'!D24,0)</f>
        <v>0</v>
      </c>
      <c r="AE448" s="2">
        <f>IF('SERUTI IV.2'!$E24=3,'SERUTI IV.2'!C24,0)</f>
        <v>0</v>
      </c>
      <c r="AF448" s="2">
        <f>IF('SERUTI IV.2'!$E24=4,'SERUTI IV.2'!C24,0)</f>
        <v>0</v>
      </c>
      <c r="AJ448" s="2">
        <f>IF('SERUTI IV.2'!E24=3,AB448,0)</f>
        <v>0</v>
      </c>
      <c r="AK448" s="2">
        <f>IF('SERUTI IV.2'!E24=3,AC448,0)</f>
        <v>0</v>
      </c>
      <c r="AL448" s="2">
        <f>IF('SERUTI IV.2'!E24=4,AB448,0)</f>
        <v>0</v>
      </c>
      <c r="AM448" s="2">
        <f>IF('SERUTI IV.2'!E24=4,AC448,0)</f>
        <v>0</v>
      </c>
    </row>
    <row r="449" spans="1:41">
      <c r="A449" s="456">
        <v>420</v>
      </c>
      <c r="B449" s="521" t="s">
        <v>1005</v>
      </c>
      <c r="C449" s="457"/>
      <c r="D449" s="458"/>
      <c r="E449" s="459"/>
      <c r="F449" s="459"/>
      <c r="G449" s="459"/>
      <c r="H449" s="459"/>
      <c r="I449" s="459"/>
      <c r="J449" s="459"/>
      <c r="K449" s="459"/>
      <c r="L449" s="459"/>
      <c r="M449" s="40">
        <f>IF('SERUTI IV.2'!$E25=1,'SERUTI IV.2'!$D25,0)</f>
        <v>0</v>
      </c>
      <c r="N449" s="41">
        <f>IF('SERUTI IV.2'!$E25=2,'SERUTI IV.2'!$D25,0)</f>
        <v>0</v>
      </c>
      <c r="O449" s="42">
        <f>IF('SERUTI IV.2'!$E25=3,'SERUTI IV.2'!$D25,0)</f>
        <v>0</v>
      </c>
      <c r="P449" s="12">
        <f>IF('SERUTI IV.2'!$E25=4,'SERUTI IV.2'!$D25,0)</f>
        <v>0</v>
      </c>
      <c r="Q449" s="43">
        <f>IF('SERUTI IV.2'!$E25=5,'SERUTI IV.2'!$D25,0)</f>
        <v>0</v>
      </c>
      <c r="R449" s="44">
        <f>IF('SERUTI IV.2'!$E25=6,'SERUTI IV.2'!$D25,0)</f>
        <v>0</v>
      </c>
      <c r="S449" s="44">
        <f>IF('SERUTI IV.2'!$E25=7,'SERUTI IV.2'!$D25,0)</f>
        <v>0</v>
      </c>
      <c r="T449" s="44">
        <f>IF('SERUTI IV.2'!$E25=8,'SERUTI IV.2'!$D25,0)</f>
        <v>0</v>
      </c>
      <c r="U449" s="44">
        <f>IF('SERUTI IV.2'!$E25=9,'SERUTI IV.2'!$D25,0)</f>
        <v>0</v>
      </c>
      <c r="V449" s="45">
        <f t="shared" si="44"/>
        <v>0</v>
      </c>
      <c r="W449" s="45">
        <f t="shared" si="44"/>
        <v>0</v>
      </c>
      <c r="X449" s="45">
        <f t="shared" si="44"/>
        <v>0</v>
      </c>
      <c r="Y449" s="45">
        <f t="shared" si="44"/>
        <v>0</v>
      </c>
      <c r="Z449" s="45">
        <f t="shared" si="44"/>
        <v>0</v>
      </c>
      <c r="AA449" s="45">
        <f t="shared" si="44"/>
        <v>0</v>
      </c>
      <c r="AB449" s="2">
        <f>IF(AND('SERUTI IV.2'!C25&gt;0,'SERUTI IV.2'!$E25&lt;&gt;1,'SERUTI IV.2'!$E25&lt;&gt;2,'SERUTI IV.2'!$E25&lt;&gt;5),'SERUTI IV.2'!C25,0)</f>
        <v>0</v>
      </c>
      <c r="AC449" s="2">
        <f>IF(AND('SERUTI IV.2'!D25&gt;0,'SERUTI IV.2'!$E25&lt;&gt;1,'SERUTI IV.2'!$E25&lt;&gt;2,'SERUTI IV.2'!$E25&lt;&gt;5),'SERUTI IV.2'!D25,0)</f>
        <v>0</v>
      </c>
      <c r="AG449" s="2">
        <f>IF('SERUTI IV.2'!$E25=3,'SERUTI IV.2'!D25,0)</f>
        <v>0</v>
      </c>
      <c r="AH449" s="2">
        <f>IF('SERUTI IV.2'!$E25=4,'SERUTI IV.2'!D25,0)</f>
        <v>0</v>
      </c>
      <c r="AJ449" s="2">
        <f>IF('SERUTI IV.2'!E25=3,AB449,0)</f>
        <v>0</v>
      </c>
      <c r="AK449" s="2">
        <f>IF('SERUTI IV.2'!E25=3,AC449,0)</f>
        <v>0</v>
      </c>
      <c r="AL449" s="2">
        <f>IF('SERUTI IV.2'!E25=4,AB449,0)</f>
        <v>0</v>
      </c>
      <c r="AM449" s="2">
        <f>IF('SERUTI IV.2'!E25=4,AC449,0)</f>
        <v>0</v>
      </c>
      <c r="AO449" s="75">
        <f>IF('SERUTI IV.2'!E25=10,'SERUTI IV.2'!D25,0)</f>
        <v>0</v>
      </c>
    </row>
    <row r="450" spans="1:41">
      <c r="A450" s="456">
        <v>421</v>
      </c>
      <c r="B450" s="521" t="s">
        <v>1002</v>
      </c>
      <c r="C450" s="457"/>
      <c r="D450" s="458"/>
      <c r="E450" s="459"/>
      <c r="F450" s="459"/>
      <c r="G450" s="459"/>
      <c r="H450" s="459"/>
      <c r="I450" s="459"/>
      <c r="J450" s="459"/>
      <c r="K450" s="459"/>
      <c r="L450" s="459"/>
      <c r="M450" s="40">
        <f>IF('SERUTI IV.2'!$E26=1,'SERUTI IV.2'!$D26,0)</f>
        <v>0</v>
      </c>
      <c r="N450" s="41">
        <f>IF('SERUTI IV.2'!$E26=2,'SERUTI IV.2'!$D26,0)</f>
        <v>0</v>
      </c>
      <c r="O450" s="42">
        <f>IF('SERUTI IV.2'!$E26=3,'SERUTI IV.2'!$D26,0)</f>
        <v>0</v>
      </c>
      <c r="P450" s="12">
        <f>IF('SERUTI IV.2'!$E26=4,'SERUTI IV.2'!$D26,0)</f>
        <v>0</v>
      </c>
      <c r="Q450" s="43">
        <f>IF('SERUTI IV.2'!$E26=5,'SERUTI IV.2'!$D26,0)</f>
        <v>0</v>
      </c>
      <c r="R450" s="44">
        <f>IF('SERUTI IV.2'!$E26=6,'SERUTI IV.2'!$D26,0)</f>
        <v>0</v>
      </c>
      <c r="S450" s="44">
        <f>IF('SERUTI IV.2'!$E26=7,'SERUTI IV.2'!$D26,0)</f>
        <v>0</v>
      </c>
      <c r="T450" s="44">
        <f>IF('SERUTI IV.2'!$E26=8,'SERUTI IV.2'!$D26,0)</f>
        <v>0</v>
      </c>
      <c r="U450" s="44">
        <f>IF('SERUTI IV.2'!$E26=9,'SERUTI IV.2'!$D26,0)</f>
        <v>0</v>
      </c>
      <c r="V450" s="45">
        <f t="shared" si="44"/>
        <v>0</v>
      </c>
      <c r="W450" s="45">
        <f t="shared" si="44"/>
        <v>0</v>
      </c>
      <c r="X450" s="45">
        <f t="shared" si="44"/>
        <v>0</v>
      </c>
      <c r="Y450" s="45">
        <f t="shared" si="44"/>
        <v>0</v>
      </c>
      <c r="Z450" s="45">
        <f t="shared" si="44"/>
        <v>0</v>
      </c>
      <c r="AA450" s="45">
        <f t="shared" si="44"/>
        <v>0</v>
      </c>
      <c r="AB450" s="2">
        <f>IF(AND('SERUTI IV.2'!C26&gt;0,'SERUTI IV.2'!$E26&lt;&gt;1,'SERUTI IV.2'!$E26&lt;&gt;2,'SERUTI IV.2'!$E26&lt;&gt;5),'SERUTI IV.2'!C26,0)</f>
        <v>0</v>
      </c>
      <c r="AC450" s="2">
        <f>IF(AND('SERUTI IV.2'!D26&gt;0,'SERUTI IV.2'!$E26&lt;&gt;1,'SERUTI IV.2'!$E26&lt;&gt;2,'SERUTI IV.2'!$E26&lt;&gt;5),'SERUTI IV.2'!D26,0)</f>
        <v>0</v>
      </c>
      <c r="AG450" s="2">
        <f>IF('SERUTI IV.2'!$E26=3,'SERUTI IV.2'!D26,0)</f>
        <v>0</v>
      </c>
      <c r="AH450" s="2">
        <f>IF('SERUTI IV.2'!$E26=4,'SERUTI IV.2'!D26,0)</f>
        <v>0</v>
      </c>
      <c r="AJ450" s="2">
        <f>IF('SERUTI IV.2'!E26=3,AB450,0)</f>
        <v>0</v>
      </c>
      <c r="AK450" s="2">
        <f>IF('SERUTI IV.2'!E26=3,AC450,0)</f>
        <v>0</v>
      </c>
      <c r="AL450" s="2">
        <f>IF('SERUTI IV.2'!E26=4,AB450,0)</f>
        <v>0</v>
      </c>
      <c r="AM450" s="2">
        <f>IF('SERUTI IV.2'!E26=4,AC450,0)</f>
        <v>0</v>
      </c>
      <c r="AO450" s="75">
        <f>IF('SERUTI IV.2'!E26=10,'SERUTI IV.2'!D26,0)</f>
        <v>0</v>
      </c>
    </row>
    <row r="451" spans="1:41">
      <c r="A451" s="456">
        <v>422</v>
      </c>
      <c r="B451" s="521" t="s">
        <v>1003</v>
      </c>
      <c r="C451" s="457"/>
      <c r="D451" s="458"/>
      <c r="E451" s="459"/>
      <c r="F451" s="459"/>
      <c r="G451" s="459"/>
      <c r="H451" s="459"/>
      <c r="I451" s="459"/>
      <c r="J451" s="459"/>
      <c r="K451" s="459"/>
      <c r="L451" s="459"/>
      <c r="M451" s="40">
        <f>IF('SERUTI IV.2'!$E27=1,'SERUTI IV.2'!$D27,0)</f>
        <v>0</v>
      </c>
      <c r="N451" s="41">
        <f>IF('SERUTI IV.2'!$E27=2,'SERUTI IV.2'!$D27,0)</f>
        <v>0</v>
      </c>
      <c r="O451" s="42">
        <f>IF('SERUTI IV.2'!$E27=3,'SERUTI IV.2'!$D27,0)</f>
        <v>0</v>
      </c>
      <c r="P451" s="12">
        <f>IF('SERUTI IV.2'!$E27=4,'SERUTI IV.2'!$D27,0)</f>
        <v>0</v>
      </c>
      <c r="Q451" s="43">
        <f>IF('SERUTI IV.2'!$E27=5,'SERUTI IV.2'!$D27,0)</f>
        <v>0</v>
      </c>
      <c r="R451" s="44">
        <f>IF('SERUTI IV.2'!$E27=6,'SERUTI IV.2'!$D27,0)</f>
        <v>0</v>
      </c>
      <c r="S451" s="44">
        <f>IF('SERUTI IV.2'!$E27=7,'SERUTI IV.2'!$D27,0)</f>
        <v>0</v>
      </c>
      <c r="T451" s="44">
        <f>IF('SERUTI IV.2'!$E27=8,'SERUTI IV.2'!$D27,0)</f>
        <v>0</v>
      </c>
      <c r="U451" s="44">
        <f>IF('SERUTI IV.2'!$E27=9,'SERUTI IV.2'!$D27,0)</f>
        <v>0</v>
      </c>
      <c r="V451" s="45">
        <f t="shared" si="44"/>
        <v>0</v>
      </c>
      <c r="W451" s="45">
        <f t="shared" si="44"/>
        <v>0</v>
      </c>
      <c r="X451" s="45">
        <f t="shared" si="44"/>
        <v>0</v>
      </c>
      <c r="Y451" s="45">
        <f t="shared" si="44"/>
        <v>0</v>
      </c>
      <c r="Z451" s="45">
        <f t="shared" si="44"/>
        <v>0</v>
      </c>
      <c r="AA451" s="45">
        <f t="shared" si="44"/>
        <v>0</v>
      </c>
      <c r="AB451" s="2">
        <f>IF(AND('SERUTI IV.2'!C27&gt;0,'SERUTI IV.2'!$E27&lt;&gt;1,'SERUTI IV.2'!$E27&lt;&gt;2,'SERUTI IV.2'!$E27&lt;&gt;5),'SERUTI IV.2'!C27,0)</f>
        <v>0</v>
      </c>
      <c r="AC451" s="2">
        <f>IF(AND('SERUTI IV.2'!D27&gt;0,'SERUTI IV.2'!$E27&lt;&gt;1,'SERUTI IV.2'!$E27&lt;&gt;2,'SERUTI IV.2'!$E27&lt;&gt;5),'SERUTI IV.2'!D27,0)</f>
        <v>0</v>
      </c>
      <c r="AG451" s="2">
        <f>IF('SERUTI IV.2'!$E27=3,'SERUTI IV.2'!D27,0)</f>
        <v>0</v>
      </c>
      <c r="AH451" s="2">
        <f>IF('SERUTI IV.2'!$E27=4,'SERUTI IV.2'!D27,0)</f>
        <v>0</v>
      </c>
      <c r="AJ451" s="2">
        <f>IF('SERUTI IV.2'!E27=3,AB451,0)</f>
        <v>0</v>
      </c>
      <c r="AK451" s="2">
        <f>IF('SERUTI IV.2'!E27=3,AC451,0)</f>
        <v>0</v>
      </c>
      <c r="AL451" s="2">
        <f>IF('SERUTI IV.2'!E27=4,AB451,0)</f>
        <v>0</v>
      </c>
      <c r="AM451" s="2">
        <f>IF('SERUTI IV.2'!E27=4,AC451,0)</f>
        <v>0</v>
      </c>
      <c r="AO451" s="75">
        <f>IF('SERUTI IV.2'!E27=10,'SERUTI IV.2'!D27,0)</f>
        <v>0</v>
      </c>
    </row>
    <row r="452" spans="1:41">
      <c r="A452" s="456">
        <v>423</v>
      </c>
      <c r="B452" s="521" t="s">
        <v>1004</v>
      </c>
      <c r="C452" s="457"/>
      <c r="D452" s="458"/>
      <c r="E452" s="459"/>
      <c r="F452" s="459"/>
      <c r="G452" s="459"/>
      <c r="H452" s="459"/>
      <c r="I452" s="459"/>
      <c r="J452" s="459"/>
      <c r="K452" s="459"/>
      <c r="L452" s="459"/>
      <c r="M452" s="40">
        <f>IF('SERUTI IV.2'!$E28=1,'SERUTI IV.2'!$D28,0)</f>
        <v>0</v>
      </c>
      <c r="N452" s="41">
        <f>IF('SERUTI IV.2'!$E28=2,'SERUTI IV.2'!$D28,0)</f>
        <v>0</v>
      </c>
      <c r="O452" s="42">
        <f>IF('SERUTI IV.2'!$E28=3,'SERUTI IV.2'!$D28,0)</f>
        <v>0</v>
      </c>
      <c r="P452" s="12">
        <f>IF('SERUTI IV.2'!$E28=4,'SERUTI IV.2'!$D28,0)</f>
        <v>0</v>
      </c>
      <c r="Q452" s="43">
        <f>IF('SERUTI IV.2'!$E28=5,'SERUTI IV.2'!$D28,0)</f>
        <v>0</v>
      </c>
      <c r="R452" s="44">
        <f>IF('SERUTI IV.2'!$E28=6,'SERUTI IV.2'!$D28,0)</f>
        <v>0</v>
      </c>
      <c r="S452" s="44">
        <f>IF('SERUTI IV.2'!$E28=7,'SERUTI IV.2'!$D28,0)</f>
        <v>0</v>
      </c>
      <c r="T452" s="44">
        <f>IF('SERUTI IV.2'!$E28=8,'SERUTI IV.2'!$D28,0)</f>
        <v>0</v>
      </c>
      <c r="U452" s="44">
        <f>IF('SERUTI IV.2'!$E28=9,'SERUTI IV.2'!$D28,0)</f>
        <v>0</v>
      </c>
      <c r="V452" s="45">
        <f t="shared" si="44"/>
        <v>0</v>
      </c>
      <c r="W452" s="45">
        <f t="shared" si="44"/>
        <v>0</v>
      </c>
      <c r="X452" s="45">
        <f t="shared" si="44"/>
        <v>0</v>
      </c>
      <c r="Y452" s="45">
        <f t="shared" si="44"/>
        <v>0</v>
      </c>
      <c r="Z452" s="45">
        <f t="shared" si="44"/>
        <v>0</v>
      </c>
      <c r="AA452" s="45">
        <f t="shared" si="44"/>
        <v>0</v>
      </c>
      <c r="AB452" s="2">
        <f>IF(AND('SERUTI IV.2'!C28&gt;0,'SERUTI IV.2'!$E28&lt;&gt;1,'SERUTI IV.2'!$E28&lt;&gt;2,'SERUTI IV.2'!$E28&lt;&gt;5),'SERUTI IV.2'!C28,0)</f>
        <v>0</v>
      </c>
      <c r="AC452" s="2">
        <f>IF(AND('SERUTI IV.2'!D28&gt;0,'SERUTI IV.2'!$E28&lt;&gt;1,'SERUTI IV.2'!$E28&lt;&gt;2,'SERUTI IV.2'!$E28&lt;&gt;5),'SERUTI IV.2'!D28,0)</f>
        <v>0</v>
      </c>
      <c r="AG452" s="2">
        <f>IF('SERUTI IV.2'!$E28=3,'SERUTI IV.2'!D28,0)</f>
        <v>0</v>
      </c>
      <c r="AH452" s="2">
        <f>IF('SERUTI IV.2'!$E28=4,'SERUTI IV.2'!D28,0)</f>
        <v>0</v>
      </c>
      <c r="AJ452" s="2">
        <f>IF('SERUTI IV.2'!E28=3,AB452,0)</f>
        <v>0</v>
      </c>
      <c r="AK452" s="2">
        <f>IF('SERUTI IV.2'!E28=3,AC452,0)</f>
        <v>0</v>
      </c>
      <c r="AL452" s="2">
        <f>IF('SERUTI IV.2'!E28=4,AB452,0)</f>
        <v>0</v>
      </c>
      <c r="AM452" s="2">
        <f>IF('SERUTI IV.2'!E28=4,AC452,0)</f>
        <v>0</v>
      </c>
      <c r="AO452" s="75">
        <f>IF('SERUTI IV.2'!E28=10,'SERUTI IV.2'!D28,0)</f>
        <v>0</v>
      </c>
    </row>
    <row r="453" spans="1:41">
      <c r="A453" s="456">
        <v>424</v>
      </c>
      <c r="B453" s="521" t="s">
        <v>839</v>
      </c>
      <c r="C453" s="457"/>
      <c r="D453" s="458"/>
      <c r="E453" s="459"/>
      <c r="F453" s="459"/>
      <c r="G453" s="459"/>
      <c r="H453" s="459"/>
      <c r="I453" s="459"/>
      <c r="J453" s="459"/>
      <c r="K453" s="459"/>
      <c r="L453" s="459"/>
      <c r="M453" s="40">
        <f>IF('SERUTI IV.2'!$E29=1,'SERUTI IV.2'!$D29,0)</f>
        <v>0</v>
      </c>
      <c r="N453" s="41">
        <f>IF('SERUTI IV.2'!$E29=2,'SERUTI IV.2'!$D29,0)</f>
        <v>0</v>
      </c>
      <c r="O453" s="42">
        <f>IF('SERUTI IV.2'!$E29=3,'SERUTI IV.2'!$D29,0)</f>
        <v>0</v>
      </c>
      <c r="P453" s="12">
        <f>IF('SERUTI IV.2'!$E29=4,'SERUTI IV.2'!$D29,0)</f>
        <v>0</v>
      </c>
      <c r="Q453" s="43">
        <f>IF('SERUTI IV.2'!$E29=5,'SERUTI IV.2'!$D29,0)</f>
        <v>0</v>
      </c>
      <c r="R453" s="44">
        <f>IF('SERUTI IV.2'!$E29=6,'SERUTI IV.2'!$D29,0)</f>
        <v>0</v>
      </c>
      <c r="S453" s="44">
        <f>IF('SERUTI IV.2'!$E29=7,'SERUTI IV.2'!$D29,0)</f>
        <v>0</v>
      </c>
      <c r="T453" s="44">
        <f>IF('SERUTI IV.2'!$E29=8,'SERUTI IV.2'!$D29,0)</f>
        <v>0</v>
      </c>
      <c r="U453" s="44">
        <f>IF('SERUTI IV.2'!$E29=9,'SERUTI IV.2'!$D29,0)</f>
        <v>0</v>
      </c>
      <c r="V453" s="45">
        <f t="shared" si="44"/>
        <v>0</v>
      </c>
      <c r="W453" s="45">
        <f t="shared" si="44"/>
        <v>0</v>
      </c>
      <c r="X453" s="45">
        <f t="shared" si="44"/>
        <v>0</v>
      </c>
      <c r="Y453" s="45">
        <f t="shared" si="44"/>
        <v>0</v>
      </c>
      <c r="Z453" s="45">
        <f t="shared" si="44"/>
        <v>0</v>
      </c>
      <c r="AA453" s="45">
        <f t="shared" si="44"/>
        <v>0</v>
      </c>
      <c r="AB453" s="2">
        <f>IF(AND('SERUTI IV.2'!C29&gt;0,'SERUTI IV.2'!$E29&lt;&gt;1,'SERUTI IV.2'!$E29&lt;&gt;2,'SERUTI IV.2'!$E29&lt;&gt;5),'SERUTI IV.2'!C29,0)</f>
        <v>0</v>
      </c>
      <c r="AC453" s="2">
        <f>IF(AND('SERUTI IV.2'!D29&gt;0,'SERUTI IV.2'!$E29&lt;&gt;1,'SERUTI IV.2'!$E29&lt;&gt;2,'SERUTI IV.2'!$E29&lt;&gt;5),'SERUTI IV.2'!D29,0)</f>
        <v>0</v>
      </c>
      <c r="AG453" s="2">
        <f>IF('SERUTI IV.2'!$E29=3,'SERUTI IV.2'!D29,0)</f>
        <v>0</v>
      </c>
      <c r="AH453" s="2">
        <f>IF('SERUTI IV.2'!$E29=4,'SERUTI IV.2'!D29,0)</f>
        <v>0</v>
      </c>
      <c r="AJ453" s="2">
        <f>IF('SERUTI IV.2'!E29=3,AB453,0)</f>
        <v>0</v>
      </c>
      <c r="AK453" s="2">
        <f>IF('SERUTI IV.2'!E29=3,AC453,0)</f>
        <v>0</v>
      </c>
      <c r="AL453" s="2">
        <f>IF('SERUTI IV.2'!E29=4,AB453,0)</f>
        <v>0</v>
      </c>
      <c r="AM453" s="2">
        <f>IF('SERUTI IV.2'!E29=4,AC453,0)</f>
        <v>0</v>
      </c>
      <c r="AO453" s="75">
        <f>IF('SERUTI IV.2'!E29=10,'SERUTI IV.2'!D29,0)</f>
        <v>0</v>
      </c>
    </row>
    <row r="454" spans="1:41">
      <c r="A454" s="456">
        <v>425</v>
      </c>
      <c r="B454" s="521" t="s">
        <v>840</v>
      </c>
      <c r="C454" s="457"/>
      <c r="D454" s="458"/>
      <c r="E454" s="459"/>
      <c r="F454" s="459"/>
      <c r="G454" s="459"/>
      <c r="H454" s="459"/>
      <c r="I454" s="459"/>
      <c r="J454" s="459"/>
      <c r="K454" s="459"/>
      <c r="L454" s="459"/>
      <c r="M454" s="40">
        <f>IF('SERUTI IV.2'!$E30=1,'SERUTI IV.2'!$D30,0)</f>
        <v>0</v>
      </c>
      <c r="N454" s="41">
        <f>IF('SERUTI IV.2'!$E30=2,'SERUTI IV.2'!$D30,0)</f>
        <v>0</v>
      </c>
      <c r="O454" s="42">
        <f>IF('SERUTI IV.2'!$E30=3,'SERUTI IV.2'!$D30,0)</f>
        <v>0</v>
      </c>
      <c r="P454" s="12">
        <f>IF('SERUTI IV.2'!$E30=4,'SERUTI IV.2'!$D30,0)</f>
        <v>0</v>
      </c>
      <c r="Q454" s="43">
        <f>IF('SERUTI IV.2'!$E30=5,'SERUTI IV.2'!$D30,0)</f>
        <v>0</v>
      </c>
      <c r="R454" s="44">
        <f>IF('SERUTI IV.2'!$E30=6,'SERUTI IV.2'!$D30,0)</f>
        <v>0</v>
      </c>
      <c r="S454" s="44">
        <f>IF('SERUTI IV.2'!$E30=7,'SERUTI IV.2'!$D30,0)</f>
        <v>0</v>
      </c>
      <c r="T454" s="44">
        <f>IF('SERUTI IV.2'!$E30=8,'SERUTI IV.2'!$D30,0)</f>
        <v>0</v>
      </c>
      <c r="U454" s="44">
        <f>IF('SERUTI IV.2'!$E30=9,'SERUTI IV.2'!$D30,0)</f>
        <v>0</v>
      </c>
      <c r="V454" s="45">
        <f t="shared" si="44"/>
        <v>0</v>
      </c>
      <c r="W454" s="45">
        <f t="shared" si="44"/>
        <v>0</v>
      </c>
      <c r="X454" s="45">
        <f t="shared" si="44"/>
        <v>0</v>
      </c>
      <c r="Y454" s="45">
        <f t="shared" si="44"/>
        <v>0</v>
      </c>
      <c r="Z454" s="45">
        <f t="shared" si="44"/>
        <v>0</v>
      </c>
      <c r="AA454" s="45">
        <f t="shared" si="44"/>
        <v>0</v>
      </c>
      <c r="AB454" s="2">
        <f>IF(AND('SERUTI IV.2'!C30&gt;0,'SERUTI IV.2'!$E30&lt;&gt;1,'SERUTI IV.2'!$E30&lt;&gt;2,'SERUTI IV.2'!$E30&lt;&gt;5),'SERUTI IV.2'!C30,0)</f>
        <v>0</v>
      </c>
      <c r="AC454" s="2">
        <f>IF(AND('SERUTI IV.2'!D30&gt;0,'SERUTI IV.2'!$E30&lt;&gt;1,'SERUTI IV.2'!$E30&lt;&gt;2,'SERUTI IV.2'!$E30&lt;&gt;5),'SERUTI IV.2'!D30,0)</f>
        <v>0</v>
      </c>
      <c r="AG454" s="2">
        <f>IF('SERUTI IV.2'!$E30=3,'SERUTI IV.2'!D30,0)</f>
        <v>0</v>
      </c>
      <c r="AH454" s="2">
        <f>IF('SERUTI IV.2'!$E30=4,'SERUTI IV.2'!D30,0)</f>
        <v>0</v>
      </c>
      <c r="AJ454" s="2">
        <f>IF('SERUTI IV.2'!E30=3,AB454,0)</f>
        <v>0</v>
      </c>
      <c r="AK454" s="2">
        <f>IF('SERUTI IV.2'!E30=3,AC454,0)</f>
        <v>0</v>
      </c>
      <c r="AL454" s="2">
        <f>IF('SERUTI IV.2'!E30=4,AB454,0)</f>
        <v>0</v>
      </c>
      <c r="AM454" s="2">
        <f>IF('SERUTI IV.2'!E30=4,AC454,0)</f>
        <v>0</v>
      </c>
      <c r="AO454" s="75">
        <f>IF('SERUTI IV.2'!E30=10,'SERUTI IV.2'!D30,0)</f>
        <v>0</v>
      </c>
    </row>
    <row r="455" spans="1:41">
      <c r="A455" s="454">
        <v>426</v>
      </c>
      <c r="B455" s="519"/>
      <c r="C455" s="455"/>
      <c r="D455" s="455"/>
      <c r="J455" s="2"/>
      <c r="P455" s="2"/>
      <c r="V455" s="45"/>
      <c r="W455" s="45"/>
      <c r="X455" s="45"/>
      <c r="Y455" s="45"/>
      <c r="Z455" s="45"/>
      <c r="AA455" s="45"/>
    </row>
    <row r="456" spans="1:41">
      <c r="A456" s="456">
        <v>427</v>
      </c>
      <c r="B456" s="521" t="s">
        <v>994</v>
      </c>
      <c r="C456" s="457"/>
      <c r="D456" s="458"/>
      <c r="E456" s="459"/>
      <c r="F456" s="459"/>
      <c r="G456" s="459"/>
      <c r="H456" s="459"/>
      <c r="I456" s="459"/>
      <c r="J456" s="459"/>
      <c r="K456" s="459"/>
      <c r="L456" s="459"/>
      <c r="M456" s="40">
        <f>IF('SERUTI IV.2'!$E32=1,'SERUTI IV.2'!$D32,0)</f>
        <v>0</v>
      </c>
      <c r="N456" s="41">
        <f>IF('SERUTI IV.2'!$E32=2,'SERUTI IV.2'!$D32,0)</f>
        <v>0</v>
      </c>
      <c r="O456" s="42">
        <f>IF('SERUTI IV.2'!$E32=3,'SERUTI IV.2'!$D32,0)</f>
        <v>0</v>
      </c>
      <c r="P456" s="12">
        <f>IF('SERUTI IV.2'!$E32=4,'SERUTI IV.2'!$D32,0)</f>
        <v>0</v>
      </c>
      <c r="Q456" s="43">
        <f>IF('SERUTI IV.2'!$E32=5,'SERUTI IV.2'!$D32,0)</f>
        <v>0</v>
      </c>
      <c r="R456" s="44">
        <f>IF('SERUTI IV.2'!$E32=6,'SERUTI IV.2'!$D32,0)</f>
        <v>0</v>
      </c>
      <c r="S456" s="44">
        <f>IF('SERUTI IV.2'!$E32=7,'SERUTI IV.2'!$D32,0)</f>
        <v>0</v>
      </c>
      <c r="T456" s="44">
        <f>IF('SERUTI IV.2'!$E32=8,'SERUTI IV.2'!$D32,0)</f>
        <v>0</v>
      </c>
      <c r="U456" s="44">
        <f>IF('SERUTI IV.2'!$E32=9,'SERUTI IV.2'!$D32,0)</f>
        <v>0</v>
      </c>
      <c r="V456" s="45">
        <f t="shared" ref="V456:AA456" si="47">M456</f>
        <v>0</v>
      </c>
      <c r="W456" s="45">
        <f t="shared" si="47"/>
        <v>0</v>
      </c>
      <c r="X456" s="45">
        <f t="shared" si="47"/>
        <v>0</v>
      </c>
      <c r="Y456" s="45">
        <f t="shared" si="47"/>
        <v>0</v>
      </c>
      <c r="Z456" s="45">
        <f t="shared" si="47"/>
        <v>0</v>
      </c>
      <c r="AA456" s="45">
        <f t="shared" si="47"/>
        <v>0</v>
      </c>
      <c r="AB456" s="2">
        <f>IF(AND('SERUTI IV.2'!C32&gt;0,'SERUTI IV.2'!$E32&lt;&gt;1,'SERUTI IV.2'!$E32&lt;&gt;2,'SERUTI IV.2'!$E32&lt;&gt;5),'SERUTI IV.2'!C32,0)</f>
        <v>0</v>
      </c>
      <c r="AC456" s="2">
        <f>IF(AND('SERUTI IV.2'!D32&gt;0,'SERUTI IV.2'!$E32&lt;&gt;1,'SERUTI IV.2'!$E32&lt;&gt;2,'SERUTI IV.2'!$E32&lt;&gt;5),'SERUTI IV.2'!D32,0)</f>
        <v>0</v>
      </c>
      <c r="AG456" s="2">
        <f>IF('SERUTI IV.2'!$E32=3,'SERUTI IV.2'!D32,0)</f>
        <v>0</v>
      </c>
      <c r="AH456" s="2">
        <f>IF('SERUTI IV.2'!$E32=4,'SERUTI IV.2'!D32,0)</f>
        <v>0</v>
      </c>
      <c r="AJ456" s="2">
        <f>IF('SERUTI IV.2'!E32=3,AB456,0)</f>
        <v>0</v>
      </c>
      <c r="AK456" s="2">
        <f>IF('SERUTI IV.2'!E32=3,AC456,0)</f>
        <v>0</v>
      </c>
      <c r="AL456" s="2">
        <f>IF('SERUTI IV.2'!E32=4,AB456,0)</f>
        <v>0</v>
      </c>
      <c r="AM456" s="2">
        <f>IF('SERUTI IV.2'!E32=4,AC456,0)</f>
        <v>0</v>
      </c>
      <c r="AO456" s="75">
        <f>IF('SERUTI IV.2'!E32=10,'SERUTI IV.2'!D32,0)</f>
        <v>0</v>
      </c>
    </row>
    <row r="457" spans="1:41">
      <c r="A457" s="456">
        <v>428</v>
      </c>
      <c r="B457" s="521" t="s">
        <v>842</v>
      </c>
      <c r="C457" s="40">
        <f>IF('SERUTI IV.2'!$E33=1,'SERUTI IV.2'!$C33,0)</f>
        <v>0</v>
      </c>
      <c r="D457" s="41">
        <f>IF('SERUTI IV.2'!$E33=2,'SERUTI IV.2'!$C33,0)</f>
        <v>0</v>
      </c>
      <c r="E457" s="42">
        <f>IF('SERUTI IV.2'!$E33=3,'SERUTI IV.2'!$C33,0)</f>
        <v>0</v>
      </c>
      <c r="F457" s="12">
        <f>IF('SERUTI IV.2'!$E33=4,'SERUTI IV.2'!$C33,0)</f>
        <v>0</v>
      </c>
      <c r="G457" s="43">
        <f>IF('SERUTI IV.2'!$E33=5,'SERUTI IV.2'!$C33,0)</f>
        <v>0</v>
      </c>
      <c r="H457" s="44">
        <f>IF('SERUTI IV.2'!$E33=6,'SERUTI IV.2'!$C33,0)</f>
        <v>0</v>
      </c>
      <c r="I457" s="44">
        <f>IF('SERUTI IV.2'!$E33=7,'SERUTI IV.2'!$C33,0)</f>
        <v>0</v>
      </c>
      <c r="J457" s="44">
        <f>IF('SERUTI IV.2'!$E33=8,'SERUTI IV.2'!$C33,0)</f>
        <v>0</v>
      </c>
      <c r="K457" s="44">
        <f>IF('SERUTI IV.2'!$E33=9,'SERUTI IV.2'!$C33,0)</f>
        <v>0</v>
      </c>
      <c r="L457" s="75">
        <f>IF('SERUTI IV.2'!$E33=10,'SERUTI IV.2'!C33,0)</f>
        <v>0</v>
      </c>
      <c r="P457" s="2"/>
      <c r="V457" s="45">
        <f t="shared" si="44"/>
        <v>0</v>
      </c>
      <c r="W457" s="45">
        <f t="shared" si="44"/>
        <v>0</v>
      </c>
      <c r="X457" s="45">
        <f t="shared" si="44"/>
        <v>0</v>
      </c>
      <c r="Y457" s="45">
        <f t="shared" si="44"/>
        <v>0</v>
      </c>
      <c r="Z457" s="45">
        <f t="shared" si="44"/>
        <v>0</v>
      </c>
      <c r="AA457" s="45">
        <f t="shared" si="44"/>
        <v>0</v>
      </c>
      <c r="AB457" s="2">
        <f>IF(AND('SERUTI IV.2'!C33&gt;0,'SERUTI IV.2'!$E33&lt;&gt;1,'SERUTI IV.2'!$E33&lt;&gt;2,'SERUTI IV.2'!$E33&lt;&gt;5),'SERUTI IV.2'!C33,0)</f>
        <v>0</v>
      </c>
      <c r="AC457" s="2">
        <f>IF(AND('SERUTI IV.2'!D33&gt;0,'SERUTI IV.2'!$E33&lt;&gt;1,'SERUTI IV.2'!$E33&lt;&gt;2,'SERUTI IV.2'!$E33&lt;&gt;5),'SERUTI IV.2'!D33,0)</f>
        <v>0</v>
      </c>
      <c r="AE457" s="2">
        <f>IF('SERUTI IV.2'!$E33=3,'SERUTI IV.2'!C33,0)</f>
        <v>0</v>
      </c>
      <c r="AF457" s="2">
        <f>IF('SERUTI IV.2'!$E33=4,'SERUTI IV.2'!C33,0)</f>
        <v>0</v>
      </c>
      <c r="AJ457" s="2">
        <f>IF('SERUTI IV.2'!E33=3,AB457,0)</f>
        <v>0</v>
      </c>
      <c r="AK457" s="2">
        <f>IF('SERUTI IV.2'!E33=3,AC457,0)</f>
        <v>0</v>
      </c>
      <c r="AL457" s="2">
        <f>IF('SERUTI IV.2'!E33=4,AB457,0)</f>
        <v>0</v>
      </c>
      <c r="AM457" s="2">
        <f>IF('SERUTI IV.2'!E33=4,AC457,0)</f>
        <v>0</v>
      </c>
    </row>
    <row r="458" spans="1:41">
      <c r="A458" s="456">
        <v>429</v>
      </c>
      <c r="B458" s="521" t="s">
        <v>843</v>
      </c>
      <c r="C458" s="40">
        <f>IF('SERUTI IV.2'!$E34=1,'SERUTI IV.2'!$C34,0)</f>
        <v>0</v>
      </c>
      <c r="D458" s="41">
        <f>IF('SERUTI IV.2'!$E34=2,'SERUTI IV.2'!$C34,0)</f>
        <v>0</v>
      </c>
      <c r="E458" s="42">
        <f>IF('SERUTI IV.2'!$E34=3,'SERUTI IV.2'!$C34,0)</f>
        <v>0</v>
      </c>
      <c r="F458" s="12">
        <f>IF('SERUTI IV.2'!$E34=4,'SERUTI IV.2'!$C34,0)</f>
        <v>0</v>
      </c>
      <c r="G458" s="43">
        <f>IF('SERUTI IV.2'!$E34=5,'SERUTI IV.2'!$C34,0)</f>
        <v>0</v>
      </c>
      <c r="H458" s="44">
        <f>IF('SERUTI IV.2'!$E34=6,'SERUTI IV.2'!$C34,0)</f>
        <v>0</v>
      </c>
      <c r="I458" s="44">
        <f>IF('SERUTI IV.2'!$E34=7,'SERUTI IV.2'!$C34,0)</f>
        <v>0</v>
      </c>
      <c r="J458" s="44">
        <f>IF('SERUTI IV.2'!$E34=8,'SERUTI IV.2'!$C34,0)</f>
        <v>0</v>
      </c>
      <c r="K458" s="44">
        <f>IF('SERUTI IV.2'!$E34=9,'SERUTI IV.2'!$C34,0)</f>
        <v>0</v>
      </c>
      <c r="L458" s="75">
        <f>IF('SERUTI IV.2'!$E34=10,'SERUTI IV.2'!C34,0)</f>
        <v>0</v>
      </c>
      <c r="P458" s="2"/>
      <c r="V458" s="45">
        <f t="shared" si="44"/>
        <v>0</v>
      </c>
      <c r="W458" s="45">
        <f t="shared" si="44"/>
        <v>0</v>
      </c>
      <c r="X458" s="45">
        <f t="shared" si="44"/>
        <v>0</v>
      </c>
      <c r="Y458" s="45">
        <f t="shared" si="44"/>
        <v>0</v>
      </c>
      <c r="Z458" s="45">
        <f t="shared" si="44"/>
        <v>0</v>
      </c>
      <c r="AA458" s="45">
        <f t="shared" si="44"/>
        <v>0</v>
      </c>
      <c r="AB458" s="2">
        <f>IF(AND('SERUTI IV.2'!C34&gt;0,'SERUTI IV.2'!$E34&lt;&gt;1,'SERUTI IV.2'!$E34&lt;&gt;2,'SERUTI IV.2'!$E34&lt;&gt;5),'SERUTI IV.2'!C34,0)</f>
        <v>0</v>
      </c>
      <c r="AC458" s="2">
        <f>IF(AND('SERUTI IV.2'!D34&gt;0,'SERUTI IV.2'!$E34&lt;&gt;1,'SERUTI IV.2'!$E34&lt;&gt;2,'SERUTI IV.2'!$E34&lt;&gt;5),'SERUTI IV.2'!D34,0)</f>
        <v>0</v>
      </c>
      <c r="AE458" s="2">
        <f>IF('SERUTI IV.2'!$E34=3,'SERUTI IV.2'!C34,0)</f>
        <v>0</v>
      </c>
      <c r="AF458" s="2">
        <f>IF('SERUTI IV.2'!$E34=4,'SERUTI IV.2'!C34,0)</f>
        <v>0</v>
      </c>
      <c r="AJ458" s="2">
        <f>IF('SERUTI IV.2'!E34=3,AB458,0)</f>
        <v>0</v>
      </c>
      <c r="AK458" s="2">
        <f>IF('SERUTI IV.2'!E34=3,AC458,0)</f>
        <v>0</v>
      </c>
      <c r="AL458" s="2">
        <f>IF('SERUTI IV.2'!E34=4,AB458,0)</f>
        <v>0</v>
      </c>
      <c r="AM458" s="2">
        <f>IF('SERUTI IV.2'!E34=4,AC458,0)</f>
        <v>0</v>
      </c>
    </row>
    <row r="459" spans="1:41">
      <c r="A459" s="454">
        <v>430</v>
      </c>
      <c r="B459" s="519"/>
      <c r="C459" s="455"/>
      <c r="D459" s="455"/>
      <c r="J459" s="2"/>
      <c r="P459" s="2"/>
      <c r="V459" s="45"/>
      <c r="W459" s="45"/>
      <c r="X459" s="45"/>
      <c r="Y459" s="45"/>
      <c r="Z459" s="45"/>
      <c r="AA459" s="45"/>
    </row>
    <row r="460" spans="1:41">
      <c r="A460" s="456">
        <v>431</v>
      </c>
      <c r="B460" s="521" t="s">
        <v>845</v>
      </c>
      <c r="C460" s="457"/>
      <c r="D460" s="458"/>
      <c r="E460" s="459"/>
      <c r="F460" s="459"/>
      <c r="G460" s="459"/>
      <c r="H460" s="459"/>
      <c r="I460" s="459"/>
      <c r="J460" s="459"/>
      <c r="K460" s="459"/>
      <c r="L460" s="459"/>
      <c r="M460" s="40">
        <f>IF('SERUTI IV.2'!$E36=1,'SERUTI IV.2'!$D36,0)</f>
        <v>0</v>
      </c>
      <c r="N460" s="41">
        <f>IF('SERUTI IV.2'!$E36=2,'SERUTI IV.2'!$D36,0)</f>
        <v>0</v>
      </c>
      <c r="O460" s="42">
        <f>IF('SERUTI IV.2'!$E36=3,'SERUTI IV.2'!$D36,0)</f>
        <v>0</v>
      </c>
      <c r="P460" s="12">
        <f>IF('SERUTI IV.2'!$E36=4,'SERUTI IV.2'!$D36,0)</f>
        <v>0</v>
      </c>
      <c r="Q460" s="43">
        <f>IF('SERUTI IV.2'!$E36=5,'SERUTI IV.2'!$D36,0)</f>
        <v>0</v>
      </c>
      <c r="R460" s="44">
        <f>IF('SERUTI IV.2'!$E36=6,'SERUTI IV.2'!$D36,0)</f>
        <v>0</v>
      </c>
      <c r="S460" s="44">
        <f>IF('SERUTI IV.2'!$E36=7,'SERUTI IV.2'!$D36,0)</f>
        <v>0</v>
      </c>
      <c r="T460" s="44">
        <f>IF('SERUTI IV.2'!$E36=8,'SERUTI IV.2'!$D36,0)</f>
        <v>0</v>
      </c>
      <c r="U460" s="44">
        <f>IF('SERUTI IV.2'!$E36=9,'SERUTI IV.2'!$D36,0)</f>
        <v>0</v>
      </c>
      <c r="V460" s="45">
        <f t="shared" ref="V460:AA465" si="48">M460</f>
        <v>0</v>
      </c>
      <c r="W460" s="45">
        <f t="shared" si="48"/>
        <v>0</v>
      </c>
      <c r="X460" s="45">
        <f t="shared" si="48"/>
        <v>0</v>
      </c>
      <c r="Y460" s="45">
        <f t="shared" si="48"/>
        <v>0</v>
      </c>
      <c r="Z460" s="45">
        <f t="shared" si="48"/>
        <v>0</v>
      </c>
      <c r="AA460" s="45">
        <f t="shared" si="48"/>
        <v>0</v>
      </c>
      <c r="AB460" s="2">
        <f>IF(AND('SERUTI IV.2'!C36&gt;0,'SERUTI IV.2'!$E36&lt;&gt;1,'SERUTI IV.2'!$E36&lt;&gt;2,'SERUTI IV.2'!$E36&lt;&gt;5),'SERUTI IV.2'!C36,0)</f>
        <v>0</v>
      </c>
      <c r="AC460" s="2">
        <f>IF(AND('SERUTI IV.2'!D36&gt;0,'SERUTI IV.2'!$E36&lt;&gt;1,'SERUTI IV.2'!$E36&lt;&gt;2,'SERUTI IV.2'!$E36&lt;&gt;5),'SERUTI IV.2'!D36,0)</f>
        <v>0</v>
      </c>
      <c r="AG460" s="2">
        <f>IF('SERUTI IV.2'!$E36=3,'SERUTI IV.2'!D36,0)</f>
        <v>0</v>
      </c>
      <c r="AH460" s="2">
        <f>IF('SERUTI IV.2'!$E36=4,'SERUTI IV.2'!D36,0)</f>
        <v>0</v>
      </c>
      <c r="AJ460" s="2">
        <f>IF('SERUTI IV.2'!E36=3,AB460,0)</f>
        <v>0</v>
      </c>
      <c r="AK460" s="2">
        <f>IF('SERUTI IV.2'!E36=3,AC460,0)</f>
        <v>0</v>
      </c>
      <c r="AL460" s="2">
        <f>IF('SERUTI IV.2'!E36=4,AB460,0)</f>
        <v>0</v>
      </c>
      <c r="AM460" s="2">
        <f>IF('SERUTI IV.2'!E36=4,AC460,0)</f>
        <v>0</v>
      </c>
      <c r="AO460" s="75">
        <f>IF('SERUTI IV.2'!E36=10,'SERUTI IV.2'!D36,0)</f>
        <v>0</v>
      </c>
    </row>
    <row r="461" spans="1:41">
      <c r="A461" s="456">
        <v>432</v>
      </c>
      <c r="B461" s="521" t="s">
        <v>846</v>
      </c>
      <c r="C461" s="457"/>
      <c r="D461" s="458"/>
      <c r="E461" s="459"/>
      <c r="F461" s="459"/>
      <c r="G461" s="459"/>
      <c r="H461" s="459"/>
      <c r="I461" s="459"/>
      <c r="J461" s="459"/>
      <c r="K461" s="459"/>
      <c r="L461" s="459"/>
      <c r="M461" s="40">
        <f>IF('SERUTI IV.2'!$E37=1,'SERUTI IV.2'!$D37,0)</f>
        <v>0</v>
      </c>
      <c r="N461" s="41">
        <f>IF('SERUTI IV.2'!$E37=2,'SERUTI IV.2'!$D37,0)</f>
        <v>0</v>
      </c>
      <c r="O461" s="42">
        <f>IF('SERUTI IV.2'!$E37=3,'SERUTI IV.2'!$D37,0)</f>
        <v>0</v>
      </c>
      <c r="P461" s="12">
        <f>IF('SERUTI IV.2'!$E37=4,'SERUTI IV.2'!$D37,0)</f>
        <v>0</v>
      </c>
      <c r="Q461" s="43">
        <f>IF('SERUTI IV.2'!$E37=5,'SERUTI IV.2'!$D37,0)</f>
        <v>0</v>
      </c>
      <c r="R461" s="44">
        <f>IF('SERUTI IV.2'!$E37=6,'SERUTI IV.2'!$D37,0)</f>
        <v>0</v>
      </c>
      <c r="S461" s="44">
        <f>IF('SERUTI IV.2'!$E37=7,'SERUTI IV.2'!$D37,0)</f>
        <v>0</v>
      </c>
      <c r="T461" s="44">
        <f>IF('SERUTI IV.2'!$E37=8,'SERUTI IV.2'!$D37,0)</f>
        <v>0</v>
      </c>
      <c r="U461" s="44">
        <f>IF('SERUTI IV.2'!$E37=9,'SERUTI IV.2'!$D37,0)</f>
        <v>0</v>
      </c>
      <c r="V461" s="45">
        <f t="shared" si="48"/>
        <v>0</v>
      </c>
      <c r="W461" s="45">
        <f t="shared" si="48"/>
        <v>0</v>
      </c>
      <c r="X461" s="45">
        <f t="shared" si="48"/>
        <v>0</v>
      </c>
      <c r="Y461" s="45">
        <f t="shared" si="48"/>
        <v>0</v>
      </c>
      <c r="Z461" s="45">
        <f t="shared" si="48"/>
        <v>0</v>
      </c>
      <c r="AA461" s="45">
        <f t="shared" si="48"/>
        <v>0</v>
      </c>
      <c r="AB461" s="2">
        <f>IF(AND('SERUTI IV.2'!C37&gt;0,'SERUTI IV.2'!$E37&lt;&gt;1,'SERUTI IV.2'!$E37&lt;&gt;2,'SERUTI IV.2'!$E37&lt;&gt;5),'SERUTI IV.2'!C37,0)</f>
        <v>0</v>
      </c>
      <c r="AC461" s="2">
        <f>IF(AND('SERUTI IV.2'!D37&gt;0,'SERUTI IV.2'!$E37&lt;&gt;1,'SERUTI IV.2'!$E37&lt;&gt;2,'SERUTI IV.2'!$E37&lt;&gt;5),'SERUTI IV.2'!D37,0)</f>
        <v>0</v>
      </c>
      <c r="AG461" s="2">
        <f>IF('SERUTI IV.2'!$E37=3,'SERUTI IV.2'!D37,0)</f>
        <v>0</v>
      </c>
      <c r="AH461" s="2">
        <f>IF('SERUTI IV.2'!$E37=4,'SERUTI IV.2'!D37,0)</f>
        <v>0</v>
      </c>
      <c r="AJ461" s="2">
        <f>IF('SERUTI IV.2'!E37=3,AB461,0)</f>
        <v>0</v>
      </c>
      <c r="AK461" s="2">
        <f>IF('SERUTI IV.2'!E37=3,AC461,0)</f>
        <v>0</v>
      </c>
      <c r="AL461" s="2">
        <f>IF('SERUTI IV.2'!E37=4,AB461,0)</f>
        <v>0</v>
      </c>
      <c r="AM461" s="2">
        <f>IF('SERUTI IV.2'!E37=4,AC461,0)</f>
        <v>0</v>
      </c>
      <c r="AO461" s="75">
        <f>IF('SERUTI IV.2'!E37=10,'SERUTI IV.2'!D37,0)</f>
        <v>0</v>
      </c>
    </row>
    <row r="462" spans="1:41">
      <c r="A462" s="456">
        <v>433</v>
      </c>
      <c r="B462" s="521" t="s">
        <v>995</v>
      </c>
      <c r="C462" s="457"/>
      <c r="D462" s="458"/>
      <c r="E462" s="459"/>
      <c r="F462" s="459"/>
      <c r="G462" s="459"/>
      <c r="H462" s="459"/>
      <c r="I462" s="459"/>
      <c r="J462" s="459"/>
      <c r="K462" s="459"/>
      <c r="L462" s="459"/>
      <c r="M462" s="40">
        <f>IF('SERUTI IV.2'!$E38=1,'SERUTI IV.2'!$D38,0)</f>
        <v>0</v>
      </c>
      <c r="N462" s="41">
        <f>IF('SERUTI IV.2'!$E38=2,'SERUTI IV.2'!$D38,0)</f>
        <v>0</v>
      </c>
      <c r="O462" s="42">
        <f>IF('SERUTI IV.2'!$E38=3,'SERUTI IV.2'!$D38,0)</f>
        <v>0</v>
      </c>
      <c r="P462" s="12">
        <f>IF('SERUTI IV.2'!$E38=4,'SERUTI IV.2'!$D38,0)</f>
        <v>0</v>
      </c>
      <c r="Q462" s="43">
        <f>IF('SERUTI IV.2'!$E38=5,'SERUTI IV.2'!$D38,0)</f>
        <v>0</v>
      </c>
      <c r="R462" s="44">
        <f>IF('SERUTI IV.2'!$E38=6,'SERUTI IV.2'!$D38,0)</f>
        <v>0</v>
      </c>
      <c r="S462" s="44">
        <f>IF('SERUTI IV.2'!$E38=7,'SERUTI IV.2'!$D38,0)</f>
        <v>0</v>
      </c>
      <c r="T462" s="44">
        <f>IF('SERUTI IV.2'!$E38=8,'SERUTI IV.2'!$D38,0)</f>
        <v>0</v>
      </c>
      <c r="U462" s="44">
        <f>IF('SERUTI IV.2'!$E38=9,'SERUTI IV.2'!$D38,0)</f>
        <v>0</v>
      </c>
      <c r="V462" s="45">
        <f t="shared" si="48"/>
        <v>0</v>
      </c>
      <c r="W462" s="45">
        <f t="shared" si="48"/>
        <v>0</v>
      </c>
      <c r="X462" s="45">
        <f t="shared" si="48"/>
        <v>0</v>
      </c>
      <c r="Y462" s="45">
        <f t="shared" si="48"/>
        <v>0</v>
      </c>
      <c r="Z462" s="45">
        <f t="shared" si="48"/>
        <v>0</v>
      </c>
      <c r="AA462" s="45">
        <f t="shared" si="48"/>
        <v>0</v>
      </c>
      <c r="AB462" s="2">
        <f>IF(AND('SERUTI IV.2'!C38&gt;0,'SERUTI IV.2'!$E38&lt;&gt;1,'SERUTI IV.2'!$E38&lt;&gt;2,'SERUTI IV.2'!$E38&lt;&gt;5),'SERUTI IV.2'!C38,0)</f>
        <v>0</v>
      </c>
      <c r="AC462" s="2">
        <f>IF(AND('SERUTI IV.2'!D38&gt;0,'SERUTI IV.2'!$E38&lt;&gt;1,'SERUTI IV.2'!$E38&lt;&gt;2,'SERUTI IV.2'!$E38&lt;&gt;5),'SERUTI IV.2'!D38,0)</f>
        <v>0</v>
      </c>
      <c r="AG462" s="2">
        <f>IF('SERUTI IV.2'!$E38=3,'SERUTI IV.2'!D38,0)</f>
        <v>0</v>
      </c>
      <c r="AH462" s="2">
        <f>IF('SERUTI IV.2'!$E38=4,'SERUTI IV.2'!D38,0)</f>
        <v>0</v>
      </c>
      <c r="AJ462" s="2">
        <f>IF('SERUTI IV.2'!E38=3,AB462,0)</f>
        <v>0</v>
      </c>
      <c r="AK462" s="2">
        <f>IF('SERUTI IV.2'!E38=3,AC462,0)</f>
        <v>0</v>
      </c>
      <c r="AL462" s="2">
        <f>IF('SERUTI IV.2'!E38=4,AB462,0)</f>
        <v>0</v>
      </c>
      <c r="AM462" s="2">
        <f>IF('SERUTI IV.2'!E38=4,AC462,0)</f>
        <v>0</v>
      </c>
      <c r="AO462" s="75">
        <f>IF('SERUTI IV.2'!E38=10,'SERUTI IV.2'!D38,0)</f>
        <v>0</v>
      </c>
    </row>
    <row r="463" spans="1:41">
      <c r="A463" s="456">
        <v>434</v>
      </c>
      <c r="B463" s="521" t="s">
        <v>996</v>
      </c>
      <c r="C463" s="457"/>
      <c r="D463" s="458"/>
      <c r="E463" s="459"/>
      <c r="F463" s="459"/>
      <c r="G463" s="459"/>
      <c r="H463" s="459"/>
      <c r="I463" s="459"/>
      <c r="J463" s="459"/>
      <c r="K463" s="459"/>
      <c r="L463" s="459"/>
      <c r="M463" s="40">
        <f>IF('SERUTI IV.2'!$E39=1,'SERUTI IV.2'!$D39,0)</f>
        <v>0</v>
      </c>
      <c r="N463" s="41">
        <f>IF('SERUTI IV.2'!$E39=2,'SERUTI IV.2'!$D39,0)</f>
        <v>0</v>
      </c>
      <c r="O463" s="42">
        <f>IF('SERUTI IV.2'!$E39=3,'SERUTI IV.2'!$D39,0)</f>
        <v>0</v>
      </c>
      <c r="P463" s="12">
        <f>IF('SERUTI IV.2'!$E39=4,'SERUTI IV.2'!$D39,0)</f>
        <v>0</v>
      </c>
      <c r="Q463" s="43">
        <f>IF('SERUTI IV.2'!$E39=5,'SERUTI IV.2'!$D39,0)</f>
        <v>0</v>
      </c>
      <c r="R463" s="44">
        <f>IF('SERUTI IV.2'!$E39=6,'SERUTI IV.2'!$D39,0)</f>
        <v>0</v>
      </c>
      <c r="S463" s="44">
        <f>IF('SERUTI IV.2'!$E39=7,'SERUTI IV.2'!$D39,0)</f>
        <v>0</v>
      </c>
      <c r="T463" s="44">
        <f>IF('SERUTI IV.2'!$E39=8,'SERUTI IV.2'!$D39,0)</f>
        <v>0</v>
      </c>
      <c r="U463" s="44">
        <f>IF('SERUTI IV.2'!$E39=9,'SERUTI IV.2'!$D39,0)</f>
        <v>0</v>
      </c>
      <c r="V463" s="45">
        <f t="shared" si="48"/>
        <v>0</v>
      </c>
      <c r="W463" s="45">
        <f t="shared" si="48"/>
        <v>0</v>
      </c>
      <c r="X463" s="45">
        <f t="shared" si="48"/>
        <v>0</v>
      </c>
      <c r="Y463" s="45">
        <f t="shared" si="48"/>
        <v>0</v>
      </c>
      <c r="Z463" s="45">
        <f t="shared" si="48"/>
        <v>0</v>
      </c>
      <c r="AA463" s="45">
        <f t="shared" si="48"/>
        <v>0</v>
      </c>
      <c r="AB463" s="2">
        <f>IF(AND('SERUTI IV.2'!C39&gt;0,'SERUTI IV.2'!$E39&lt;&gt;1,'SERUTI IV.2'!$E39&lt;&gt;2,'SERUTI IV.2'!$E39&lt;&gt;5),'SERUTI IV.2'!C39,0)</f>
        <v>0</v>
      </c>
      <c r="AC463" s="2">
        <f>IF(AND('SERUTI IV.2'!D39&gt;0,'SERUTI IV.2'!$E39&lt;&gt;1,'SERUTI IV.2'!$E39&lt;&gt;2,'SERUTI IV.2'!$E39&lt;&gt;5),'SERUTI IV.2'!D39,0)</f>
        <v>0</v>
      </c>
      <c r="AG463" s="2">
        <f>IF('SERUTI IV.2'!$E39=3,'SERUTI IV.2'!D39,0)</f>
        <v>0</v>
      </c>
      <c r="AH463" s="2">
        <f>IF('SERUTI IV.2'!$E39=4,'SERUTI IV.2'!D39,0)</f>
        <v>0</v>
      </c>
      <c r="AJ463" s="2">
        <f>IF('SERUTI IV.2'!E39=3,AB463,0)</f>
        <v>0</v>
      </c>
      <c r="AK463" s="2">
        <f>IF('SERUTI IV.2'!E39=3,AC463,0)</f>
        <v>0</v>
      </c>
      <c r="AL463" s="2">
        <f>IF('SERUTI IV.2'!E39=4,AB463,0)</f>
        <v>0</v>
      </c>
      <c r="AM463" s="2">
        <f>IF('SERUTI IV.2'!E39=4,AC463,0)</f>
        <v>0</v>
      </c>
      <c r="AO463" s="75">
        <f>IF('SERUTI IV.2'!E39=10,'SERUTI IV.2'!D39,0)</f>
        <v>0</v>
      </c>
    </row>
    <row r="464" spans="1:41">
      <c r="A464" s="456">
        <v>435</v>
      </c>
      <c r="B464" s="521" t="s">
        <v>997</v>
      </c>
      <c r="C464" s="457"/>
      <c r="D464" s="458"/>
      <c r="E464" s="459"/>
      <c r="F464" s="459"/>
      <c r="G464" s="459"/>
      <c r="H464" s="459"/>
      <c r="I464" s="459"/>
      <c r="J464" s="459"/>
      <c r="K464" s="459"/>
      <c r="L464" s="459"/>
      <c r="M464" s="40">
        <f>IF('SERUTI IV.2'!$E40=1,'SERUTI IV.2'!$D40,0)</f>
        <v>0</v>
      </c>
      <c r="N464" s="41">
        <f>IF('SERUTI IV.2'!$E40=2,'SERUTI IV.2'!$D40,0)</f>
        <v>0</v>
      </c>
      <c r="O464" s="42">
        <f>IF('SERUTI IV.2'!$E40=3,'SERUTI IV.2'!$D40,0)</f>
        <v>0</v>
      </c>
      <c r="P464" s="12">
        <f>IF('SERUTI IV.2'!$E40=4,'SERUTI IV.2'!$D40,0)</f>
        <v>0</v>
      </c>
      <c r="Q464" s="43">
        <f>IF('SERUTI IV.2'!$E40=5,'SERUTI IV.2'!$D40,0)</f>
        <v>0</v>
      </c>
      <c r="R464" s="44">
        <f>IF('SERUTI IV.2'!$E40=6,'SERUTI IV.2'!$D40,0)</f>
        <v>0</v>
      </c>
      <c r="S464" s="44">
        <f>IF('SERUTI IV.2'!$E40=7,'SERUTI IV.2'!$D40,0)</f>
        <v>0</v>
      </c>
      <c r="T464" s="44">
        <f>IF('SERUTI IV.2'!$E40=8,'SERUTI IV.2'!$D40,0)</f>
        <v>0</v>
      </c>
      <c r="U464" s="44">
        <f>IF('SERUTI IV.2'!$E40=9,'SERUTI IV.2'!$D40,0)</f>
        <v>0</v>
      </c>
      <c r="V464" s="45">
        <f t="shared" si="48"/>
        <v>0</v>
      </c>
      <c r="W464" s="45">
        <f t="shared" si="48"/>
        <v>0</v>
      </c>
      <c r="X464" s="45">
        <f t="shared" si="48"/>
        <v>0</v>
      </c>
      <c r="Y464" s="45">
        <f t="shared" si="48"/>
        <v>0</v>
      </c>
      <c r="Z464" s="45">
        <f t="shared" si="48"/>
        <v>0</v>
      </c>
      <c r="AA464" s="45">
        <f t="shared" si="48"/>
        <v>0</v>
      </c>
      <c r="AB464" s="2">
        <f>IF(AND('SERUTI IV.2'!C40&gt;0,'SERUTI IV.2'!$E40&lt;&gt;1,'SERUTI IV.2'!$E40&lt;&gt;2,'SERUTI IV.2'!$E40&lt;&gt;5),'SERUTI IV.2'!C40,0)</f>
        <v>0</v>
      </c>
      <c r="AC464" s="2">
        <f>IF(AND('SERUTI IV.2'!D40&gt;0,'SERUTI IV.2'!$E40&lt;&gt;1,'SERUTI IV.2'!$E40&lt;&gt;2,'SERUTI IV.2'!$E40&lt;&gt;5),'SERUTI IV.2'!D40,0)</f>
        <v>0</v>
      </c>
      <c r="AG464" s="2">
        <f>IF('SERUTI IV.2'!$E40=3,'SERUTI IV.2'!D40,0)</f>
        <v>0</v>
      </c>
      <c r="AH464" s="2">
        <f>IF('SERUTI IV.2'!$E40=4,'SERUTI IV.2'!D40,0)</f>
        <v>0</v>
      </c>
      <c r="AJ464" s="2">
        <f>IF('SERUTI IV.2'!E40=3,AB464,0)</f>
        <v>0</v>
      </c>
      <c r="AK464" s="2">
        <f>IF('SERUTI IV.2'!E40=3,AC464,0)</f>
        <v>0</v>
      </c>
      <c r="AL464" s="2">
        <f>IF('SERUTI IV.2'!E40=4,AB464,0)</f>
        <v>0</v>
      </c>
      <c r="AM464" s="2">
        <f>IF('SERUTI IV.2'!E40=4,AC464,0)</f>
        <v>0</v>
      </c>
      <c r="AO464" s="75">
        <f>IF('SERUTI IV.2'!E40=10,'SERUTI IV.2'!D40,0)</f>
        <v>0</v>
      </c>
    </row>
    <row r="465" spans="1:41">
      <c r="A465" s="456">
        <v>436</v>
      </c>
      <c r="B465" s="521" t="s">
        <v>998</v>
      </c>
      <c r="C465" s="457"/>
      <c r="D465" s="458"/>
      <c r="E465" s="459"/>
      <c r="F465" s="459"/>
      <c r="G465" s="459"/>
      <c r="H465" s="459"/>
      <c r="I465" s="459"/>
      <c r="J465" s="459"/>
      <c r="K465" s="459"/>
      <c r="L465" s="459"/>
      <c r="M465" s="40">
        <f>IF('SERUTI IV.2'!$E41=1,'SERUTI IV.2'!$D41,0)</f>
        <v>0</v>
      </c>
      <c r="N465" s="41">
        <f>IF('SERUTI IV.2'!$E41=2,'SERUTI IV.2'!$D41,0)</f>
        <v>0</v>
      </c>
      <c r="O465" s="42">
        <f>IF('SERUTI IV.2'!$E41=3,'SERUTI IV.2'!$D41,0)</f>
        <v>0</v>
      </c>
      <c r="P465" s="12">
        <f>IF('SERUTI IV.2'!$E41=4,'SERUTI IV.2'!$D41,0)</f>
        <v>0</v>
      </c>
      <c r="Q465" s="43">
        <f>IF('SERUTI IV.2'!$E41=5,'SERUTI IV.2'!$D41,0)</f>
        <v>0</v>
      </c>
      <c r="R465" s="44">
        <f>IF('SERUTI IV.2'!$E41=6,'SERUTI IV.2'!$D41,0)</f>
        <v>0</v>
      </c>
      <c r="S465" s="44">
        <f>IF('SERUTI IV.2'!$E41=7,'SERUTI IV.2'!$D41,0)</f>
        <v>0</v>
      </c>
      <c r="T465" s="44">
        <f>IF('SERUTI IV.2'!$E41=8,'SERUTI IV.2'!$D41,0)</f>
        <v>0</v>
      </c>
      <c r="U465" s="44">
        <f>IF('SERUTI IV.2'!$E41=9,'SERUTI IV.2'!$D41,0)</f>
        <v>0</v>
      </c>
      <c r="V465" s="45">
        <f t="shared" si="48"/>
        <v>0</v>
      </c>
      <c r="W465" s="45">
        <f t="shared" si="48"/>
        <v>0</v>
      </c>
      <c r="X465" s="45">
        <f t="shared" si="48"/>
        <v>0</v>
      </c>
      <c r="Y465" s="45">
        <f t="shared" si="48"/>
        <v>0</v>
      </c>
      <c r="Z465" s="45">
        <f t="shared" si="48"/>
        <v>0</v>
      </c>
      <c r="AA465" s="45">
        <f t="shared" si="48"/>
        <v>0</v>
      </c>
      <c r="AB465" s="2">
        <f>IF(AND('SERUTI IV.2'!C41&gt;0,'SERUTI IV.2'!$E41&lt;&gt;1,'SERUTI IV.2'!$E41&lt;&gt;2,'SERUTI IV.2'!$E41&lt;&gt;5),'SERUTI IV.2'!C41,0)</f>
        <v>0</v>
      </c>
      <c r="AC465" s="2">
        <f>IF(AND('SERUTI IV.2'!D41&gt;0,'SERUTI IV.2'!$E41&lt;&gt;1,'SERUTI IV.2'!$E41&lt;&gt;2,'SERUTI IV.2'!$E41&lt;&gt;5),'SERUTI IV.2'!D41,0)</f>
        <v>0</v>
      </c>
      <c r="AG465" s="2">
        <f>IF('SERUTI IV.2'!$E41=3,'SERUTI IV.2'!D41,0)</f>
        <v>0</v>
      </c>
      <c r="AH465" s="2">
        <f>IF('SERUTI IV.2'!$E41=4,'SERUTI IV.2'!D41,0)</f>
        <v>0</v>
      </c>
      <c r="AJ465" s="2">
        <f>IF('SERUTI IV.2'!E41=3,AB465,0)</f>
        <v>0</v>
      </c>
      <c r="AK465" s="2">
        <f>IF('SERUTI IV.2'!E41=3,AC465,0)</f>
        <v>0</v>
      </c>
      <c r="AL465" s="2">
        <f>IF('SERUTI IV.2'!E41=4,AB465,0)</f>
        <v>0</v>
      </c>
      <c r="AM465" s="2">
        <f>IF('SERUTI IV.2'!E41=4,AC465,0)</f>
        <v>0</v>
      </c>
      <c r="AO465" s="75">
        <f>IF('SERUTI IV.2'!E41=10,'SERUTI IV.2'!D41,0)</f>
        <v>0</v>
      </c>
    </row>
    <row r="466" spans="1:41">
      <c r="A466" s="454">
        <v>437</v>
      </c>
      <c r="B466" s="519"/>
      <c r="C466" s="455"/>
      <c r="D466" s="455"/>
      <c r="J466" s="2"/>
      <c r="P466" s="2"/>
      <c r="V466" s="45"/>
      <c r="W466" s="45"/>
      <c r="X466" s="45"/>
      <c r="Y466" s="45"/>
      <c r="Z466" s="45"/>
      <c r="AA466" s="45"/>
    </row>
    <row r="467" spans="1:41">
      <c r="A467" s="456">
        <v>438</v>
      </c>
      <c r="B467" s="521" t="s">
        <v>852</v>
      </c>
      <c r="C467" s="40">
        <f>IF('SERUTI IV.2'!$E43=1,'SERUTI IV.2'!$C43,0)</f>
        <v>0</v>
      </c>
      <c r="D467" s="41">
        <f>IF('SERUTI IV.2'!$E43=2,'SERUTI IV.2'!$C43,0)</f>
        <v>0</v>
      </c>
      <c r="E467" s="42">
        <f>IF('SERUTI IV.2'!$E43=3,'SERUTI IV.2'!$C43,0)</f>
        <v>0</v>
      </c>
      <c r="F467" s="12">
        <f>IF('SERUTI IV.2'!$E43=4,'SERUTI IV.2'!$C43,0)</f>
        <v>0</v>
      </c>
      <c r="G467" s="43">
        <f>IF('SERUTI IV.2'!$E43=5,'SERUTI IV.2'!$C43,0)</f>
        <v>0</v>
      </c>
      <c r="H467" s="44">
        <f>IF('SERUTI IV.2'!$E43=6,'SERUTI IV.2'!$C43,0)</f>
        <v>0</v>
      </c>
      <c r="I467" s="44">
        <f>IF('SERUTI IV.2'!$E43=7,'SERUTI IV.2'!$C43,0)</f>
        <v>0</v>
      </c>
      <c r="J467" s="44">
        <f>IF('SERUTI IV.2'!$E43=8,'SERUTI IV.2'!$C43,0)</f>
        <v>0</v>
      </c>
      <c r="K467" s="44">
        <f>IF('SERUTI IV.2'!$E43=9,'SERUTI IV.2'!$C43,0)</f>
        <v>0</v>
      </c>
      <c r="L467" s="75">
        <f>IF('SERUTI IV.2'!$E43=10,'SERUTI IV.2'!C43,0)</f>
        <v>0</v>
      </c>
      <c r="P467" s="2"/>
      <c r="V467" s="45">
        <f t="shared" si="44"/>
        <v>0</v>
      </c>
      <c r="W467" s="45">
        <f t="shared" si="44"/>
        <v>0</v>
      </c>
      <c r="X467" s="45">
        <f t="shared" si="44"/>
        <v>0</v>
      </c>
      <c r="Y467" s="45">
        <f t="shared" si="44"/>
        <v>0</v>
      </c>
      <c r="Z467" s="45">
        <f t="shared" si="44"/>
        <v>0</v>
      </c>
      <c r="AA467" s="45">
        <f t="shared" si="44"/>
        <v>0</v>
      </c>
      <c r="AB467" s="2">
        <f>IF(AND('SERUTI IV.2'!C43&gt;0,'SERUTI IV.2'!$E43&lt;&gt;1,'SERUTI IV.2'!$E43&lt;&gt;2,'SERUTI IV.2'!$E43&lt;&gt;5),'SERUTI IV.2'!C43,0)</f>
        <v>0</v>
      </c>
      <c r="AC467" s="2">
        <f>IF(AND('SERUTI IV.2'!D43&gt;0,'SERUTI IV.2'!$E43&lt;&gt;1,'SERUTI IV.2'!$E43&lt;&gt;2,'SERUTI IV.2'!$E43&lt;&gt;5),'SERUTI IV.2'!D43,0)</f>
        <v>0</v>
      </c>
      <c r="AE467" s="2">
        <f>IF('SERUTI IV.2'!$E43=3,'SERUTI IV.2'!C43,0)</f>
        <v>0</v>
      </c>
      <c r="AF467" s="2">
        <f>IF('SERUTI IV.2'!$E43=4,'SERUTI IV.2'!C43,0)</f>
        <v>0</v>
      </c>
      <c r="AJ467" s="2">
        <f>IF('SERUTI IV.2'!E43=3,AB467,0)</f>
        <v>0</v>
      </c>
      <c r="AK467" s="2">
        <f>IF('SERUTI IV.2'!E43=3,AC467,0)</f>
        <v>0</v>
      </c>
      <c r="AL467" s="2">
        <f>IF('SERUTI IV.2'!E43=4,AB467,0)</f>
        <v>0</v>
      </c>
      <c r="AM467" s="2">
        <f>IF('SERUTI IV.2'!E43=4,AC467,0)</f>
        <v>0</v>
      </c>
    </row>
    <row r="468" spans="1:41">
      <c r="A468" s="456">
        <v>439</v>
      </c>
      <c r="B468" s="521" t="s">
        <v>853</v>
      </c>
      <c r="C468" s="40">
        <f>IF('SERUTI IV.2'!$E44=1,'SERUTI IV.2'!$C44,0)</f>
        <v>0</v>
      </c>
      <c r="D468" s="41">
        <f>IF('SERUTI IV.2'!$E44=2,'SERUTI IV.2'!$C44,0)</f>
        <v>0</v>
      </c>
      <c r="E468" s="42">
        <f>IF('SERUTI IV.2'!$E44=3,'SERUTI IV.2'!$C44,0)</f>
        <v>0</v>
      </c>
      <c r="F468" s="12">
        <f>IF('SERUTI IV.2'!$E44=4,'SERUTI IV.2'!$C44,0)</f>
        <v>0</v>
      </c>
      <c r="G468" s="43">
        <f>IF('SERUTI IV.2'!$E44=5,'SERUTI IV.2'!$C44,0)</f>
        <v>0</v>
      </c>
      <c r="H468" s="44">
        <f>IF('SERUTI IV.2'!$E44=6,'SERUTI IV.2'!$C44,0)</f>
        <v>0</v>
      </c>
      <c r="I468" s="44">
        <f>IF('SERUTI IV.2'!$E44=7,'SERUTI IV.2'!$C44,0)</f>
        <v>0</v>
      </c>
      <c r="J468" s="44">
        <f>IF('SERUTI IV.2'!$E44=8,'SERUTI IV.2'!$C44,0)</f>
        <v>0</v>
      </c>
      <c r="K468" s="44">
        <f>IF('SERUTI IV.2'!$E44=9,'SERUTI IV.2'!$C44,0)</f>
        <v>0</v>
      </c>
      <c r="L468" s="75">
        <f>IF('SERUTI IV.2'!$E44=10,'SERUTI IV.2'!C44,0)</f>
        <v>0</v>
      </c>
      <c r="P468" s="2"/>
      <c r="V468" s="45">
        <f t="shared" si="44"/>
        <v>0</v>
      </c>
      <c r="W468" s="45">
        <f t="shared" si="44"/>
        <v>0</v>
      </c>
      <c r="X468" s="45">
        <f t="shared" si="44"/>
        <v>0</v>
      </c>
      <c r="Y468" s="45">
        <f t="shared" si="44"/>
        <v>0</v>
      </c>
      <c r="Z468" s="45">
        <f t="shared" si="44"/>
        <v>0</v>
      </c>
      <c r="AA468" s="45">
        <f t="shared" si="44"/>
        <v>0</v>
      </c>
      <c r="AB468" s="2">
        <f>IF(AND('SERUTI IV.2'!C44&gt;0,'SERUTI IV.2'!$E44&lt;&gt;1,'SERUTI IV.2'!$E44&lt;&gt;2,'SERUTI IV.2'!$E44&lt;&gt;5),'SERUTI IV.2'!C44,0)</f>
        <v>0</v>
      </c>
      <c r="AC468" s="2">
        <f>IF(AND('SERUTI IV.2'!D44&gt;0,'SERUTI IV.2'!$E44&lt;&gt;1,'SERUTI IV.2'!$E44&lt;&gt;2,'SERUTI IV.2'!$E44&lt;&gt;5),'SERUTI IV.2'!D44,0)</f>
        <v>0</v>
      </c>
      <c r="AE468" s="2">
        <f>IF('SERUTI IV.2'!$E44=3,'SERUTI IV.2'!C44,0)</f>
        <v>0</v>
      </c>
      <c r="AF468" s="2">
        <f>IF('SERUTI IV.2'!$E44=4,'SERUTI IV.2'!C44,0)</f>
        <v>0</v>
      </c>
      <c r="AJ468" s="2">
        <f>IF('SERUTI IV.2'!E44=3,AB468,0)</f>
        <v>0</v>
      </c>
      <c r="AK468" s="2">
        <f>IF('SERUTI IV.2'!E44=3,AC468,0)</f>
        <v>0</v>
      </c>
      <c r="AL468" s="2">
        <f>IF('SERUTI IV.2'!E44=4,AB468,0)</f>
        <v>0</v>
      </c>
      <c r="AM468" s="2">
        <f>IF('SERUTI IV.2'!E44=4,AC468,0)</f>
        <v>0</v>
      </c>
    </row>
    <row r="469" spans="1:41">
      <c r="A469" s="456">
        <v>440</v>
      </c>
      <c r="B469" s="521" t="s">
        <v>854</v>
      </c>
      <c r="C469" s="457"/>
      <c r="D469" s="458"/>
      <c r="E469" s="459"/>
      <c r="F469" s="459"/>
      <c r="G469" s="459"/>
      <c r="H469" s="459"/>
      <c r="I469" s="459"/>
      <c r="J469" s="459"/>
      <c r="K469" s="459"/>
      <c r="L469" s="459"/>
      <c r="M469" s="40">
        <f>IF('SERUTI IV.2'!$E45=1,'SERUTI IV.2'!$D45,0)</f>
        <v>0</v>
      </c>
      <c r="N469" s="41">
        <f>IF('SERUTI IV.2'!$E45=2,'SERUTI IV.2'!$D45,0)</f>
        <v>0</v>
      </c>
      <c r="O469" s="42">
        <f>IF('SERUTI IV.2'!$E45=3,'SERUTI IV.2'!$D45,0)</f>
        <v>0</v>
      </c>
      <c r="P469" s="12">
        <f>IF('SERUTI IV.2'!$E45=4,'SERUTI IV.2'!$D45,0)</f>
        <v>0</v>
      </c>
      <c r="Q469" s="43">
        <f>IF('SERUTI IV.2'!$E45=5,'SERUTI IV.2'!$D45,0)</f>
        <v>0</v>
      </c>
      <c r="R469" s="44">
        <f>IF('SERUTI IV.2'!$E45=6,'SERUTI IV.2'!$D45,0)</f>
        <v>0</v>
      </c>
      <c r="S469" s="44">
        <f>IF('SERUTI IV.2'!$E45=7,'SERUTI IV.2'!$D45,0)</f>
        <v>0</v>
      </c>
      <c r="T469" s="44">
        <f>IF('SERUTI IV.2'!$E45=8,'SERUTI IV.2'!$D45,0)</f>
        <v>0</v>
      </c>
      <c r="U469" s="44">
        <f>IF('SERUTI IV.2'!$E45=9,'SERUTI IV.2'!$D45,0)</f>
        <v>0</v>
      </c>
      <c r="V469" s="45">
        <f t="shared" si="44"/>
        <v>0</v>
      </c>
      <c r="W469" s="45">
        <f t="shared" si="44"/>
        <v>0</v>
      </c>
      <c r="X469" s="45">
        <f t="shared" si="44"/>
        <v>0</v>
      </c>
      <c r="Y469" s="45">
        <f t="shared" si="44"/>
        <v>0</v>
      </c>
      <c r="Z469" s="45">
        <f t="shared" si="44"/>
        <v>0</v>
      </c>
      <c r="AA469" s="45">
        <f t="shared" si="44"/>
        <v>0</v>
      </c>
      <c r="AB469" s="2">
        <f>IF(AND('SERUTI IV.2'!C45&gt;0,'SERUTI IV.2'!$E45&lt;&gt;1,'SERUTI IV.2'!$E45&lt;&gt;2,'SERUTI IV.2'!$E45&lt;&gt;5),'SERUTI IV.2'!C45,0)</f>
        <v>0</v>
      </c>
      <c r="AC469" s="2">
        <f>IF(AND('SERUTI IV.2'!D45&gt;0,'SERUTI IV.2'!$E45&lt;&gt;1,'SERUTI IV.2'!$E45&lt;&gt;2,'SERUTI IV.2'!$E45&lt;&gt;5),'SERUTI IV.2'!D45,0)</f>
        <v>0</v>
      </c>
      <c r="AG469" s="2">
        <f>IF('SERUTI IV.2'!$E45=3,'SERUTI IV.2'!D45,0)</f>
        <v>0</v>
      </c>
      <c r="AH469" s="2">
        <f>IF('SERUTI IV.2'!$E45=4,'SERUTI IV.2'!D45,0)</f>
        <v>0</v>
      </c>
      <c r="AJ469" s="2">
        <f>IF('SERUTI IV.2'!E45=3,AB469,0)</f>
        <v>0</v>
      </c>
      <c r="AK469" s="2">
        <f>IF('SERUTI IV.2'!E45=3,AC469,0)</f>
        <v>0</v>
      </c>
      <c r="AL469" s="2">
        <f>IF('SERUTI IV.2'!E45=4,AB469,0)</f>
        <v>0</v>
      </c>
      <c r="AM469" s="2">
        <f>IF('SERUTI IV.2'!E45=4,AC469,0)</f>
        <v>0</v>
      </c>
      <c r="AO469" s="75">
        <f>IF('SERUTI IV.2'!E45=10,'SERUTI IV.2'!D45,0)</f>
        <v>0</v>
      </c>
    </row>
    <row r="470" spans="1:41">
      <c r="A470" s="456">
        <v>441</v>
      </c>
      <c r="B470" s="521" t="s">
        <v>999</v>
      </c>
      <c r="C470" s="457"/>
      <c r="D470" s="458"/>
      <c r="E470" s="459"/>
      <c r="F470" s="459"/>
      <c r="G470" s="459"/>
      <c r="H470" s="459"/>
      <c r="I470" s="459"/>
      <c r="J470" s="459"/>
      <c r="K470" s="459"/>
      <c r="L470" s="459"/>
      <c r="M470" s="40">
        <f>IF('SERUTI IV.2'!$E46=1,'SERUTI IV.2'!$D46,0)</f>
        <v>0</v>
      </c>
      <c r="N470" s="41">
        <f>IF('SERUTI IV.2'!$E46=2,'SERUTI IV.2'!$D46,0)</f>
        <v>0</v>
      </c>
      <c r="O470" s="42">
        <f>IF('SERUTI IV.2'!$E46=3,'SERUTI IV.2'!$D46,0)</f>
        <v>0</v>
      </c>
      <c r="P470" s="12">
        <f>IF('SERUTI IV.2'!$E46=4,'SERUTI IV.2'!$D46,0)</f>
        <v>0</v>
      </c>
      <c r="Q470" s="43">
        <f>IF('SERUTI IV.2'!$E46=5,'SERUTI IV.2'!$D46,0)</f>
        <v>0</v>
      </c>
      <c r="R470" s="44">
        <f>IF('SERUTI IV.2'!$E46=6,'SERUTI IV.2'!$D46,0)</f>
        <v>0</v>
      </c>
      <c r="S470" s="44">
        <f>IF('SERUTI IV.2'!$E46=7,'SERUTI IV.2'!$D46,0)</f>
        <v>0</v>
      </c>
      <c r="T470" s="44">
        <f>IF('SERUTI IV.2'!$E46=8,'SERUTI IV.2'!$D46,0)</f>
        <v>0</v>
      </c>
      <c r="U470" s="44">
        <f>IF('SERUTI IV.2'!$E46=9,'SERUTI IV.2'!$D46,0)</f>
        <v>0</v>
      </c>
      <c r="V470" s="45">
        <f t="shared" si="44"/>
        <v>0</v>
      </c>
      <c r="W470" s="45">
        <f t="shared" si="44"/>
        <v>0</v>
      </c>
      <c r="X470" s="45">
        <f t="shared" si="44"/>
        <v>0</v>
      </c>
      <c r="Y470" s="45">
        <f t="shared" si="44"/>
        <v>0</v>
      </c>
      <c r="Z470" s="45">
        <f t="shared" si="44"/>
        <v>0</v>
      </c>
      <c r="AA470" s="45">
        <f t="shared" si="44"/>
        <v>0</v>
      </c>
      <c r="AB470" s="2">
        <f>IF(AND('SERUTI IV.2'!C46&gt;0,'SERUTI IV.2'!$E46&lt;&gt;1,'SERUTI IV.2'!$E46&lt;&gt;2,'SERUTI IV.2'!$E46&lt;&gt;5),'SERUTI IV.2'!C46,0)</f>
        <v>0</v>
      </c>
      <c r="AC470" s="2">
        <f>IF(AND('SERUTI IV.2'!D46&gt;0,'SERUTI IV.2'!$E46&lt;&gt;1,'SERUTI IV.2'!$E46&lt;&gt;2,'SERUTI IV.2'!$E46&lt;&gt;5),'SERUTI IV.2'!D46,0)</f>
        <v>0</v>
      </c>
      <c r="AG470" s="2">
        <f>IF('SERUTI IV.2'!$E46=3,'SERUTI IV.2'!D46,0)</f>
        <v>0</v>
      </c>
      <c r="AH470" s="2">
        <f>IF('SERUTI IV.2'!$E46=4,'SERUTI IV.2'!D46,0)</f>
        <v>0</v>
      </c>
      <c r="AJ470" s="2">
        <f>IF('SERUTI IV.2'!E46=3,AB470,0)</f>
        <v>0</v>
      </c>
      <c r="AK470" s="2">
        <f>IF('SERUTI IV.2'!E46=3,AC470,0)</f>
        <v>0</v>
      </c>
      <c r="AL470" s="2">
        <f>IF('SERUTI IV.2'!E46=4,AB470,0)</f>
        <v>0</v>
      </c>
      <c r="AM470" s="2">
        <f>IF('SERUTI IV.2'!E46=4,AC470,0)</f>
        <v>0</v>
      </c>
      <c r="AO470" s="75">
        <f>IF('SERUTI IV.2'!E46=10,'SERUTI IV.2'!D46,0)</f>
        <v>0</v>
      </c>
    </row>
    <row r="471" spans="1:41">
      <c r="A471" s="456">
        <v>442</v>
      </c>
      <c r="B471" s="521" t="s">
        <v>1000</v>
      </c>
      <c r="C471" s="457"/>
      <c r="D471" s="458"/>
      <c r="E471" s="459"/>
      <c r="F471" s="459"/>
      <c r="G471" s="459"/>
      <c r="H471" s="459"/>
      <c r="I471" s="459"/>
      <c r="J471" s="459"/>
      <c r="K471" s="459"/>
      <c r="L471" s="459"/>
      <c r="M471" s="40">
        <f>IF('SERUTI IV.2'!$E47=1,'SERUTI IV.2'!$D47,0)</f>
        <v>0</v>
      </c>
      <c r="N471" s="41">
        <f>IF('SERUTI IV.2'!$E47=2,'SERUTI IV.2'!$D47,0)</f>
        <v>0</v>
      </c>
      <c r="O471" s="42">
        <f>IF('SERUTI IV.2'!$E47=3,'SERUTI IV.2'!$D47,0)</f>
        <v>0</v>
      </c>
      <c r="P471" s="12">
        <f>IF('SERUTI IV.2'!$E47=4,'SERUTI IV.2'!$D47,0)</f>
        <v>0</v>
      </c>
      <c r="Q471" s="43">
        <f>IF('SERUTI IV.2'!$E47=5,'SERUTI IV.2'!$D47,0)</f>
        <v>0</v>
      </c>
      <c r="R471" s="44">
        <f>IF('SERUTI IV.2'!$E47=6,'SERUTI IV.2'!$D47,0)</f>
        <v>0</v>
      </c>
      <c r="S471" s="44">
        <f>IF('SERUTI IV.2'!$E47=7,'SERUTI IV.2'!$D47,0)</f>
        <v>0</v>
      </c>
      <c r="T471" s="44">
        <f>IF('SERUTI IV.2'!$E47=8,'SERUTI IV.2'!$D47,0)</f>
        <v>0</v>
      </c>
      <c r="U471" s="44">
        <f>IF('SERUTI IV.2'!$E47=9,'SERUTI IV.2'!$D47,0)</f>
        <v>0</v>
      </c>
      <c r="V471" s="45">
        <f t="shared" si="44"/>
        <v>0</v>
      </c>
      <c r="W471" s="45">
        <f t="shared" si="44"/>
        <v>0</v>
      </c>
      <c r="X471" s="45">
        <f t="shared" si="44"/>
        <v>0</v>
      </c>
      <c r="Y471" s="45">
        <f t="shared" si="44"/>
        <v>0</v>
      </c>
      <c r="Z471" s="45">
        <f t="shared" si="44"/>
        <v>0</v>
      </c>
      <c r="AA471" s="45">
        <f t="shared" si="44"/>
        <v>0</v>
      </c>
      <c r="AB471" s="2">
        <f>IF(AND('SERUTI IV.2'!C47&gt;0,'SERUTI IV.2'!$E47&lt;&gt;1,'SERUTI IV.2'!$E47&lt;&gt;2,'SERUTI IV.2'!$E47&lt;&gt;5),'SERUTI IV.2'!C47,0)</f>
        <v>0</v>
      </c>
      <c r="AC471" s="2">
        <f>IF(AND('SERUTI IV.2'!D47&gt;0,'SERUTI IV.2'!$E47&lt;&gt;1,'SERUTI IV.2'!$E47&lt;&gt;2,'SERUTI IV.2'!$E47&lt;&gt;5),'SERUTI IV.2'!D47,0)</f>
        <v>0</v>
      </c>
      <c r="AG471" s="2">
        <f>IF('SERUTI IV.2'!$E47=3,'SERUTI IV.2'!D47,0)</f>
        <v>0</v>
      </c>
      <c r="AH471" s="2">
        <f>IF('SERUTI IV.2'!$E47=4,'SERUTI IV.2'!D47,0)</f>
        <v>0</v>
      </c>
      <c r="AJ471" s="2">
        <f>IF('SERUTI IV.2'!E47=3,AB471,0)</f>
        <v>0</v>
      </c>
      <c r="AK471" s="2">
        <f>IF('SERUTI IV.2'!E47=3,AC471,0)</f>
        <v>0</v>
      </c>
      <c r="AL471" s="2">
        <f>IF('SERUTI IV.2'!E47=4,AB471,0)</f>
        <v>0</v>
      </c>
      <c r="AM471" s="2">
        <f>IF('SERUTI IV.2'!E47=4,AC471,0)</f>
        <v>0</v>
      </c>
      <c r="AO471" s="75">
        <f>IF('SERUTI IV.2'!E47=10,'SERUTI IV.2'!D47,0)</f>
        <v>0</v>
      </c>
    </row>
    <row r="472" spans="1:41">
      <c r="A472" s="454">
        <v>443</v>
      </c>
      <c r="B472" s="519"/>
      <c r="C472" s="455"/>
      <c r="D472" s="455"/>
      <c r="J472" s="2"/>
      <c r="P472" s="2"/>
      <c r="V472" s="45"/>
      <c r="W472" s="45"/>
      <c r="X472" s="45"/>
      <c r="Y472" s="45"/>
      <c r="Z472" s="45"/>
      <c r="AA472" s="45"/>
    </row>
    <row r="473" spans="1:41">
      <c r="A473" s="456">
        <v>444</v>
      </c>
      <c r="B473" s="521" t="s">
        <v>858</v>
      </c>
      <c r="C473" s="457"/>
      <c r="D473" s="458"/>
      <c r="E473" s="459"/>
      <c r="F473" s="459"/>
      <c r="G473" s="459"/>
      <c r="H473" s="459"/>
      <c r="I473" s="459"/>
      <c r="J473" s="459"/>
      <c r="K473" s="459"/>
      <c r="L473" s="459"/>
      <c r="M473" s="40">
        <f>IF('SERUTI IV.2'!$E49=1,'SERUTI IV.2'!$D49,0)</f>
        <v>0</v>
      </c>
      <c r="N473" s="41">
        <f>IF('SERUTI IV.2'!$E49=2,'SERUTI IV.2'!$D49,0)</f>
        <v>0</v>
      </c>
      <c r="O473" s="42">
        <f>IF('SERUTI IV.2'!$E49=3,'SERUTI IV.2'!$D49,0)</f>
        <v>0</v>
      </c>
      <c r="P473" s="12">
        <f>IF('SERUTI IV.2'!$E49=4,'SERUTI IV.2'!$D49,0)</f>
        <v>0</v>
      </c>
      <c r="Q473" s="43">
        <f>IF('SERUTI IV.2'!$E49=5,'SERUTI IV.2'!$D49,0)</f>
        <v>0</v>
      </c>
      <c r="R473" s="44">
        <f>IF('SERUTI IV.2'!$E49=6,'SERUTI IV.2'!$D49,0)</f>
        <v>0</v>
      </c>
      <c r="S473" s="44">
        <f>IF('SERUTI IV.2'!$E49=7,'SERUTI IV.2'!$D49,0)</f>
        <v>0</v>
      </c>
      <c r="T473" s="44">
        <f>IF('SERUTI IV.2'!$E49=8,'SERUTI IV.2'!$D49,0)</f>
        <v>0</v>
      </c>
      <c r="U473" s="44">
        <f>IF('SERUTI IV.2'!$E49=9,'SERUTI IV.2'!$D49,0)</f>
        <v>0</v>
      </c>
      <c r="V473" s="45">
        <f t="shared" ref="V473:AA474" si="49">M473</f>
        <v>0</v>
      </c>
      <c r="W473" s="45">
        <f t="shared" si="49"/>
        <v>0</v>
      </c>
      <c r="X473" s="45">
        <f t="shared" si="49"/>
        <v>0</v>
      </c>
      <c r="Y473" s="45">
        <f t="shared" si="49"/>
        <v>0</v>
      </c>
      <c r="Z473" s="45">
        <f t="shared" si="49"/>
        <v>0</v>
      </c>
      <c r="AA473" s="45">
        <f t="shared" si="49"/>
        <v>0</v>
      </c>
      <c r="AB473" s="2">
        <f>IF(AND('SERUTI IV.2'!C49&gt;0,'SERUTI IV.2'!$E49&lt;&gt;1,'SERUTI IV.2'!$E49&lt;&gt;2,'SERUTI IV.2'!$E49&lt;&gt;5),'SERUTI IV.2'!C49,0)</f>
        <v>0</v>
      </c>
      <c r="AC473" s="2">
        <f>IF(AND('SERUTI IV.2'!D49&gt;0,'SERUTI IV.2'!$E49&lt;&gt;1,'SERUTI IV.2'!$E49&lt;&gt;2,'SERUTI IV.2'!$E49&lt;&gt;5),'SERUTI IV.2'!D49,0)</f>
        <v>0</v>
      </c>
      <c r="AG473" s="2">
        <f>IF('SERUTI IV.2'!$E49=3,'SERUTI IV.2'!D49,0)</f>
        <v>0</v>
      </c>
      <c r="AH473" s="2">
        <f>IF('SERUTI IV.2'!$E49=4,'SERUTI IV.2'!D49,0)</f>
        <v>0</v>
      </c>
      <c r="AJ473" s="2">
        <f>IF('SERUTI IV.2'!E49=3,AB473,0)</f>
        <v>0</v>
      </c>
      <c r="AK473" s="2">
        <f>IF('SERUTI IV.2'!E49=3,AC473,0)</f>
        <v>0</v>
      </c>
      <c r="AL473" s="2">
        <f>IF('SERUTI IV.2'!E49=4,AB473,0)</f>
        <v>0</v>
      </c>
      <c r="AM473" s="2">
        <f>IF('SERUTI IV.2'!E49=4,AC473,0)</f>
        <v>0</v>
      </c>
      <c r="AO473" s="75">
        <f>IF('SERUTI IV.2'!E49=10,'SERUTI IV.2'!D49,0)</f>
        <v>0</v>
      </c>
    </row>
    <row r="474" spans="1:41">
      <c r="A474" s="456">
        <v>445</v>
      </c>
      <c r="B474" s="521" t="s">
        <v>859</v>
      </c>
      <c r="C474" s="457"/>
      <c r="D474" s="458"/>
      <c r="E474" s="459"/>
      <c r="F474" s="459"/>
      <c r="G474" s="459"/>
      <c r="H474" s="459"/>
      <c r="I474" s="459"/>
      <c r="J474" s="459"/>
      <c r="K474" s="459"/>
      <c r="L474" s="459"/>
      <c r="M474" s="40">
        <f>IF('SERUTI IV.2'!$E50=1,'SERUTI IV.2'!$D50,0)</f>
        <v>0</v>
      </c>
      <c r="N474" s="41">
        <f>IF('SERUTI IV.2'!$E50=2,'SERUTI IV.2'!$D50,0)</f>
        <v>0</v>
      </c>
      <c r="O474" s="42">
        <f>IF('SERUTI IV.2'!$E50=3,'SERUTI IV.2'!$D50,0)</f>
        <v>0</v>
      </c>
      <c r="P474" s="12">
        <f>IF('SERUTI IV.2'!$E50=4,'SERUTI IV.2'!$D50,0)</f>
        <v>0</v>
      </c>
      <c r="Q474" s="43">
        <f>IF('SERUTI IV.2'!$E50=5,'SERUTI IV.2'!$D50,0)</f>
        <v>0</v>
      </c>
      <c r="R474" s="44">
        <f>IF('SERUTI IV.2'!$E50=6,'SERUTI IV.2'!$D50,0)</f>
        <v>0</v>
      </c>
      <c r="S474" s="44">
        <f>IF('SERUTI IV.2'!$E50=7,'SERUTI IV.2'!$D50,0)</f>
        <v>0</v>
      </c>
      <c r="T474" s="44">
        <f>IF('SERUTI IV.2'!$E50=8,'SERUTI IV.2'!$D50,0)</f>
        <v>0</v>
      </c>
      <c r="U474" s="44">
        <f>IF('SERUTI IV.2'!$E50=9,'SERUTI IV.2'!$D50,0)</f>
        <v>0</v>
      </c>
      <c r="V474" s="45">
        <f t="shared" si="49"/>
        <v>0</v>
      </c>
      <c r="W474" s="45">
        <f t="shared" si="49"/>
        <v>0</v>
      </c>
      <c r="X474" s="45">
        <f t="shared" si="49"/>
        <v>0</v>
      </c>
      <c r="Y474" s="45">
        <f t="shared" si="49"/>
        <v>0</v>
      </c>
      <c r="Z474" s="45">
        <f t="shared" si="49"/>
        <v>0</v>
      </c>
      <c r="AA474" s="45">
        <f t="shared" si="49"/>
        <v>0</v>
      </c>
      <c r="AB474" s="2">
        <f>IF(AND('SERUTI IV.2'!C50&gt;0,'SERUTI IV.2'!$E50&lt;&gt;1,'SERUTI IV.2'!$E50&lt;&gt;2,'SERUTI IV.2'!$E50&lt;&gt;5),'SERUTI IV.2'!C50,0)</f>
        <v>0</v>
      </c>
      <c r="AC474" s="2">
        <f>IF(AND('SERUTI IV.2'!D50&gt;0,'SERUTI IV.2'!$E50&lt;&gt;1,'SERUTI IV.2'!$E50&lt;&gt;2,'SERUTI IV.2'!$E50&lt;&gt;5),'SERUTI IV.2'!D50,0)</f>
        <v>0</v>
      </c>
      <c r="AG474" s="2">
        <f>IF('SERUTI IV.2'!$E50=3,'SERUTI IV.2'!D50,0)</f>
        <v>0</v>
      </c>
      <c r="AH474" s="2">
        <f>IF('SERUTI IV.2'!$E50=4,'SERUTI IV.2'!D50,0)</f>
        <v>0</v>
      </c>
      <c r="AJ474" s="2">
        <f>IF('SERUTI IV.2'!E50=3,AB474,0)</f>
        <v>0</v>
      </c>
      <c r="AK474" s="2">
        <f>IF('SERUTI IV.2'!E50=3,AC474,0)</f>
        <v>0</v>
      </c>
      <c r="AL474" s="2">
        <f>IF('SERUTI IV.2'!E50=4,AB474,0)</f>
        <v>0</v>
      </c>
      <c r="AM474" s="2">
        <f>IF('SERUTI IV.2'!E50=4,AC474,0)</f>
        <v>0</v>
      </c>
      <c r="AO474" s="75">
        <f>IF('SERUTI IV.2'!E50=10,'SERUTI IV.2'!D50,0)</f>
        <v>0</v>
      </c>
    </row>
    <row r="475" spans="1:41">
      <c r="A475" s="454">
        <v>446</v>
      </c>
      <c r="B475" s="519"/>
      <c r="C475" s="455"/>
      <c r="D475" s="455"/>
      <c r="J475" s="2"/>
      <c r="P475" s="2"/>
      <c r="V475" s="45"/>
      <c r="W475" s="45"/>
      <c r="X475" s="45"/>
      <c r="Y475" s="45"/>
      <c r="Z475" s="45"/>
      <c r="AA475" s="45"/>
    </row>
    <row r="476" spans="1:41">
      <c r="A476" s="456">
        <v>447</v>
      </c>
      <c r="B476" s="521" t="s">
        <v>455</v>
      </c>
      <c r="C476" s="457"/>
      <c r="D476" s="458"/>
      <c r="E476" s="459"/>
      <c r="F476" s="459"/>
      <c r="G476" s="459"/>
      <c r="H476" s="459"/>
      <c r="I476" s="459"/>
      <c r="J476" s="459"/>
      <c r="K476" s="459"/>
      <c r="L476" s="459"/>
      <c r="M476" s="40">
        <f>IF('SERUTI IV.2'!$E52=1,'SERUTI IV.2'!$D52,0)</f>
        <v>0</v>
      </c>
      <c r="N476" s="41">
        <f>IF('SERUTI IV.2'!$E52=2,'SERUTI IV.2'!$D52,0)</f>
        <v>0</v>
      </c>
      <c r="O476" s="42">
        <f>IF('SERUTI IV.2'!$E52=3,'SERUTI IV.2'!$D52,0)</f>
        <v>0</v>
      </c>
      <c r="P476" s="12">
        <f>IF('SERUTI IV.2'!$E52=4,'SERUTI IV.2'!$D52,0)</f>
        <v>0</v>
      </c>
      <c r="Q476" s="43">
        <f>IF('SERUTI IV.2'!$E52=5,'SERUTI IV.2'!$D52,0)</f>
        <v>0</v>
      </c>
      <c r="R476" s="44">
        <f>IF('SERUTI IV.2'!$E52=6,'SERUTI IV.2'!$D52,0)</f>
        <v>0</v>
      </c>
      <c r="S476" s="44">
        <f>IF('SERUTI IV.2'!$E52=7,'SERUTI IV.2'!$D52,0)</f>
        <v>0</v>
      </c>
      <c r="T476" s="44">
        <f>IF('SERUTI IV.2'!$E52=8,'SERUTI IV.2'!$D52,0)</f>
        <v>0</v>
      </c>
      <c r="U476" s="44">
        <f>IF('SERUTI IV.2'!$E52=9,'SERUTI IV.2'!$D52,0)</f>
        <v>0</v>
      </c>
      <c r="V476" s="45">
        <f t="shared" ref="V476:AA479" si="50">M476</f>
        <v>0</v>
      </c>
      <c r="W476" s="45">
        <f t="shared" si="50"/>
        <v>0</v>
      </c>
      <c r="X476" s="45">
        <f t="shared" si="50"/>
        <v>0</v>
      </c>
      <c r="Y476" s="45">
        <f t="shared" si="50"/>
        <v>0</v>
      </c>
      <c r="Z476" s="45">
        <f t="shared" si="50"/>
        <v>0</v>
      </c>
      <c r="AA476" s="45">
        <f t="shared" si="50"/>
        <v>0</v>
      </c>
      <c r="AB476" s="2">
        <f>IF(AND('SERUTI IV.2'!C52&gt;0,'SERUTI IV.2'!$E52&lt;&gt;1,'SERUTI IV.2'!$E52&lt;&gt;2,'SERUTI IV.2'!$E52&lt;&gt;5),'SERUTI IV.2'!C52,0)</f>
        <v>0</v>
      </c>
      <c r="AC476" s="2">
        <f>IF(AND('SERUTI IV.2'!D52&gt;0,'SERUTI IV.2'!$E52&lt;&gt;1,'SERUTI IV.2'!$E52&lt;&gt;2,'SERUTI IV.2'!$E52&lt;&gt;5),'SERUTI IV.2'!D52,0)</f>
        <v>0</v>
      </c>
      <c r="AG476" s="2">
        <f>IF('SERUTI IV.2'!$E52=3,'SERUTI IV.2'!D52,0)</f>
        <v>0</v>
      </c>
      <c r="AH476" s="2">
        <f>IF('SERUTI IV.2'!$E52=4,'SERUTI IV.2'!D52,0)</f>
        <v>0</v>
      </c>
      <c r="AJ476" s="2">
        <f>IF('SERUTI IV.2'!E52=3,AB476,0)</f>
        <v>0</v>
      </c>
      <c r="AK476" s="2">
        <f>IF('SERUTI IV.2'!E52=3,AC476,0)</f>
        <v>0</v>
      </c>
      <c r="AL476" s="2">
        <f>IF('SERUTI IV.2'!E52=4,AB476,0)</f>
        <v>0</v>
      </c>
      <c r="AM476" s="2">
        <f>IF('SERUTI IV.2'!E52=4,AC476,0)</f>
        <v>0</v>
      </c>
      <c r="AO476" s="75">
        <f>IF('SERUTI IV.2'!E52=10,'SERUTI IV.2'!D52,0)</f>
        <v>0</v>
      </c>
    </row>
    <row r="477" spans="1:41">
      <c r="A477" s="456">
        <v>448</v>
      </c>
      <c r="B477" s="521" t="s">
        <v>861</v>
      </c>
      <c r="C477" s="457"/>
      <c r="D477" s="458"/>
      <c r="E477" s="459"/>
      <c r="F477" s="459"/>
      <c r="G477" s="459"/>
      <c r="H477" s="459"/>
      <c r="I477" s="459"/>
      <c r="J477" s="459"/>
      <c r="K477" s="459"/>
      <c r="L477" s="459"/>
      <c r="M477" s="40">
        <f>IF('SERUTI IV.2'!$E53=1,'SERUTI IV.2'!$D53,0)</f>
        <v>0</v>
      </c>
      <c r="N477" s="41">
        <f>IF('SERUTI IV.2'!$E53=2,'SERUTI IV.2'!$D53,0)</f>
        <v>0</v>
      </c>
      <c r="O477" s="42">
        <f>IF('SERUTI IV.2'!$E53=3,'SERUTI IV.2'!$D53,0)</f>
        <v>0</v>
      </c>
      <c r="P477" s="12">
        <f>IF('SERUTI IV.2'!$E53=4,'SERUTI IV.2'!$D53,0)</f>
        <v>0</v>
      </c>
      <c r="Q477" s="43">
        <f>IF('SERUTI IV.2'!$E53=5,'SERUTI IV.2'!$D53,0)</f>
        <v>0</v>
      </c>
      <c r="R477" s="44">
        <f>IF('SERUTI IV.2'!$E53=6,'SERUTI IV.2'!$D53,0)</f>
        <v>0</v>
      </c>
      <c r="S477" s="44">
        <f>IF('SERUTI IV.2'!$E53=7,'SERUTI IV.2'!$D53,0)</f>
        <v>0</v>
      </c>
      <c r="T477" s="44">
        <f>IF('SERUTI IV.2'!$E53=8,'SERUTI IV.2'!$D53,0)</f>
        <v>0</v>
      </c>
      <c r="U477" s="44">
        <f>IF('SERUTI IV.2'!$E53=9,'SERUTI IV.2'!$D53,0)</f>
        <v>0</v>
      </c>
      <c r="V477" s="45">
        <f t="shared" si="50"/>
        <v>0</v>
      </c>
      <c r="W477" s="45">
        <f t="shared" si="50"/>
        <v>0</v>
      </c>
      <c r="X477" s="45">
        <f t="shared" si="50"/>
        <v>0</v>
      </c>
      <c r="Y477" s="45">
        <f t="shared" si="50"/>
        <v>0</v>
      </c>
      <c r="Z477" s="45">
        <f t="shared" si="50"/>
        <v>0</v>
      </c>
      <c r="AA477" s="45">
        <f t="shared" si="50"/>
        <v>0</v>
      </c>
      <c r="AB477" s="2">
        <f>IF(AND('SERUTI IV.2'!C53&gt;0,'SERUTI IV.2'!$E53&lt;&gt;1,'SERUTI IV.2'!$E53&lt;&gt;2,'SERUTI IV.2'!$E53&lt;&gt;5),'SERUTI IV.2'!C53,0)</f>
        <v>0</v>
      </c>
      <c r="AC477" s="2">
        <f>IF(AND('SERUTI IV.2'!D53&gt;0,'SERUTI IV.2'!$E53&lt;&gt;1,'SERUTI IV.2'!$E53&lt;&gt;2,'SERUTI IV.2'!$E53&lt;&gt;5),'SERUTI IV.2'!D53,0)</f>
        <v>0</v>
      </c>
      <c r="AG477" s="2">
        <f>IF('SERUTI IV.2'!$E53=3,'SERUTI IV.2'!D53,0)</f>
        <v>0</v>
      </c>
      <c r="AH477" s="2">
        <f>IF('SERUTI IV.2'!$E53=4,'SERUTI IV.2'!D53,0)</f>
        <v>0</v>
      </c>
      <c r="AJ477" s="2">
        <f>IF('SERUTI IV.2'!E53=3,AB477,0)</f>
        <v>0</v>
      </c>
      <c r="AK477" s="2">
        <f>IF('SERUTI IV.2'!E53=3,AC477,0)</f>
        <v>0</v>
      </c>
      <c r="AL477" s="2">
        <f>IF('SERUTI IV.2'!E53=4,AB477,0)</f>
        <v>0</v>
      </c>
      <c r="AM477" s="2">
        <f>IF('SERUTI IV.2'!E53=4,AC477,0)</f>
        <v>0</v>
      </c>
      <c r="AO477" s="75">
        <f>IF('SERUTI IV.2'!E53=10,'SERUTI IV.2'!D53,0)</f>
        <v>0</v>
      </c>
    </row>
    <row r="478" spans="1:41">
      <c r="A478" s="456">
        <v>449</v>
      </c>
      <c r="B478" s="521" t="s">
        <v>862</v>
      </c>
      <c r="C478" s="457"/>
      <c r="D478" s="458"/>
      <c r="E478" s="459"/>
      <c r="F478" s="459"/>
      <c r="G478" s="459"/>
      <c r="H478" s="459"/>
      <c r="I478" s="459"/>
      <c r="J478" s="459"/>
      <c r="K478" s="459"/>
      <c r="L478" s="459"/>
      <c r="M478" s="40">
        <f>IF('SERUTI IV.2'!$E54=1,'SERUTI IV.2'!$D54,0)</f>
        <v>0</v>
      </c>
      <c r="N478" s="41">
        <f>IF('SERUTI IV.2'!$E54=2,'SERUTI IV.2'!$D54,0)</f>
        <v>0</v>
      </c>
      <c r="O478" s="42">
        <f>IF('SERUTI IV.2'!$E54=3,'SERUTI IV.2'!$D54,0)</f>
        <v>0</v>
      </c>
      <c r="P478" s="12">
        <f>IF('SERUTI IV.2'!$E54=4,'SERUTI IV.2'!$D54,0)</f>
        <v>0</v>
      </c>
      <c r="Q478" s="43">
        <f>IF('SERUTI IV.2'!$E54=5,'SERUTI IV.2'!$D54,0)</f>
        <v>0</v>
      </c>
      <c r="R478" s="44">
        <f>IF('SERUTI IV.2'!$E54=6,'SERUTI IV.2'!$D54,0)</f>
        <v>0</v>
      </c>
      <c r="S478" s="44">
        <f>IF('SERUTI IV.2'!$E54=7,'SERUTI IV.2'!$D54,0)</f>
        <v>0</v>
      </c>
      <c r="T478" s="44">
        <f>IF('SERUTI IV.2'!$E54=8,'SERUTI IV.2'!$D54,0)</f>
        <v>0</v>
      </c>
      <c r="U478" s="44">
        <f>IF('SERUTI IV.2'!$E54=9,'SERUTI IV.2'!$D54,0)</f>
        <v>0</v>
      </c>
      <c r="V478" s="45">
        <f t="shared" si="50"/>
        <v>0</v>
      </c>
      <c r="W478" s="45">
        <f t="shared" si="50"/>
        <v>0</v>
      </c>
      <c r="X478" s="45">
        <f t="shared" si="50"/>
        <v>0</v>
      </c>
      <c r="Y478" s="45">
        <f t="shared" si="50"/>
        <v>0</v>
      </c>
      <c r="Z478" s="45">
        <f t="shared" si="50"/>
        <v>0</v>
      </c>
      <c r="AA478" s="45">
        <f t="shared" si="50"/>
        <v>0</v>
      </c>
      <c r="AB478" s="2">
        <f>IF(AND('SERUTI IV.2'!C54&gt;0,'SERUTI IV.2'!$E54&lt;&gt;1,'SERUTI IV.2'!$E54&lt;&gt;2,'SERUTI IV.2'!$E54&lt;&gt;5),'SERUTI IV.2'!C54,0)</f>
        <v>0</v>
      </c>
      <c r="AC478" s="2">
        <f>IF(AND('SERUTI IV.2'!D54&gt;0,'SERUTI IV.2'!$E54&lt;&gt;1,'SERUTI IV.2'!$E54&lt;&gt;2,'SERUTI IV.2'!$E54&lt;&gt;5),'SERUTI IV.2'!D54,0)</f>
        <v>0</v>
      </c>
      <c r="AG478" s="2">
        <f>IF('SERUTI IV.2'!$E54=3,'SERUTI IV.2'!D54,0)</f>
        <v>0</v>
      </c>
      <c r="AH478" s="2">
        <f>IF('SERUTI IV.2'!$E54=4,'SERUTI IV.2'!D54,0)</f>
        <v>0</v>
      </c>
      <c r="AJ478" s="2">
        <f>IF('SERUTI IV.2'!E54=3,AB478,0)</f>
        <v>0</v>
      </c>
      <c r="AK478" s="2">
        <f>IF('SERUTI IV.2'!E54=3,AC478,0)</f>
        <v>0</v>
      </c>
      <c r="AL478" s="2">
        <f>IF('SERUTI IV.2'!E54=4,AB478,0)</f>
        <v>0</v>
      </c>
      <c r="AM478" s="2">
        <f>IF('SERUTI IV.2'!E54=4,AC478,0)</f>
        <v>0</v>
      </c>
      <c r="AO478" s="75">
        <f>IF('SERUTI IV.2'!E54=10,'SERUTI IV.2'!D54,0)</f>
        <v>0</v>
      </c>
    </row>
    <row r="479" spans="1:41">
      <c r="A479" s="456">
        <v>450</v>
      </c>
      <c r="B479" s="521" t="s">
        <v>979</v>
      </c>
      <c r="C479" s="457"/>
      <c r="D479" s="458"/>
      <c r="E479" s="459"/>
      <c r="F479" s="459"/>
      <c r="G479" s="459"/>
      <c r="H479" s="459"/>
      <c r="I479" s="459"/>
      <c r="J479" s="459"/>
      <c r="K479" s="459"/>
      <c r="L479" s="459"/>
      <c r="M479" s="40">
        <f>IF('SERUTI IV.2'!$E55=1,'SERUTI IV.2'!$D55,0)</f>
        <v>0</v>
      </c>
      <c r="N479" s="41">
        <f>IF('SERUTI IV.2'!$E55=2,'SERUTI IV.2'!$D55,0)</f>
        <v>0</v>
      </c>
      <c r="O479" s="42">
        <f>IF('SERUTI IV.2'!$E55=3,'SERUTI IV.2'!$D55,0)</f>
        <v>0</v>
      </c>
      <c r="P479" s="12">
        <f>IF('SERUTI IV.2'!$E55=4,'SERUTI IV.2'!$D55,0)</f>
        <v>0</v>
      </c>
      <c r="Q479" s="43">
        <f>IF('SERUTI IV.2'!$E55=5,'SERUTI IV.2'!$D55,0)</f>
        <v>0</v>
      </c>
      <c r="R479" s="44">
        <f>IF('SERUTI IV.2'!$E55=6,'SERUTI IV.2'!$D55,0)</f>
        <v>0</v>
      </c>
      <c r="S479" s="44">
        <f>IF('SERUTI IV.2'!$E55=7,'SERUTI IV.2'!$D55,0)</f>
        <v>0</v>
      </c>
      <c r="T479" s="44">
        <f>IF('SERUTI IV.2'!$E55=8,'SERUTI IV.2'!$D55,0)</f>
        <v>0</v>
      </c>
      <c r="U479" s="44">
        <f>IF('SERUTI IV.2'!$E55=9,'SERUTI IV.2'!$D55,0)</f>
        <v>0</v>
      </c>
      <c r="V479" s="45">
        <f t="shared" si="50"/>
        <v>0</v>
      </c>
      <c r="W479" s="45">
        <f t="shared" si="50"/>
        <v>0</v>
      </c>
      <c r="X479" s="45">
        <f t="shared" si="50"/>
        <v>0</v>
      </c>
      <c r="Y479" s="45">
        <f t="shared" si="50"/>
        <v>0</v>
      </c>
      <c r="Z479" s="45">
        <f t="shared" si="50"/>
        <v>0</v>
      </c>
      <c r="AA479" s="45">
        <f t="shared" si="50"/>
        <v>0</v>
      </c>
      <c r="AB479" s="2">
        <f>IF(AND('SERUTI IV.2'!C55&gt;0,'SERUTI IV.2'!$E55&lt;&gt;1,'SERUTI IV.2'!$E55&lt;&gt;2,'SERUTI IV.2'!$E55&lt;&gt;5),'SERUTI IV.2'!C55,0)</f>
        <v>0</v>
      </c>
      <c r="AC479" s="2">
        <f>IF(AND('SERUTI IV.2'!D55&gt;0,'SERUTI IV.2'!$E55&lt;&gt;1,'SERUTI IV.2'!$E55&lt;&gt;2,'SERUTI IV.2'!$E55&lt;&gt;5),'SERUTI IV.2'!D55,0)</f>
        <v>0</v>
      </c>
      <c r="AG479" s="2">
        <f>IF('SERUTI IV.2'!$E55=3,'SERUTI IV.2'!D55,0)</f>
        <v>0</v>
      </c>
      <c r="AH479" s="2">
        <f>IF('SERUTI IV.2'!$E55=4,'SERUTI IV.2'!D55,0)</f>
        <v>0</v>
      </c>
      <c r="AJ479" s="2">
        <f>IF('SERUTI IV.2'!E55=3,AB479,0)</f>
        <v>0</v>
      </c>
      <c r="AK479" s="2">
        <f>IF('SERUTI IV.2'!E55=3,AC479,0)</f>
        <v>0</v>
      </c>
      <c r="AL479" s="2">
        <f>IF('SERUTI IV.2'!E55=4,AB479,0)</f>
        <v>0</v>
      </c>
      <c r="AM479" s="2">
        <f>IF('SERUTI IV.2'!E55=4,AC479,0)</f>
        <v>0</v>
      </c>
      <c r="AO479" s="75">
        <f>IF('SERUTI IV.2'!E55=10,'SERUTI IV.2'!D55,0)</f>
        <v>0</v>
      </c>
    </row>
    <row r="480" spans="1:41">
      <c r="A480" s="454">
        <v>451</v>
      </c>
      <c r="B480" s="519"/>
      <c r="C480" s="463"/>
      <c r="D480" s="463"/>
      <c r="J480" s="2"/>
      <c r="P480" s="2"/>
      <c r="V480" s="2"/>
    </row>
    <row r="481" spans="2:41">
      <c r="B481" s="48" t="s">
        <v>564</v>
      </c>
      <c r="C481" s="2">
        <f>SUM(C429:C479)</f>
        <v>0</v>
      </c>
      <c r="D481" s="2">
        <f t="shared" ref="D481:AO481" si="51">SUM(D429:D479)</f>
        <v>0</v>
      </c>
      <c r="E481" s="2">
        <f t="shared" si="51"/>
        <v>0</v>
      </c>
      <c r="F481" s="2">
        <f t="shared" si="51"/>
        <v>0</v>
      </c>
      <c r="G481" s="2">
        <f t="shared" si="51"/>
        <v>0</v>
      </c>
      <c r="H481" s="2">
        <f t="shared" si="51"/>
        <v>0</v>
      </c>
      <c r="I481" s="2">
        <f t="shared" si="51"/>
        <v>0</v>
      </c>
      <c r="J481" s="2">
        <f t="shared" si="51"/>
        <v>0</v>
      </c>
      <c r="K481" s="2">
        <f t="shared" si="51"/>
        <v>0</v>
      </c>
      <c r="L481" s="2">
        <f t="shared" si="51"/>
        <v>0</v>
      </c>
      <c r="M481" s="2">
        <f t="shared" si="51"/>
        <v>0</v>
      </c>
      <c r="N481" s="2">
        <f t="shared" si="51"/>
        <v>0</v>
      </c>
      <c r="O481" s="2">
        <f t="shared" si="51"/>
        <v>0</v>
      </c>
      <c r="P481" s="2">
        <f t="shared" si="51"/>
        <v>0</v>
      </c>
      <c r="Q481" s="2">
        <f t="shared" si="51"/>
        <v>0</v>
      </c>
      <c r="R481" s="2">
        <f t="shared" si="51"/>
        <v>0</v>
      </c>
      <c r="S481" s="2">
        <f t="shared" si="51"/>
        <v>0</v>
      </c>
      <c r="T481" s="2">
        <f t="shared" si="51"/>
        <v>0</v>
      </c>
      <c r="U481" s="2">
        <f t="shared" si="51"/>
        <v>0</v>
      </c>
      <c r="V481" s="2">
        <f t="shared" si="51"/>
        <v>0</v>
      </c>
      <c r="W481" s="2">
        <f t="shared" si="51"/>
        <v>0</v>
      </c>
      <c r="X481" s="2">
        <f t="shared" si="51"/>
        <v>0</v>
      </c>
      <c r="Y481" s="2">
        <f t="shared" si="51"/>
        <v>0</v>
      </c>
      <c r="Z481" s="2">
        <f t="shared" si="51"/>
        <v>0</v>
      </c>
      <c r="AA481" s="2">
        <f t="shared" si="51"/>
        <v>0</v>
      </c>
      <c r="AB481" s="2">
        <f t="shared" si="51"/>
        <v>0</v>
      </c>
      <c r="AC481" s="2">
        <f t="shared" si="51"/>
        <v>0</v>
      </c>
      <c r="AD481" s="2">
        <f t="shared" si="51"/>
        <v>0</v>
      </c>
      <c r="AE481" s="2">
        <f t="shared" si="51"/>
        <v>0</v>
      </c>
      <c r="AF481" s="2">
        <f t="shared" si="51"/>
        <v>0</v>
      </c>
      <c r="AG481" s="2">
        <f t="shared" si="51"/>
        <v>0</v>
      </c>
      <c r="AH481" s="2">
        <f t="shared" si="51"/>
        <v>0</v>
      </c>
      <c r="AI481" s="2">
        <f t="shared" si="51"/>
        <v>0</v>
      </c>
      <c r="AJ481" s="2">
        <f t="shared" si="51"/>
        <v>0</v>
      </c>
      <c r="AK481" s="2">
        <f t="shared" si="51"/>
        <v>0</v>
      </c>
      <c r="AL481" s="2">
        <f t="shared" si="51"/>
        <v>0</v>
      </c>
      <c r="AM481" s="2">
        <f t="shared" si="51"/>
        <v>0</v>
      </c>
      <c r="AO481" s="2">
        <f t="shared" si="51"/>
        <v>0</v>
      </c>
    </row>
    <row r="482" spans="2:41">
      <c r="B482" s="48" t="s">
        <v>1027</v>
      </c>
      <c r="C482" s="2">
        <f>C481*3</f>
        <v>0</v>
      </c>
      <c r="D482" s="2">
        <f t="shared" ref="D482:L482" si="52">D481*3</f>
        <v>0</v>
      </c>
      <c r="E482" s="2">
        <f t="shared" si="52"/>
        <v>0</v>
      </c>
      <c r="F482" s="2">
        <f t="shared" si="52"/>
        <v>0</v>
      </c>
      <c r="G482" s="2">
        <f t="shared" si="52"/>
        <v>0</v>
      </c>
      <c r="H482" s="2">
        <f t="shared" si="52"/>
        <v>0</v>
      </c>
      <c r="I482" s="2">
        <f t="shared" si="52"/>
        <v>0</v>
      </c>
      <c r="J482" s="2">
        <f t="shared" si="52"/>
        <v>0</v>
      </c>
      <c r="K482" s="2">
        <f t="shared" si="52"/>
        <v>0</v>
      </c>
      <c r="L482" s="2">
        <f t="shared" si="52"/>
        <v>0</v>
      </c>
      <c r="P482" s="2"/>
      <c r="V482" s="2"/>
      <c r="AB482" s="2">
        <f>AB481*3</f>
        <v>0</v>
      </c>
    </row>
    <row r="483" spans="2:41">
      <c r="D483" s="2"/>
      <c r="J483" s="2"/>
      <c r="P483" s="2"/>
      <c r="V483" s="2"/>
    </row>
    <row r="484" spans="2:41">
      <c r="D484" s="2"/>
      <c r="J484" s="2"/>
      <c r="P484" s="2"/>
      <c r="V484" s="2"/>
    </row>
    <row r="485" spans="2:41">
      <c r="D485" s="2"/>
      <c r="J485" s="2"/>
      <c r="P485" s="2"/>
      <c r="V485" s="2"/>
    </row>
    <row r="486" spans="2:41">
      <c r="D486" s="2"/>
      <c r="J486" s="2"/>
      <c r="P486" s="2"/>
      <c r="V486" s="2"/>
    </row>
    <row r="487" spans="2:41">
      <c r="D487" s="2"/>
      <c r="J487" s="2"/>
      <c r="P487" s="2"/>
      <c r="V487" s="2"/>
    </row>
    <row r="488" spans="2:41">
      <c r="D488" s="2"/>
      <c r="J488" s="2"/>
      <c r="P488" s="2"/>
      <c r="V488" s="2"/>
    </row>
    <row r="489" spans="2:41">
      <c r="D489" s="2"/>
      <c r="J489" s="2"/>
      <c r="P489" s="2"/>
      <c r="V489" s="2"/>
    </row>
    <row r="490" spans="2:41">
      <c r="D490" s="2"/>
      <c r="J490" s="2"/>
      <c r="P490" s="2"/>
      <c r="V490" s="2"/>
    </row>
    <row r="491" spans="2:41">
      <c r="D491" s="2"/>
      <c r="J491" s="2"/>
      <c r="P491" s="2"/>
      <c r="V491" s="2"/>
    </row>
    <row r="492" spans="2:41">
      <c r="D492" s="2"/>
      <c r="J492" s="2"/>
      <c r="P492" s="2"/>
      <c r="V492" s="2"/>
    </row>
    <row r="493" spans="2:41">
      <c r="D493" s="2"/>
      <c r="J493" s="2"/>
      <c r="P493" s="2"/>
      <c r="V493" s="2"/>
    </row>
    <row r="494" spans="2:41">
      <c r="D494" s="2"/>
      <c r="J494" s="2"/>
      <c r="P494" s="2"/>
      <c r="V494" s="2"/>
    </row>
    <row r="495" spans="2:41">
      <c r="D495" s="2"/>
      <c r="J495" s="2"/>
      <c r="P495" s="2"/>
      <c r="V495" s="2"/>
    </row>
    <row r="496" spans="2:41">
      <c r="D496" s="2"/>
      <c r="J496" s="2"/>
      <c r="P496" s="2"/>
      <c r="V496" s="2"/>
    </row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</sheetData>
  <sheetProtection algorithmName="SHA-512" hashValue="LsNDmxqZC4UH2R/KCNmzF9Fq//hEEgOipGz10336+JNrsTRWlAVqSCIZq4hBZ6akhG5j173fAdqCwXBvpPbk2g==" saltValue="Pndtfb4uozqkMgks1jv4+Q==" spinCount="100000" sheet="1" selectLockedCells="1" selectUnlockedCells="1"/>
  <mergeCells count="13">
    <mergeCell ref="M414:U414"/>
    <mergeCell ref="C414:L414"/>
    <mergeCell ref="AL244:AM244"/>
    <mergeCell ref="A1:A2"/>
    <mergeCell ref="A194:A195"/>
    <mergeCell ref="B1:B2"/>
    <mergeCell ref="B194:B195"/>
    <mergeCell ref="D1:I1"/>
    <mergeCell ref="R3:AF3"/>
    <mergeCell ref="AJ244:AK244"/>
    <mergeCell ref="C244:L244"/>
    <mergeCell ref="M244:U244"/>
    <mergeCell ref="V244:AA244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C00000"/>
  </sheetPr>
  <dimension ref="A1:P236"/>
  <sheetViews>
    <sheetView workbookViewId="0">
      <selection activeCell="H180" sqref="H180"/>
    </sheetView>
  </sheetViews>
  <sheetFormatPr defaultColWidth="9.109375" defaultRowHeight="14.4"/>
  <cols>
    <col min="1" max="1" width="4" style="2" bestFit="1" customWidth="1"/>
    <col min="2" max="2" width="36.44140625" style="2" customWidth="1"/>
    <col min="3" max="3" width="9.33203125" style="610" customWidth="1"/>
    <col min="4" max="4" width="19.109375" style="2" customWidth="1"/>
    <col min="5" max="16384" width="9.109375" style="2"/>
  </cols>
  <sheetData>
    <row r="1" spans="1:5">
      <c r="B1" s="633" t="s">
        <v>559</v>
      </c>
      <c r="C1" s="817" t="s">
        <v>630</v>
      </c>
      <c r="D1" s="818" t="s">
        <v>631</v>
      </c>
    </row>
    <row r="2" spans="1:5">
      <c r="B2" s="633"/>
      <c r="C2" s="817"/>
      <c r="D2" s="819"/>
    </row>
    <row r="3" spans="1:5">
      <c r="A3" s="2" t="s">
        <v>476</v>
      </c>
      <c r="B3" s="57" t="s">
        <v>12</v>
      </c>
    </row>
    <row r="4" spans="1:5">
      <c r="A4" s="60">
        <v>1</v>
      </c>
      <c r="B4" s="4" t="s">
        <v>19</v>
      </c>
    </row>
    <row r="5" spans="1:5">
      <c r="A5" s="60">
        <v>2</v>
      </c>
      <c r="B5" s="5" t="s">
        <v>21</v>
      </c>
      <c r="C5" s="610">
        <v>3622</v>
      </c>
      <c r="D5" s="2">
        <v>7</v>
      </c>
      <c r="E5" s="2">
        <f>C5*IV.1!L6</f>
        <v>0</v>
      </c>
    </row>
    <row r="6" spans="1:5">
      <c r="A6" s="60">
        <v>3</v>
      </c>
      <c r="B6" s="5" t="s">
        <v>23</v>
      </c>
      <c r="C6" s="610">
        <v>3605</v>
      </c>
      <c r="D6" s="2">
        <v>7</v>
      </c>
      <c r="E6" s="2">
        <f>C6*IV.1!L7</f>
        <v>0</v>
      </c>
    </row>
    <row r="7" spans="1:5">
      <c r="A7" s="60">
        <v>4</v>
      </c>
      <c r="B7" s="5" t="s">
        <v>24</v>
      </c>
      <c r="C7" s="610">
        <v>361.2</v>
      </c>
      <c r="D7" s="2">
        <v>15</v>
      </c>
      <c r="E7" s="2">
        <f>C7*IV.1!L8</f>
        <v>0</v>
      </c>
    </row>
    <row r="8" spans="1:5">
      <c r="A8" s="60">
        <v>5</v>
      </c>
      <c r="B8" s="5" t="s">
        <v>26</v>
      </c>
      <c r="C8" s="610">
        <v>3200</v>
      </c>
      <c r="D8" s="2">
        <v>7</v>
      </c>
      <c r="E8" s="2">
        <f>C8*IV.1!L9</f>
        <v>0</v>
      </c>
    </row>
    <row r="9" spans="1:5">
      <c r="A9" s="60">
        <v>6</v>
      </c>
      <c r="B9" s="5" t="s">
        <v>28</v>
      </c>
      <c r="C9" s="610">
        <v>3330</v>
      </c>
      <c r="D9" s="2">
        <v>6</v>
      </c>
      <c r="E9" s="2">
        <f>C9*IV.1!L10</f>
        <v>0</v>
      </c>
    </row>
    <row r="10" spans="1:5">
      <c r="A10" s="60">
        <v>7</v>
      </c>
      <c r="B10" s="5" t="s">
        <v>29</v>
      </c>
      <c r="C10" s="610">
        <v>3570</v>
      </c>
      <c r="D10" s="2">
        <v>7</v>
      </c>
      <c r="E10" s="2">
        <f>C10*IV.1!L11</f>
        <v>0</v>
      </c>
    </row>
    <row r="11" spans="1:5">
      <c r="A11" s="60">
        <v>8</v>
      </c>
      <c r="B11" s="4" t="s">
        <v>31</v>
      </c>
      <c r="E11" s="2">
        <f>C11*IV.1!L12</f>
        <v>0</v>
      </c>
    </row>
    <row r="12" spans="1:5">
      <c r="A12" s="60">
        <v>9</v>
      </c>
      <c r="B12" s="5" t="s">
        <v>33</v>
      </c>
      <c r="C12" s="610">
        <v>1309</v>
      </c>
      <c r="D12" s="2">
        <v>15</v>
      </c>
      <c r="E12" s="2">
        <f>C12*IV.1!L13</f>
        <v>0</v>
      </c>
    </row>
    <row r="13" spans="1:5">
      <c r="A13" s="60">
        <v>10</v>
      </c>
      <c r="B13" s="5" t="s">
        <v>35</v>
      </c>
      <c r="C13" s="610">
        <v>1252</v>
      </c>
      <c r="D13" s="2">
        <v>15</v>
      </c>
      <c r="E13" s="2">
        <f>C13*IV.1!L14</f>
        <v>0</v>
      </c>
    </row>
    <row r="14" spans="1:5">
      <c r="A14" s="60">
        <v>11</v>
      </c>
      <c r="B14" s="5" t="s">
        <v>36</v>
      </c>
      <c r="C14" s="610">
        <v>3380</v>
      </c>
      <c r="D14" s="2">
        <v>15</v>
      </c>
      <c r="E14" s="2">
        <f>C14*IV.1!L15</f>
        <v>0</v>
      </c>
    </row>
    <row r="15" spans="1:5">
      <c r="A15" s="60">
        <v>12</v>
      </c>
      <c r="B15" s="5" t="s">
        <v>37</v>
      </c>
      <c r="C15" s="610">
        <v>1135.4000000000001</v>
      </c>
      <c r="D15" s="2">
        <v>15</v>
      </c>
      <c r="E15" s="2">
        <f>C15*IV.1!L16</f>
        <v>0</v>
      </c>
    </row>
    <row r="16" spans="1:5">
      <c r="A16" s="60">
        <v>13</v>
      </c>
      <c r="B16" s="5" t="s">
        <v>38</v>
      </c>
      <c r="C16" s="610">
        <v>520.79999999999995</v>
      </c>
      <c r="D16" s="2">
        <v>15</v>
      </c>
      <c r="E16" s="2">
        <f>C16*IV.1!L17</f>
        <v>0</v>
      </c>
    </row>
    <row r="17" spans="1:8">
      <c r="A17" s="60">
        <v>14</v>
      </c>
      <c r="B17" s="5" t="s">
        <v>39</v>
      </c>
      <c r="C17" s="610">
        <v>3380</v>
      </c>
      <c r="D17" s="2">
        <v>15</v>
      </c>
      <c r="E17" s="2">
        <f>C17*IV.1!L18</f>
        <v>0</v>
      </c>
    </row>
    <row r="18" spans="1:8">
      <c r="A18" s="60">
        <v>15</v>
      </c>
      <c r="B18" s="5" t="s">
        <v>40</v>
      </c>
      <c r="C18" s="610">
        <v>3014.83</v>
      </c>
      <c r="D18" s="2">
        <v>21</v>
      </c>
      <c r="E18" s="2">
        <f>C18*IV.1!L19</f>
        <v>0</v>
      </c>
    </row>
    <row r="19" spans="1:8">
      <c r="A19" s="60">
        <v>16</v>
      </c>
      <c r="B19" s="4" t="s">
        <v>42</v>
      </c>
      <c r="E19" s="2">
        <f>C19*IV.1!L20</f>
        <v>0</v>
      </c>
      <c r="H19" s="217"/>
    </row>
    <row r="20" spans="1:8">
      <c r="A20" s="60">
        <v>17</v>
      </c>
      <c r="B20" s="5" t="s">
        <v>44</v>
      </c>
      <c r="C20" s="610">
        <v>872</v>
      </c>
      <c r="D20" s="2">
        <v>7</v>
      </c>
      <c r="E20" s="2">
        <f>C20*IV.1!L21</f>
        <v>0</v>
      </c>
    </row>
    <row r="21" spans="1:8">
      <c r="A21" s="60">
        <v>18</v>
      </c>
      <c r="B21" s="5" t="s">
        <v>45</v>
      </c>
      <c r="C21" s="610">
        <v>1000</v>
      </c>
      <c r="D21" s="2">
        <v>7</v>
      </c>
      <c r="E21" s="2">
        <f>C21*IV.1!L22</f>
        <v>0</v>
      </c>
    </row>
    <row r="22" spans="1:8">
      <c r="A22" s="60">
        <v>19</v>
      </c>
      <c r="B22" s="65" t="s">
        <v>649</v>
      </c>
      <c r="C22" s="610">
        <v>1440</v>
      </c>
      <c r="D22" s="2">
        <v>7</v>
      </c>
      <c r="E22" s="2">
        <f>C22*IV.1!L23</f>
        <v>0</v>
      </c>
    </row>
    <row r="23" spans="1:8">
      <c r="A23" s="60">
        <v>20</v>
      </c>
      <c r="B23" s="65" t="s">
        <v>724</v>
      </c>
      <c r="C23" s="610">
        <v>1070</v>
      </c>
      <c r="D23" s="2">
        <v>7</v>
      </c>
      <c r="E23" s="2">
        <f>C23*IV.1!L24</f>
        <v>0</v>
      </c>
    </row>
    <row r="24" spans="1:8">
      <c r="A24" s="60">
        <v>21</v>
      </c>
      <c r="B24" s="5" t="s">
        <v>46</v>
      </c>
      <c r="C24" s="610">
        <v>904</v>
      </c>
      <c r="D24" s="2">
        <v>7</v>
      </c>
      <c r="E24" s="2">
        <f>C24*IV.1!L25</f>
        <v>0</v>
      </c>
    </row>
    <row r="25" spans="1:8">
      <c r="A25" s="60">
        <v>22</v>
      </c>
      <c r="B25" s="5" t="s">
        <v>47</v>
      </c>
      <c r="C25" s="610">
        <v>480</v>
      </c>
      <c r="D25" s="2">
        <v>7</v>
      </c>
      <c r="E25" s="2">
        <f>C25*IV.1!L26</f>
        <v>0</v>
      </c>
    </row>
    <row r="26" spans="1:8">
      <c r="A26" s="60">
        <v>23</v>
      </c>
      <c r="B26" s="5" t="s">
        <v>48</v>
      </c>
      <c r="C26" s="610">
        <v>824</v>
      </c>
      <c r="D26" s="2">
        <v>7</v>
      </c>
      <c r="E26" s="2">
        <f>C26*IV.1!L27</f>
        <v>0</v>
      </c>
    </row>
    <row r="27" spans="1:8">
      <c r="A27" s="60">
        <v>24</v>
      </c>
      <c r="B27" s="5" t="s">
        <v>50</v>
      </c>
      <c r="C27" s="610">
        <v>740</v>
      </c>
      <c r="D27" s="2">
        <v>7</v>
      </c>
      <c r="E27" s="2">
        <f>C27*IV.1!L28</f>
        <v>0</v>
      </c>
    </row>
    <row r="28" spans="1:8">
      <c r="A28" s="60">
        <v>25</v>
      </c>
      <c r="B28" s="5" t="s">
        <v>51</v>
      </c>
      <c r="C28" s="610">
        <v>1032</v>
      </c>
      <c r="D28" s="2">
        <v>7</v>
      </c>
      <c r="E28" s="2">
        <f>C28*IV.1!L29</f>
        <v>0</v>
      </c>
    </row>
    <row r="29" spans="1:8">
      <c r="A29" s="60">
        <v>26</v>
      </c>
      <c r="B29" s="5" t="s">
        <v>52</v>
      </c>
      <c r="C29" s="610">
        <v>477.4</v>
      </c>
      <c r="D29" s="2">
        <v>7</v>
      </c>
      <c r="E29" s="2">
        <f>C29*IV.1!L30</f>
        <v>0</v>
      </c>
    </row>
    <row r="30" spans="1:8">
      <c r="A30" s="60">
        <v>27</v>
      </c>
      <c r="B30" s="5" t="s">
        <v>53</v>
      </c>
      <c r="C30" s="610">
        <v>712</v>
      </c>
      <c r="D30" s="2">
        <v>7</v>
      </c>
      <c r="E30" s="2">
        <f>C30*IV.1!L31</f>
        <v>0</v>
      </c>
    </row>
    <row r="31" spans="1:8">
      <c r="A31" s="60">
        <v>28</v>
      </c>
      <c r="B31" s="65" t="s">
        <v>725</v>
      </c>
      <c r="C31" s="610">
        <v>688</v>
      </c>
      <c r="D31" s="2">
        <v>7</v>
      </c>
      <c r="E31" s="2">
        <f>C31*IV.1!L32</f>
        <v>0</v>
      </c>
    </row>
    <row r="32" spans="1:8">
      <c r="A32" s="60">
        <v>29</v>
      </c>
      <c r="B32" s="65" t="s">
        <v>651</v>
      </c>
      <c r="C32" s="610">
        <v>688</v>
      </c>
      <c r="D32" s="2">
        <v>7</v>
      </c>
      <c r="E32" s="2">
        <f>C32*IV.1!L33</f>
        <v>0</v>
      </c>
    </row>
    <row r="33" spans="1:5">
      <c r="A33" s="60">
        <v>30</v>
      </c>
      <c r="B33" s="5" t="s">
        <v>56</v>
      </c>
      <c r="C33" s="610">
        <v>477.4</v>
      </c>
      <c r="D33" s="2">
        <v>7</v>
      </c>
      <c r="E33" s="2">
        <f>C33*IV.1!L34</f>
        <v>0</v>
      </c>
    </row>
    <row r="34" spans="1:5">
      <c r="A34" s="60">
        <v>31</v>
      </c>
      <c r="B34" s="5" t="s">
        <v>57</v>
      </c>
      <c r="C34" s="610">
        <v>736</v>
      </c>
      <c r="D34" s="2">
        <v>7</v>
      </c>
      <c r="E34" s="2">
        <f>C34*IV.1!L35</f>
        <v>0</v>
      </c>
    </row>
    <row r="35" spans="1:5">
      <c r="A35" s="60">
        <v>32</v>
      </c>
      <c r="B35" s="5" t="s">
        <v>58</v>
      </c>
      <c r="C35" s="610">
        <v>1200</v>
      </c>
      <c r="D35" s="2">
        <v>7</v>
      </c>
      <c r="E35" s="2">
        <f>C35*IV.1!L36</f>
        <v>0</v>
      </c>
    </row>
    <row r="36" spans="1:5">
      <c r="A36" s="60">
        <v>33</v>
      </c>
      <c r="B36" s="5" t="s">
        <v>59</v>
      </c>
      <c r="C36" s="610">
        <v>477.4</v>
      </c>
      <c r="D36" s="2">
        <v>7</v>
      </c>
      <c r="E36" s="2">
        <f>C36*IV.1!L37</f>
        <v>0</v>
      </c>
    </row>
    <row r="37" spans="1:5">
      <c r="A37" s="60">
        <v>34</v>
      </c>
      <c r="B37" s="5" t="s">
        <v>60</v>
      </c>
      <c r="C37" s="610">
        <v>960</v>
      </c>
      <c r="D37" s="2">
        <v>7</v>
      </c>
      <c r="E37" s="2">
        <f>C37*IV.1!L38</f>
        <v>0</v>
      </c>
    </row>
    <row r="38" spans="1:5">
      <c r="A38" s="60">
        <v>35</v>
      </c>
      <c r="B38" s="5" t="s">
        <v>61</v>
      </c>
      <c r="C38" s="610">
        <v>712</v>
      </c>
      <c r="D38" s="2">
        <v>7</v>
      </c>
      <c r="E38" s="2">
        <f>C38*IV.1!L39</f>
        <v>0</v>
      </c>
    </row>
    <row r="39" spans="1:5">
      <c r="A39" s="60">
        <v>36</v>
      </c>
      <c r="B39" s="470" t="s">
        <v>1028</v>
      </c>
      <c r="C39" s="610">
        <v>872</v>
      </c>
      <c r="D39" s="2">
        <v>7</v>
      </c>
      <c r="E39" s="2">
        <f>C39*IV.1!L40</f>
        <v>0</v>
      </c>
    </row>
    <row r="40" spans="1:5">
      <c r="A40" s="60">
        <v>37</v>
      </c>
      <c r="B40" s="470" t="s">
        <v>1029</v>
      </c>
      <c r="C40" s="610">
        <v>1045.5</v>
      </c>
      <c r="D40" s="2">
        <v>7</v>
      </c>
      <c r="E40" s="2">
        <f>C40*IV.1!L41</f>
        <v>0</v>
      </c>
    </row>
    <row r="41" spans="1:5">
      <c r="A41" s="60">
        <v>38</v>
      </c>
      <c r="B41" s="470" t="s">
        <v>1030</v>
      </c>
      <c r="C41" s="610">
        <v>936</v>
      </c>
      <c r="D41" s="2">
        <v>7</v>
      </c>
      <c r="E41" s="2">
        <f>C41*IV.1!L42</f>
        <v>0</v>
      </c>
    </row>
    <row r="42" spans="1:5">
      <c r="A42" s="60">
        <v>39</v>
      </c>
      <c r="B42" s="470" t="s">
        <v>1031</v>
      </c>
      <c r="C42" s="610">
        <v>985</v>
      </c>
      <c r="D42" s="2">
        <v>7</v>
      </c>
      <c r="E42" s="2">
        <f>C42*IV.1!L43</f>
        <v>0</v>
      </c>
    </row>
    <row r="43" spans="1:5">
      <c r="A43" s="60">
        <v>40</v>
      </c>
      <c r="B43" s="470" t="s">
        <v>1032</v>
      </c>
      <c r="C43" s="610">
        <v>815</v>
      </c>
      <c r="D43" s="2">
        <v>7</v>
      </c>
      <c r="E43" s="2">
        <f>C43*IV.1!L44</f>
        <v>0</v>
      </c>
    </row>
    <row r="44" spans="1:5">
      <c r="A44" s="60">
        <v>41</v>
      </c>
      <c r="B44" s="5" t="s">
        <v>62</v>
      </c>
      <c r="C44" s="610">
        <v>904</v>
      </c>
      <c r="D44" s="2">
        <v>7</v>
      </c>
      <c r="E44" s="2">
        <f>C44*IV.1!L45</f>
        <v>0</v>
      </c>
    </row>
    <row r="45" spans="1:5" ht="26.4">
      <c r="A45" s="60">
        <v>42</v>
      </c>
      <c r="B45" s="470" t="s">
        <v>1035</v>
      </c>
      <c r="C45" s="610">
        <v>950</v>
      </c>
      <c r="D45" s="2">
        <v>7</v>
      </c>
      <c r="E45" s="2">
        <f>C45*IV.1!L46</f>
        <v>0</v>
      </c>
    </row>
    <row r="46" spans="1:5">
      <c r="A46" s="60">
        <v>43</v>
      </c>
      <c r="B46" s="5" t="s">
        <v>63</v>
      </c>
      <c r="C46" s="610">
        <v>618.79999999999995</v>
      </c>
      <c r="D46" s="2">
        <v>7</v>
      </c>
      <c r="E46" s="2">
        <f>C46*IV.1!L47</f>
        <v>0</v>
      </c>
    </row>
    <row r="47" spans="1:5">
      <c r="A47" s="60">
        <v>44</v>
      </c>
      <c r="B47" s="5" t="s">
        <v>65</v>
      </c>
      <c r="C47" s="610">
        <v>750</v>
      </c>
      <c r="D47" s="2">
        <v>7</v>
      </c>
      <c r="E47" s="2">
        <f>C47*IV.1!L48</f>
        <v>0</v>
      </c>
    </row>
    <row r="48" spans="1:5">
      <c r="A48" s="60">
        <v>45</v>
      </c>
      <c r="B48" s="5" t="s">
        <v>67</v>
      </c>
      <c r="C48" s="610">
        <v>679.5</v>
      </c>
      <c r="D48" s="2">
        <v>7</v>
      </c>
      <c r="E48" s="2">
        <f>C48*IV.1!L49</f>
        <v>0</v>
      </c>
    </row>
    <row r="49" spans="1:5">
      <c r="A49" s="60">
        <v>46</v>
      </c>
      <c r="B49" s="5" t="s">
        <v>69</v>
      </c>
      <c r="C49" s="610">
        <v>1010</v>
      </c>
      <c r="D49" s="2">
        <v>20</v>
      </c>
      <c r="E49" s="2">
        <f>C49*IV.1!L50</f>
        <v>0</v>
      </c>
    </row>
    <row r="50" spans="1:5" ht="27.6">
      <c r="A50" s="60">
        <v>47</v>
      </c>
      <c r="B50" s="5" t="s">
        <v>71</v>
      </c>
      <c r="C50" s="610">
        <v>552.20000000000005</v>
      </c>
      <c r="D50" s="2">
        <v>20</v>
      </c>
      <c r="E50" s="2">
        <f>C50*IV.1!L51</f>
        <v>0</v>
      </c>
    </row>
    <row r="51" spans="1:5">
      <c r="A51" s="60">
        <v>48</v>
      </c>
      <c r="B51" s="5" t="s">
        <v>73</v>
      </c>
      <c r="C51" s="610">
        <v>140.4</v>
      </c>
      <c r="D51" s="2">
        <v>20</v>
      </c>
      <c r="E51" s="2">
        <f>C51*IV.1!L52</f>
        <v>0</v>
      </c>
    </row>
    <row r="52" spans="1:5">
      <c r="A52" s="60">
        <v>49</v>
      </c>
      <c r="B52" s="5" t="s">
        <v>75</v>
      </c>
      <c r="C52" s="610">
        <v>135.1</v>
      </c>
      <c r="D52" s="2">
        <v>20</v>
      </c>
      <c r="E52" s="2">
        <f>C52*IV.1!L53</f>
        <v>0</v>
      </c>
    </row>
    <row r="53" spans="1:5">
      <c r="A53" s="60">
        <v>50</v>
      </c>
      <c r="B53" s="5" t="s">
        <v>76</v>
      </c>
      <c r="C53" s="610">
        <v>138.6</v>
      </c>
      <c r="D53" s="2">
        <v>20</v>
      </c>
      <c r="E53" s="2">
        <f>C53*IV.1!L54</f>
        <v>0</v>
      </c>
    </row>
    <row r="54" spans="1:5">
      <c r="A54" s="60">
        <v>51</v>
      </c>
      <c r="B54" s="5" t="s">
        <v>77</v>
      </c>
      <c r="C54" s="610">
        <v>230.5</v>
      </c>
      <c r="D54" s="2">
        <v>20</v>
      </c>
      <c r="E54" s="2">
        <f>C54*IV.1!L55</f>
        <v>0</v>
      </c>
    </row>
    <row r="55" spans="1:5">
      <c r="A55" s="60">
        <v>52</v>
      </c>
      <c r="B55" s="5" t="s">
        <v>78</v>
      </c>
      <c r="C55" s="610">
        <v>145.5</v>
      </c>
      <c r="D55" s="2">
        <v>20</v>
      </c>
      <c r="E55" s="2">
        <f>C55*IV.1!L56</f>
        <v>0</v>
      </c>
    </row>
    <row r="56" spans="1:5">
      <c r="A56" s="60">
        <v>53</v>
      </c>
      <c r="B56" s="5" t="s">
        <v>79</v>
      </c>
      <c r="C56" s="610">
        <v>216.8</v>
      </c>
      <c r="D56" s="2">
        <v>20</v>
      </c>
      <c r="E56" s="2">
        <f>C56*IV.1!L57</f>
        <v>0</v>
      </c>
    </row>
    <row r="57" spans="1:5">
      <c r="A57" s="60">
        <v>54</v>
      </c>
      <c r="B57" s="5" t="s">
        <v>80</v>
      </c>
      <c r="C57" s="610">
        <v>296</v>
      </c>
      <c r="D57" s="2">
        <v>20</v>
      </c>
      <c r="E57" s="2">
        <f>C57*IV.1!L58</f>
        <v>0</v>
      </c>
    </row>
    <row r="58" spans="1:5">
      <c r="A58" s="60">
        <v>55</v>
      </c>
      <c r="B58" s="5" t="s">
        <v>81</v>
      </c>
      <c r="C58" s="610">
        <v>233.6</v>
      </c>
      <c r="D58" s="2">
        <v>20</v>
      </c>
      <c r="E58" s="2">
        <f>C58*IV.1!L59</f>
        <v>0</v>
      </c>
    </row>
    <row r="59" spans="1:5">
      <c r="A59" s="60">
        <v>56</v>
      </c>
      <c r="B59" s="5" t="s">
        <v>82</v>
      </c>
      <c r="C59" s="610">
        <v>338</v>
      </c>
      <c r="D59" s="2">
        <v>20</v>
      </c>
      <c r="E59" s="2">
        <f>C59*IV.1!L60</f>
        <v>0</v>
      </c>
    </row>
    <row r="60" spans="1:5">
      <c r="A60" s="60">
        <v>57</v>
      </c>
      <c r="B60" s="5" t="s">
        <v>84</v>
      </c>
      <c r="C60" s="610">
        <v>305</v>
      </c>
      <c r="D60" s="2">
        <v>20</v>
      </c>
      <c r="E60" s="2">
        <f>C60*IV.1!L61</f>
        <v>0</v>
      </c>
    </row>
    <row r="61" spans="1:5">
      <c r="A61" s="60">
        <v>58</v>
      </c>
      <c r="B61" s="5" t="s">
        <v>86</v>
      </c>
      <c r="C61" s="610">
        <v>265.5</v>
      </c>
      <c r="D61" s="2">
        <v>20</v>
      </c>
      <c r="E61" s="2">
        <f>C61*IV.1!L62</f>
        <v>0</v>
      </c>
    </row>
    <row r="62" spans="1:5">
      <c r="A62" s="60">
        <v>59</v>
      </c>
      <c r="B62" s="5" t="s">
        <v>88</v>
      </c>
      <c r="C62" s="610">
        <v>265.5</v>
      </c>
      <c r="D62" s="2">
        <v>20</v>
      </c>
      <c r="E62" s="2">
        <f>C62*IV.1!L63</f>
        <v>0</v>
      </c>
    </row>
    <row r="63" spans="1:5" ht="27.6">
      <c r="A63" s="60">
        <v>60</v>
      </c>
      <c r="B63" s="5" t="s">
        <v>90</v>
      </c>
      <c r="C63" s="610">
        <v>357</v>
      </c>
      <c r="D63" s="2">
        <v>20</v>
      </c>
      <c r="E63" s="2">
        <f>C63*IV.1!L64</f>
        <v>0</v>
      </c>
    </row>
    <row r="64" spans="1:5">
      <c r="A64" s="60">
        <v>61</v>
      </c>
      <c r="B64" s="4" t="s">
        <v>92</v>
      </c>
    </row>
    <row r="65" spans="1:5">
      <c r="A65" s="60">
        <v>62</v>
      </c>
      <c r="B65" s="5" t="s">
        <v>94</v>
      </c>
      <c r="C65" s="610">
        <v>2070</v>
      </c>
      <c r="D65" s="2">
        <v>6</v>
      </c>
      <c r="E65" s="2">
        <f>C65*IV.1!L66</f>
        <v>0</v>
      </c>
    </row>
    <row r="66" spans="1:5">
      <c r="A66" s="60">
        <v>63</v>
      </c>
      <c r="B66" s="470" t="s">
        <v>1036</v>
      </c>
      <c r="C66" s="610">
        <v>790</v>
      </c>
      <c r="D66" s="2">
        <v>6</v>
      </c>
      <c r="E66" s="2">
        <f>C66*IV.1!L67</f>
        <v>0</v>
      </c>
    </row>
    <row r="67" spans="1:5">
      <c r="A67" s="60">
        <v>64</v>
      </c>
      <c r="B67" s="5" t="s">
        <v>95</v>
      </c>
      <c r="C67" s="610">
        <v>1540</v>
      </c>
      <c r="D67" s="2">
        <v>6</v>
      </c>
      <c r="E67" s="2">
        <f>C67*IV.1!L68</f>
        <v>0</v>
      </c>
    </row>
    <row r="68" spans="1:5">
      <c r="A68" s="60">
        <v>65</v>
      </c>
      <c r="B68" s="5" t="s">
        <v>97</v>
      </c>
      <c r="C68" s="610">
        <v>4165</v>
      </c>
      <c r="D68" s="2">
        <v>6</v>
      </c>
      <c r="E68" s="2">
        <f>C68*IV.1!L69</f>
        <v>0</v>
      </c>
    </row>
    <row r="69" spans="1:5">
      <c r="A69" s="60">
        <v>66</v>
      </c>
      <c r="B69" s="5" t="s">
        <v>98</v>
      </c>
      <c r="C69" s="610">
        <v>3020</v>
      </c>
      <c r="D69" s="2">
        <v>6</v>
      </c>
      <c r="E69" s="2">
        <f>C69*IV.1!L70</f>
        <v>0</v>
      </c>
    </row>
    <row r="70" spans="1:5">
      <c r="A70" s="60">
        <v>67</v>
      </c>
      <c r="B70" s="5" t="s">
        <v>99</v>
      </c>
      <c r="C70" s="610">
        <v>3020</v>
      </c>
      <c r="D70" s="2">
        <v>6</v>
      </c>
      <c r="E70" s="2">
        <f>C70*IV.1!L71</f>
        <v>0</v>
      </c>
    </row>
    <row r="71" spans="1:5">
      <c r="A71" s="60">
        <v>68</v>
      </c>
      <c r="B71" s="5" t="s">
        <v>100</v>
      </c>
      <c r="C71" s="610">
        <v>2050</v>
      </c>
      <c r="D71" s="2">
        <v>6</v>
      </c>
      <c r="E71" s="2">
        <f>C71*IV.1!L72</f>
        <v>0</v>
      </c>
    </row>
    <row r="72" spans="1:5">
      <c r="A72" s="60">
        <v>69</v>
      </c>
      <c r="B72" s="470" t="s">
        <v>1037</v>
      </c>
      <c r="C72" s="610">
        <v>2492.5</v>
      </c>
      <c r="D72" s="2">
        <v>6</v>
      </c>
      <c r="E72" s="2">
        <f>C72*IV.1!L73</f>
        <v>0</v>
      </c>
    </row>
    <row r="73" spans="1:5">
      <c r="A73" s="60">
        <v>70</v>
      </c>
      <c r="B73" s="470" t="s">
        <v>1038</v>
      </c>
      <c r="C73" s="610">
        <v>1952.5</v>
      </c>
      <c r="D73" s="2">
        <v>6</v>
      </c>
      <c r="E73" s="2">
        <f>C73*IV.1!L74</f>
        <v>0</v>
      </c>
    </row>
    <row r="74" spans="1:5">
      <c r="A74" s="60">
        <v>71</v>
      </c>
      <c r="B74" s="5" t="s">
        <v>101</v>
      </c>
      <c r="C74" s="610">
        <v>3385.69</v>
      </c>
      <c r="D74" s="2">
        <v>4</v>
      </c>
      <c r="E74" s="2">
        <f>C74*IV.1!L75</f>
        <v>0</v>
      </c>
    </row>
    <row r="75" spans="1:5">
      <c r="A75" s="60">
        <v>72</v>
      </c>
      <c r="B75" s="5" t="s">
        <v>103</v>
      </c>
      <c r="C75" s="610">
        <v>1280</v>
      </c>
      <c r="D75" s="2">
        <v>6</v>
      </c>
      <c r="E75" s="2">
        <f>C75*IV.1!L76</f>
        <v>0</v>
      </c>
    </row>
    <row r="76" spans="1:5">
      <c r="A76" s="60">
        <v>73</v>
      </c>
      <c r="B76" s="5" t="s">
        <v>105</v>
      </c>
      <c r="C76" s="610">
        <v>1189.58</v>
      </c>
      <c r="D76" s="2">
        <v>6</v>
      </c>
      <c r="E76" s="2">
        <f>C76*IV.1!L77</f>
        <v>0</v>
      </c>
    </row>
    <row r="77" spans="1:5">
      <c r="A77" s="60">
        <v>74</v>
      </c>
      <c r="B77" s="4" t="s">
        <v>107</v>
      </c>
    </row>
    <row r="78" spans="1:5">
      <c r="A78" s="60">
        <v>75</v>
      </c>
      <c r="B78" s="5" t="s">
        <v>109</v>
      </c>
      <c r="C78" s="610">
        <v>82.24</v>
      </c>
      <c r="D78" s="2">
        <v>64</v>
      </c>
      <c r="E78" s="2">
        <f>C78*IV.1!L79</f>
        <v>0</v>
      </c>
    </row>
    <row r="79" spans="1:5">
      <c r="A79" s="60">
        <v>76</v>
      </c>
      <c r="B79" s="5" t="s">
        <v>111</v>
      </c>
      <c r="C79" s="610">
        <v>68.900000000000006</v>
      </c>
      <c r="D79" s="2">
        <v>21</v>
      </c>
      <c r="E79" s="2">
        <f>C79*IV.1!L80</f>
        <v>0</v>
      </c>
    </row>
    <row r="80" spans="1:5">
      <c r="A80" s="60">
        <v>77</v>
      </c>
      <c r="B80" s="5" t="s">
        <v>112</v>
      </c>
      <c r="C80" s="610">
        <v>125.4</v>
      </c>
      <c r="D80" s="2">
        <v>21</v>
      </c>
      <c r="E80" s="2">
        <f>C80*IV.1!L81</f>
        <v>0</v>
      </c>
    </row>
    <row r="81" spans="1:5">
      <c r="A81" s="60">
        <v>78</v>
      </c>
      <c r="B81" s="5" t="s">
        <v>113</v>
      </c>
      <c r="C81" s="610">
        <v>64.2</v>
      </c>
      <c r="D81" s="2">
        <v>21</v>
      </c>
      <c r="E81" s="2">
        <f>C81*IV.1!L82</f>
        <v>0</v>
      </c>
    </row>
    <row r="82" spans="1:5">
      <c r="A82" s="60">
        <v>79</v>
      </c>
      <c r="B82" s="5" t="s">
        <v>115</v>
      </c>
      <c r="C82" s="610">
        <v>122</v>
      </c>
      <c r="D82" s="2">
        <v>10</v>
      </c>
      <c r="E82" s="2">
        <f>C82*IV.1!L83</f>
        <v>0</v>
      </c>
    </row>
    <row r="83" spans="1:5">
      <c r="A83" s="60">
        <v>80</v>
      </c>
      <c r="B83" s="5" t="s">
        <v>117</v>
      </c>
      <c r="C83" s="610">
        <v>1333.9</v>
      </c>
      <c r="D83" s="2">
        <v>3</v>
      </c>
      <c r="E83" s="2">
        <f>C83*IV.1!L84</f>
        <v>0</v>
      </c>
    </row>
    <row r="84" spans="1:5">
      <c r="A84" s="60">
        <v>81</v>
      </c>
      <c r="B84" s="5" t="s">
        <v>119</v>
      </c>
      <c r="C84" s="610">
        <v>5090</v>
      </c>
      <c r="D84" s="2">
        <v>1</v>
      </c>
      <c r="E84" s="2">
        <f>C84*IV.1!L85</f>
        <v>0</v>
      </c>
    </row>
    <row r="85" spans="1:5">
      <c r="A85" s="60">
        <v>82</v>
      </c>
      <c r="B85" s="5" t="s">
        <v>120</v>
      </c>
      <c r="C85" s="610">
        <v>1672</v>
      </c>
      <c r="D85" s="2">
        <v>2</v>
      </c>
      <c r="E85" s="2">
        <f>C85*IV.1!L86</f>
        <v>0</v>
      </c>
    </row>
    <row r="86" spans="1:5">
      <c r="A86" s="60">
        <v>83</v>
      </c>
      <c r="B86" s="470" t="s">
        <v>1039</v>
      </c>
      <c r="C86" s="610">
        <v>130.1</v>
      </c>
      <c r="D86" s="2">
        <v>2</v>
      </c>
      <c r="E86" s="2">
        <f>C86*IV.1!L87</f>
        <v>0</v>
      </c>
    </row>
    <row r="87" spans="1:5">
      <c r="A87" s="60">
        <v>84</v>
      </c>
      <c r="B87" s="5" t="s">
        <v>121</v>
      </c>
      <c r="C87" s="610">
        <v>488</v>
      </c>
      <c r="D87" s="2">
        <v>10</v>
      </c>
      <c r="E87" s="2">
        <f>C87*IV.1!L88</f>
        <v>0</v>
      </c>
    </row>
    <row r="88" spans="1:5">
      <c r="A88" s="60">
        <v>85</v>
      </c>
      <c r="B88" s="4" t="s">
        <v>123</v>
      </c>
    </row>
    <row r="89" spans="1:5">
      <c r="A89" s="60">
        <v>86</v>
      </c>
      <c r="B89" s="5" t="s">
        <v>125</v>
      </c>
      <c r="C89" s="610">
        <v>113.6</v>
      </c>
      <c r="D89" s="2">
        <v>4</v>
      </c>
      <c r="E89" s="2">
        <f>C89*IV.1!L90</f>
        <v>0</v>
      </c>
    </row>
    <row r="90" spans="1:5">
      <c r="A90" s="60">
        <v>87</v>
      </c>
      <c r="B90" s="5" t="s">
        <v>126</v>
      </c>
      <c r="C90" s="610">
        <v>168</v>
      </c>
      <c r="D90" s="2">
        <v>4</v>
      </c>
      <c r="E90" s="2">
        <f>C90*IV.1!L91</f>
        <v>0</v>
      </c>
    </row>
    <row r="91" spans="1:5">
      <c r="A91" s="60">
        <v>88</v>
      </c>
      <c r="B91" s="5" t="s">
        <v>127</v>
      </c>
      <c r="C91" s="610">
        <v>180</v>
      </c>
      <c r="D91" s="2">
        <v>4</v>
      </c>
      <c r="E91" s="2">
        <f>C91*IV.1!L92</f>
        <v>0</v>
      </c>
    </row>
    <row r="92" spans="1:5">
      <c r="A92" s="60">
        <v>89</v>
      </c>
      <c r="B92" s="5" t="s">
        <v>128</v>
      </c>
      <c r="C92" s="610">
        <v>66</v>
      </c>
      <c r="D92" s="2">
        <v>4</v>
      </c>
      <c r="E92" s="2">
        <f>C92*IV.1!L93</f>
        <v>0</v>
      </c>
    </row>
    <row r="93" spans="1:5">
      <c r="A93" s="60">
        <v>90</v>
      </c>
      <c r="B93" s="5" t="s">
        <v>129</v>
      </c>
      <c r="C93" s="610">
        <v>191.4</v>
      </c>
      <c r="D93" s="2">
        <v>4</v>
      </c>
      <c r="E93" s="2">
        <f>C93*IV.1!L94</f>
        <v>0</v>
      </c>
    </row>
    <row r="94" spans="1:5">
      <c r="A94" s="60">
        <v>91</v>
      </c>
      <c r="B94" s="5" t="s">
        <v>130</v>
      </c>
      <c r="C94" s="610">
        <v>306</v>
      </c>
      <c r="D94" s="2">
        <v>4</v>
      </c>
      <c r="E94" s="2">
        <f>C94*IV.1!L95</f>
        <v>0</v>
      </c>
    </row>
    <row r="95" spans="1:5">
      <c r="A95" s="60">
        <v>92</v>
      </c>
      <c r="B95" s="5" t="s">
        <v>131</v>
      </c>
      <c r="C95" s="610">
        <v>276</v>
      </c>
      <c r="D95" s="2">
        <v>4</v>
      </c>
      <c r="E95" s="2">
        <f>C95*IV.1!L96</f>
        <v>0</v>
      </c>
    </row>
    <row r="96" spans="1:5">
      <c r="A96" s="60">
        <v>93</v>
      </c>
      <c r="B96" s="5" t="s">
        <v>132</v>
      </c>
      <c r="C96" s="610">
        <v>190</v>
      </c>
      <c r="D96" s="2">
        <v>1</v>
      </c>
      <c r="E96" s="2">
        <f>C96*IV.1!L97</f>
        <v>0</v>
      </c>
    </row>
    <row r="97" spans="1:5">
      <c r="A97" s="60">
        <v>94</v>
      </c>
      <c r="B97" s="5" t="s">
        <v>134</v>
      </c>
      <c r="C97" s="610">
        <v>288</v>
      </c>
      <c r="D97" s="2">
        <v>4</v>
      </c>
      <c r="E97" s="2">
        <f>C97*IV.1!L98</f>
        <v>0</v>
      </c>
    </row>
    <row r="98" spans="1:5">
      <c r="A98" s="60">
        <v>95</v>
      </c>
      <c r="B98" s="5" t="s">
        <v>135</v>
      </c>
      <c r="C98" s="610">
        <v>68.7</v>
      </c>
      <c r="D98" s="2">
        <v>4</v>
      </c>
      <c r="E98" s="2">
        <f>C98*IV.1!L99</f>
        <v>0</v>
      </c>
    </row>
    <row r="99" spans="1:5">
      <c r="A99" s="60">
        <v>96</v>
      </c>
      <c r="B99" s="5" t="s">
        <v>136</v>
      </c>
      <c r="C99" s="610">
        <v>635.1</v>
      </c>
      <c r="D99" s="2">
        <v>4</v>
      </c>
      <c r="E99" s="2">
        <f>C99*IV.1!L100</f>
        <v>0</v>
      </c>
    </row>
    <row r="100" spans="1:5">
      <c r="A100" s="60">
        <v>97</v>
      </c>
      <c r="B100" s="5" t="s">
        <v>137</v>
      </c>
      <c r="C100" s="610">
        <v>373.1</v>
      </c>
      <c r="D100" s="2">
        <v>4</v>
      </c>
      <c r="E100" s="2">
        <f>C100*IV.1!L101</f>
        <v>0</v>
      </c>
    </row>
    <row r="101" spans="1:5">
      <c r="A101" s="60">
        <v>98</v>
      </c>
      <c r="B101" s="5" t="s">
        <v>138</v>
      </c>
      <c r="C101" s="610">
        <v>340</v>
      </c>
      <c r="D101" s="2">
        <v>4</v>
      </c>
      <c r="E101" s="2">
        <f>C101*IV.1!L102</f>
        <v>0</v>
      </c>
    </row>
    <row r="102" spans="1:5">
      <c r="A102" s="60">
        <v>99</v>
      </c>
      <c r="B102" s="5" t="s">
        <v>139</v>
      </c>
      <c r="C102" s="610">
        <v>191.7</v>
      </c>
      <c r="D102" s="2">
        <v>4</v>
      </c>
      <c r="E102" s="2">
        <f>C102*IV.1!L103</f>
        <v>0</v>
      </c>
    </row>
    <row r="103" spans="1:5">
      <c r="A103" s="60">
        <v>100</v>
      </c>
      <c r="B103" s="5" t="s">
        <v>141</v>
      </c>
      <c r="C103" s="610">
        <v>67.5</v>
      </c>
      <c r="D103" s="2">
        <v>7</v>
      </c>
      <c r="E103" s="2">
        <f>C103*IV.1!L104</f>
        <v>0</v>
      </c>
    </row>
    <row r="104" spans="1:5">
      <c r="A104" s="60">
        <v>101</v>
      </c>
      <c r="B104" s="5" t="s">
        <v>144</v>
      </c>
      <c r="C104" s="610">
        <v>116</v>
      </c>
      <c r="D104" s="2">
        <v>7</v>
      </c>
      <c r="E104" s="2">
        <f>C104*IV.1!L105</f>
        <v>0</v>
      </c>
    </row>
    <row r="105" spans="1:5">
      <c r="A105" s="60">
        <v>102</v>
      </c>
      <c r="B105" s="5" t="s">
        <v>145</v>
      </c>
      <c r="C105" s="610">
        <v>408</v>
      </c>
      <c r="D105" s="2">
        <v>4</v>
      </c>
      <c r="E105" s="2">
        <f>C105*IV.1!L106</f>
        <v>0</v>
      </c>
    </row>
    <row r="106" spans="1:5">
      <c r="A106" s="60">
        <v>103</v>
      </c>
      <c r="B106" s="5" t="s">
        <v>146</v>
      </c>
      <c r="C106" s="610">
        <v>197.6</v>
      </c>
      <c r="D106" s="2">
        <v>4</v>
      </c>
      <c r="E106" s="2">
        <f>C106*IV.1!L107</f>
        <v>0</v>
      </c>
    </row>
    <row r="107" spans="1:5">
      <c r="A107" s="60">
        <v>104</v>
      </c>
      <c r="B107" s="5" t="s">
        <v>147</v>
      </c>
      <c r="C107" s="610">
        <v>1260</v>
      </c>
      <c r="D107" s="2">
        <v>4</v>
      </c>
      <c r="E107" s="2">
        <f>C107*IV.1!L108</f>
        <v>0</v>
      </c>
    </row>
    <row r="108" spans="1:5">
      <c r="A108" s="60">
        <v>105</v>
      </c>
      <c r="B108" s="5" t="s">
        <v>148</v>
      </c>
      <c r="C108" s="610">
        <v>3.51</v>
      </c>
      <c r="D108" s="2">
        <v>4</v>
      </c>
      <c r="E108" s="2">
        <f>C108*IV.1!L109</f>
        <v>0</v>
      </c>
    </row>
    <row r="109" spans="1:5">
      <c r="A109" s="60">
        <v>106</v>
      </c>
      <c r="B109" s="5" t="s">
        <v>149</v>
      </c>
      <c r="C109" s="610">
        <v>8.36</v>
      </c>
      <c r="D109" s="2">
        <v>7</v>
      </c>
      <c r="E109" s="2">
        <f>C109*IV.1!L110</f>
        <v>0</v>
      </c>
    </row>
    <row r="110" spans="1:5">
      <c r="A110" s="60">
        <v>107</v>
      </c>
      <c r="B110" s="65" t="s">
        <v>652</v>
      </c>
      <c r="C110" s="610">
        <v>4.3</v>
      </c>
      <c r="D110" s="2">
        <v>4</v>
      </c>
      <c r="E110" s="2">
        <f>C110*IV.1!L111</f>
        <v>0</v>
      </c>
    </row>
    <row r="111" spans="1:5">
      <c r="A111" s="60">
        <v>108</v>
      </c>
      <c r="B111" s="5" t="s">
        <v>150</v>
      </c>
      <c r="C111" s="610">
        <v>264</v>
      </c>
      <c r="D111" s="2">
        <v>7</v>
      </c>
      <c r="E111" s="2">
        <f>C111*IV.1!L112</f>
        <v>0</v>
      </c>
    </row>
    <row r="112" spans="1:5">
      <c r="A112" s="60">
        <v>109</v>
      </c>
      <c r="B112" s="5" t="s">
        <v>151</v>
      </c>
      <c r="C112" s="610">
        <v>189</v>
      </c>
      <c r="D112" s="2">
        <v>4</v>
      </c>
      <c r="E112" s="2">
        <f>C112*IV.1!L113</f>
        <v>0</v>
      </c>
    </row>
    <row r="113" spans="1:5">
      <c r="A113" s="60">
        <v>110</v>
      </c>
      <c r="B113" s="5" t="s">
        <v>152</v>
      </c>
      <c r="C113" s="610">
        <v>876</v>
      </c>
      <c r="D113" s="2">
        <v>4</v>
      </c>
      <c r="E113" s="2">
        <f>C113*IV.1!L114</f>
        <v>0</v>
      </c>
    </row>
    <row r="114" spans="1:5">
      <c r="A114" s="60">
        <v>111</v>
      </c>
      <c r="B114" s="470" t="s">
        <v>1042</v>
      </c>
      <c r="C114" s="610">
        <v>617.70000000000005</v>
      </c>
      <c r="D114" s="2">
        <v>4</v>
      </c>
      <c r="E114" s="2">
        <f>C114*IV.1!L115</f>
        <v>0</v>
      </c>
    </row>
    <row r="115" spans="1:5">
      <c r="A115" s="60">
        <v>112</v>
      </c>
      <c r="B115" s="470" t="s">
        <v>1043</v>
      </c>
      <c r="C115" s="610">
        <v>598</v>
      </c>
      <c r="D115" s="2">
        <v>4</v>
      </c>
      <c r="E115" s="2">
        <f>C115*IV.1!L116</f>
        <v>0</v>
      </c>
    </row>
    <row r="116" spans="1:5">
      <c r="A116" s="60">
        <v>113</v>
      </c>
      <c r="B116" s="470" t="s">
        <v>1044</v>
      </c>
      <c r="C116" s="610">
        <v>236</v>
      </c>
      <c r="D116" s="2">
        <v>4</v>
      </c>
      <c r="E116" s="2">
        <f>C116*IV.1!L117</f>
        <v>0</v>
      </c>
    </row>
    <row r="117" spans="1:5">
      <c r="A117" s="60">
        <v>114</v>
      </c>
      <c r="B117" s="470" t="s">
        <v>1045</v>
      </c>
      <c r="C117" s="610">
        <v>274.7</v>
      </c>
      <c r="D117" s="2">
        <v>4</v>
      </c>
      <c r="E117" s="2">
        <f>C117*IV.1!L118</f>
        <v>0</v>
      </c>
    </row>
    <row r="118" spans="1:5">
      <c r="A118" s="60">
        <v>115</v>
      </c>
      <c r="B118" s="470" t="s">
        <v>1046</v>
      </c>
      <c r="C118" s="610">
        <v>340.66666666666703</v>
      </c>
      <c r="D118" s="2">
        <v>4</v>
      </c>
      <c r="E118" s="2">
        <f>C118*IV.1!L119</f>
        <v>0</v>
      </c>
    </row>
    <row r="119" spans="1:5">
      <c r="A119" s="60">
        <v>116</v>
      </c>
      <c r="B119" s="470" t="s">
        <v>1047</v>
      </c>
      <c r="C119" s="610">
        <v>368</v>
      </c>
      <c r="D119" s="2">
        <v>4</v>
      </c>
      <c r="E119" s="2">
        <f>C119*IV.1!L120</f>
        <v>0</v>
      </c>
    </row>
    <row r="120" spans="1:5">
      <c r="A120" s="60">
        <v>117</v>
      </c>
      <c r="B120" s="470" t="s">
        <v>1048</v>
      </c>
      <c r="C120" s="610">
        <v>161.5</v>
      </c>
      <c r="D120" s="2">
        <v>4</v>
      </c>
      <c r="E120" s="2">
        <f>C120*IV.1!L121</f>
        <v>0</v>
      </c>
    </row>
    <row r="121" spans="1:5">
      <c r="A121" s="60">
        <v>118</v>
      </c>
      <c r="B121" s="470" t="s">
        <v>1049</v>
      </c>
      <c r="C121" s="610">
        <v>70</v>
      </c>
      <c r="D121" s="2">
        <v>4</v>
      </c>
      <c r="E121" s="2">
        <f>C121*IV.1!L122</f>
        <v>0</v>
      </c>
    </row>
    <row r="122" spans="1:5">
      <c r="A122" s="60">
        <v>119</v>
      </c>
      <c r="B122" s="470" t="s">
        <v>1050</v>
      </c>
      <c r="C122" s="610">
        <v>321.66666666666703</v>
      </c>
      <c r="D122" s="2">
        <v>4</v>
      </c>
      <c r="E122" s="2">
        <f>C122*IV.1!L123</f>
        <v>0</v>
      </c>
    </row>
    <row r="123" spans="1:5">
      <c r="A123" s="60">
        <v>120</v>
      </c>
      <c r="B123" s="5" t="s">
        <v>153</v>
      </c>
      <c r="C123" s="610">
        <v>110.15</v>
      </c>
      <c r="D123" s="2">
        <v>1000000</v>
      </c>
      <c r="E123" s="2">
        <f>C123*IV.1!L124</f>
        <v>0</v>
      </c>
    </row>
    <row r="124" spans="1:5">
      <c r="A124" s="60">
        <v>121</v>
      </c>
      <c r="B124" s="4" t="s">
        <v>155</v>
      </c>
    </row>
    <row r="125" spans="1:5">
      <c r="A125" s="60">
        <v>122</v>
      </c>
      <c r="B125" s="5" t="s">
        <v>157</v>
      </c>
      <c r="C125" s="610">
        <v>4520</v>
      </c>
      <c r="D125" s="2">
        <v>7</v>
      </c>
      <c r="E125" s="2">
        <f>C125*IV.1!L126</f>
        <v>0</v>
      </c>
    </row>
    <row r="126" spans="1:5">
      <c r="A126" s="60">
        <v>123</v>
      </c>
      <c r="B126" s="5" t="s">
        <v>158</v>
      </c>
      <c r="C126" s="610">
        <v>3810</v>
      </c>
      <c r="D126" s="2">
        <v>7</v>
      </c>
      <c r="E126" s="2">
        <f>C126*IV.1!L127</f>
        <v>0</v>
      </c>
    </row>
    <row r="127" spans="1:5">
      <c r="A127" s="60">
        <v>124</v>
      </c>
      <c r="B127" s="5" t="s">
        <v>159</v>
      </c>
      <c r="C127" s="610">
        <v>2988.23</v>
      </c>
      <c r="D127" s="2">
        <v>7</v>
      </c>
      <c r="E127" s="2">
        <f>C127*IV.1!L128</f>
        <v>0</v>
      </c>
    </row>
    <row r="128" spans="1:5">
      <c r="A128" s="60">
        <v>125</v>
      </c>
      <c r="B128" s="5" t="s">
        <v>160</v>
      </c>
      <c r="C128" s="610">
        <v>800</v>
      </c>
      <c r="D128" s="2">
        <v>7</v>
      </c>
      <c r="E128" s="2">
        <f>C128*IV.1!L129</f>
        <v>0</v>
      </c>
    </row>
    <row r="129" spans="1:5">
      <c r="A129" s="60">
        <v>126</v>
      </c>
      <c r="B129" s="5" t="s">
        <v>161</v>
      </c>
      <c r="C129" s="610">
        <v>1430</v>
      </c>
      <c r="D129" s="2">
        <v>7</v>
      </c>
      <c r="E129" s="2">
        <f>C129*IV.1!L130</f>
        <v>0</v>
      </c>
    </row>
    <row r="130" spans="1:5">
      <c r="A130" s="60">
        <v>127</v>
      </c>
      <c r="B130" s="5" t="s">
        <v>162</v>
      </c>
      <c r="C130" s="610">
        <v>187</v>
      </c>
      <c r="D130" s="2">
        <v>21</v>
      </c>
      <c r="E130" s="2">
        <f>C130*IV.1!L131</f>
        <v>0</v>
      </c>
    </row>
    <row r="131" spans="1:5">
      <c r="A131" s="60">
        <v>128</v>
      </c>
      <c r="B131" s="5" t="s">
        <v>163</v>
      </c>
      <c r="C131" s="610">
        <v>228.4</v>
      </c>
      <c r="D131" s="2">
        <v>21</v>
      </c>
      <c r="E131" s="2">
        <f>C131*IV.1!L132</f>
        <v>0</v>
      </c>
    </row>
    <row r="132" spans="1:5">
      <c r="A132" s="60">
        <v>129</v>
      </c>
      <c r="B132" s="4" t="s">
        <v>165</v>
      </c>
    </row>
    <row r="133" spans="1:5">
      <c r="A133" s="60">
        <v>130</v>
      </c>
      <c r="B133" s="5" t="s">
        <v>167</v>
      </c>
      <c r="C133" s="610">
        <v>311.3</v>
      </c>
      <c r="D133" s="2">
        <v>14</v>
      </c>
      <c r="E133" s="2">
        <f>C133*IV.1!L134</f>
        <v>0</v>
      </c>
    </row>
    <row r="134" spans="1:5">
      <c r="A134" s="60">
        <v>131</v>
      </c>
      <c r="B134" s="5" t="s">
        <v>169</v>
      </c>
      <c r="C134" s="610">
        <v>365.3</v>
      </c>
      <c r="D134" s="2">
        <v>14</v>
      </c>
      <c r="E134" s="2">
        <f>C134*IV.1!L135</f>
        <v>0</v>
      </c>
    </row>
    <row r="135" spans="1:5">
      <c r="A135" s="60">
        <v>132</v>
      </c>
      <c r="B135" s="5" t="s">
        <v>170</v>
      </c>
      <c r="C135" s="610">
        <v>484.5</v>
      </c>
      <c r="D135" s="2">
        <v>21</v>
      </c>
      <c r="E135" s="2">
        <f>C135*IV.1!L136</f>
        <v>0</v>
      </c>
    </row>
    <row r="136" spans="1:5">
      <c r="A136" s="60">
        <v>133</v>
      </c>
      <c r="B136" s="5" t="s">
        <v>171</v>
      </c>
      <c r="C136" s="610">
        <v>276</v>
      </c>
      <c r="D136" s="2">
        <v>21</v>
      </c>
      <c r="E136" s="2">
        <f>C136*IV.1!L137</f>
        <v>0</v>
      </c>
    </row>
    <row r="137" spans="1:5">
      <c r="A137" s="60">
        <v>134</v>
      </c>
      <c r="B137" s="5" t="s">
        <v>172</v>
      </c>
      <c r="C137" s="610">
        <v>403.2</v>
      </c>
      <c r="D137" s="2">
        <v>21</v>
      </c>
      <c r="E137" s="2">
        <f>C137*IV.1!L138</f>
        <v>0</v>
      </c>
    </row>
    <row r="138" spans="1:5">
      <c r="A138" s="60">
        <v>135</v>
      </c>
      <c r="B138" s="5" t="s">
        <v>174</v>
      </c>
      <c r="C138" s="610">
        <v>294.8</v>
      </c>
      <c r="D138" s="2">
        <v>14</v>
      </c>
      <c r="E138" s="2">
        <f>C138*IV.1!L139</f>
        <v>0</v>
      </c>
    </row>
    <row r="139" spans="1:5">
      <c r="A139" s="60">
        <v>136</v>
      </c>
      <c r="B139" s="5" t="s">
        <v>175</v>
      </c>
      <c r="C139" s="610">
        <v>1350.6</v>
      </c>
      <c r="D139" s="2">
        <v>14</v>
      </c>
      <c r="E139" s="2">
        <f>C139*IV.1!L140</f>
        <v>0</v>
      </c>
    </row>
    <row r="140" spans="1:5">
      <c r="A140" s="60">
        <v>137</v>
      </c>
      <c r="B140" s="5" t="s">
        <v>176</v>
      </c>
      <c r="C140" s="610">
        <v>644</v>
      </c>
      <c r="D140" s="2">
        <v>14</v>
      </c>
      <c r="E140" s="2">
        <f>C140*IV.1!L141</f>
        <v>0</v>
      </c>
    </row>
    <row r="141" spans="1:5">
      <c r="A141" s="60">
        <v>138</v>
      </c>
      <c r="B141" s="5" t="s">
        <v>177</v>
      </c>
      <c r="C141" s="610">
        <v>1131.0999999999999</v>
      </c>
      <c r="D141" s="2">
        <v>14</v>
      </c>
      <c r="E141" s="2">
        <f>C141*IV.1!L142</f>
        <v>0</v>
      </c>
    </row>
    <row r="142" spans="1:5">
      <c r="A142" s="60">
        <v>139</v>
      </c>
      <c r="B142" s="5" t="s">
        <v>178</v>
      </c>
      <c r="C142" s="610">
        <v>345</v>
      </c>
      <c r="D142" s="2">
        <v>14</v>
      </c>
      <c r="E142" s="2">
        <f>C142*IV.1!L143</f>
        <v>0</v>
      </c>
    </row>
    <row r="143" spans="1:5">
      <c r="A143" s="60">
        <v>140</v>
      </c>
      <c r="B143" s="5" t="s">
        <v>179</v>
      </c>
      <c r="C143" s="610">
        <v>128.80000000000001</v>
      </c>
      <c r="D143" s="2">
        <v>14</v>
      </c>
      <c r="E143" s="2">
        <f>C143*IV.1!L144</f>
        <v>0</v>
      </c>
    </row>
    <row r="144" spans="1:5">
      <c r="A144" s="60">
        <v>141</v>
      </c>
      <c r="B144" s="5" t="s">
        <v>180</v>
      </c>
      <c r="C144" s="610">
        <v>240</v>
      </c>
      <c r="D144" s="2">
        <v>14</v>
      </c>
      <c r="E144" s="2">
        <f>C144*IV.1!L145</f>
        <v>0</v>
      </c>
    </row>
    <row r="145" spans="1:5">
      <c r="A145" s="60">
        <v>142</v>
      </c>
      <c r="B145" s="65" t="s">
        <v>653</v>
      </c>
      <c r="C145" s="610">
        <v>850</v>
      </c>
      <c r="D145" s="2">
        <v>14</v>
      </c>
      <c r="E145" s="2">
        <f>C145*IV.1!L146</f>
        <v>0</v>
      </c>
    </row>
    <row r="146" spans="1:5">
      <c r="A146" s="60">
        <v>143</v>
      </c>
      <c r="B146" s="65" t="s">
        <v>727</v>
      </c>
      <c r="C146" s="610">
        <v>490</v>
      </c>
      <c r="D146" s="2">
        <v>14</v>
      </c>
      <c r="E146" s="2">
        <f>C146*IV.1!L147</f>
        <v>0</v>
      </c>
    </row>
    <row r="147" spans="1:5">
      <c r="A147" s="60">
        <v>144</v>
      </c>
      <c r="B147" s="470" t="s">
        <v>1051</v>
      </c>
      <c r="C147" s="610">
        <v>259.7</v>
      </c>
      <c r="D147" s="2">
        <v>14</v>
      </c>
      <c r="E147" s="2">
        <f>C147*IV.1!L148</f>
        <v>0</v>
      </c>
    </row>
    <row r="148" spans="1:5">
      <c r="A148" s="60">
        <v>145</v>
      </c>
      <c r="B148" s="470" t="s">
        <v>1052</v>
      </c>
      <c r="C148" s="610">
        <v>123.75</v>
      </c>
      <c r="D148" s="2">
        <v>14</v>
      </c>
      <c r="E148" s="2">
        <f>C148*IV.1!L149</f>
        <v>0</v>
      </c>
    </row>
    <row r="149" spans="1:5">
      <c r="A149" s="60">
        <v>146</v>
      </c>
      <c r="B149" s="470" t="s">
        <v>1053</v>
      </c>
      <c r="C149" s="610">
        <v>580</v>
      </c>
      <c r="D149" s="2">
        <v>14</v>
      </c>
      <c r="E149" s="2">
        <f>C149*IV.1!L150</f>
        <v>0</v>
      </c>
    </row>
    <row r="150" spans="1:5">
      <c r="A150" s="60">
        <v>147</v>
      </c>
      <c r="B150" s="470" t="s">
        <v>1054</v>
      </c>
      <c r="C150" s="610">
        <v>760</v>
      </c>
      <c r="D150" s="2">
        <v>14</v>
      </c>
      <c r="E150" s="2">
        <f>C150*IV.1!L151</f>
        <v>0</v>
      </c>
    </row>
    <row r="151" spans="1:5">
      <c r="A151" s="60">
        <v>148</v>
      </c>
      <c r="B151" s="470" t="s">
        <v>1055</v>
      </c>
      <c r="C151" s="610">
        <v>442.15499999999997</v>
      </c>
      <c r="D151" s="2">
        <v>14</v>
      </c>
      <c r="E151" s="2">
        <f>C151*IV.1!L152</f>
        <v>0</v>
      </c>
    </row>
    <row r="152" spans="1:5">
      <c r="A152" s="60">
        <v>149</v>
      </c>
      <c r="B152" s="470" t="s">
        <v>1056</v>
      </c>
      <c r="C152" s="610">
        <v>414</v>
      </c>
      <c r="D152" s="2">
        <v>14</v>
      </c>
      <c r="E152" s="2">
        <f>C152*IV.1!L153</f>
        <v>0</v>
      </c>
    </row>
    <row r="153" spans="1:5">
      <c r="A153" s="60">
        <v>150</v>
      </c>
      <c r="B153" s="470" t="s">
        <v>1057</v>
      </c>
      <c r="C153" s="610">
        <v>214.97</v>
      </c>
      <c r="D153" s="2">
        <v>14</v>
      </c>
      <c r="E153" s="2">
        <f>C153*IV.1!L154</f>
        <v>0</v>
      </c>
    </row>
    <row r="154" spans="1:5">
      <c r="A154" s="60">
        <v>151</v>
      </c>
      <c r="B154" s="470" t="s">
        <v>169</v>
      </c>
      <c r="C154" s="610">
        <v>182.7</v>
      </c>
      <c r="D154" s="2">
        <v>14</v>
      </c>
      <c r="E154" s="2">
        <f>C154*IV.1!L155</f>
        <v>0</v>
      </c>
    </row>
    <row r="155" spans="1:5">
      <c r="A155" s="60">
        <v>152</v>
      </c>
      <c r="B155" s="470" t="s">
        <v>1058</v>
      </c>
      <c r="C155" s="610">
        <v>600</v>
      </c>
      <c r="D155" s="2">
        <v>14</v>
      </c>
      <c r="E155" s="2">
        <f>C155*IV.1!L156</f>
        <v>0</v>
      </c>
    </row>
    <row r="156" spans="1:5">
      <c r="A156" s="60">
        <v>153</v>
      </c>
      <c r="B156" s="5" t="s">
        <v>181</v>
      </c>
      <c r="C156" s="610">
        <v>383.98</v>
      </c>
      <c r="D156" s="2">
        <v>1000000</v>
      </c>
      <c r="E156" s="2">
        <f>C156*IV.1!L157</f>
        <v>0</v>
      </c>
    </row>
    <row r="157" spans="1:5">
      <c r="A157" s="60">
        <v>154</v>
      </c>
      <c r="B157" s="4" t="s">
        <v>183</v>
      </c>
    </row>
    <row r="158" spans="1:5">
      <c r="A158" s="60">
        <v>155</v>
      </c>
      <c r="B158" s="5" t="s">
        <v>185</v>
      </c>
      <c r="C158" s="610">
        <v>6960</v>
      </c>
      <c r="D158" s="2">
        <v>1</v>
      </c>
      <c r="E158" s="2">
        <f>C158*IV.1!L159</f>
        <v>0</v>
      </c>
    </row>
    <row r="159" spans="1:5">
      <c r="A159" s="60">
        <v>156</v>
      </c>
      <c r="B159" s="5" t="s">
        <v>187</v>
      </c>
      <c r="C159" s="610">
        <v>7216</v>
      </c>
      <c r="D159" s="2">
        <v>4</v>
      </c>
      <c r="E159" s="2">
        <f>C159*IV.1!L160</f>
        <v>0</v>
      </c>
    </row>
    <row r="160" spans="1:5">
      <c r="A160" s="60">
        <v>157</v>
      </c>
      <c r="B160" s="5" t="s">
        <v>189</v>
      </c>
      <c r="C160" s="610">
        <v>1335.5</v>
      </c>
      <c r="D160" s="2">
        <v>4</v>
      </c>
      <c r="E160" s="2">
        <f>C160*IV.1!L161</f>
        <v>0</v>
      </c>
    </row>
    <row r="161" spans="1:5">
      <c r="A161" s="60">
        <v>158</v>
      </c>
      <c r="B161" s="5" t="s">
        <v>191</v>
      </c>
      <c r="C161" s="610">
        <v>6598</v>
      </c>
      <c r="D161" s="2">
        <v>1</v>
      </c>
      <c r="E161" s="2">
        <f>C161*IV.1!L162</f>
        <v>0</v>
      </c>
    </row>
    <row r="162" spans="1:5">
      <c r="A162" s="60">
        <v>159</v>
      </c>
      <c r="B162" s="4" t="s">
        <v>192</v>
      </c>
    </row>
    <row r="163" spans="1:5">
      <c r="A163" s="60">
        <v>160</v>
      </c>
      <c r="B163" s="5" t="s">
        <v>194</v>
      </c>
      <c r="C163" s="610">
        <v>364</v>
      </c>
      <c r="D163" s="2">
        <v>10</v>
      </c>
      <c r="E163" s="2">
        <f>C163*IV.1!L164</f>
        <v>0</v>
      </c>
    </row>
    <row r="164" spans="1:5">
      <c r="A164" s="60">
        <v>161</v>
      </c>
      <c r="B164" s="5" t="s">
        <v>195</v>
      </c>
      <c r="C164" s="610">
        <v>377</v>
      </c>
      <c r="D164" s="2">
        <v>10</v>
      </c>
      <c r="E164" s="2">
        <f>C164*IV.1!L165</f>
        <v>0</v>
      </c>
    </row>
    <row r="165" spans="1:5">
      <c r="A165" s="60">
        <v>162</v>
      </c>
      <c r="B165" s="5" t="s">
        <v>197</v>
      </c>
      <c r="C165" s="610">
        <v>132</v>
      </c>
      <c r="D165" s="2">
        <v>3</v>
      </c>
      <c r="E165" s="2">
        <f>C165*IV.1!L166</f>
        <v>0</v>
      </c>
    </row>
    <row r="166" spans="1:5">
      <c r="A166" s="60">
        <v>163</v>
      </c>
      <c r="B166" s="6" t="s">
        <v>198</v>
      </c>
      <c r="C166" s="610">
        <v>2.64</v>
      </c>
      <c r="D166" s="2">
        <v>105</v>
      </c>
      <c r="E166" s="2">
        <f>C166*IV.1!L167</f>
        <v>0</v>
      </c>
    </row>
    <row r="167" spans="1:5">
      <c r="A167" s="60">
        <v>164</v>
      </c>
      <c r="B167" s="5" t="s">
        <v>201</v>
      </c>
      <c r="C167" s="610">
        <v>352</v>
      </c>
      <c r="D167" s="2">
        <v>7</v>
      </c>
      <c r="E167" s="2">
        <f>C167*IV.1!L168</f>
        <v>0</v>
      </c>
    </row>
    <row r="168" spans="1:5">
      <c r="A168" s="60">
        <v>165</v>
      </c>
      <c r="B168" s="6" t="s">
        <v>202</v>
      </c>
      <c r="C168" s="610">
        <v>90</v>
      </c>
      <c r="D168" s="2">
        <v>105</v>
      </c>
      <c r="E168" s="2">
        <f>C168*IV.1!L169</f>
        <v>0</v>
      </c>
    </row>
    <row r="169" spans="1:5">
      <c r="A169" s="60">
        <v>166</v>
      </c>
      <c r="B169" s="5" t="s">
        <v>205</v>
      </c>
      <c r="C169" s="610">
        <v>666.5</v>
      </c>
      <c r="D169" s="2">
        <v>1000000</v>
      </c>
      <c r="E169" s="2">
        <f>C169*IV.1!L170</f>
        <v>0</v>
      </c>
    </row>
    <row r="170" spans="1:5">
      <c r="A170" s="60">
        <v>167</v>
      </c>
      <c r="B170" s="4" t="s">
        <v>207</v>
      </c>
    </row>
    <row r="171" spans="1:5">
      <c r="A171" s="60">
        <v>168</v>
      </c>
      <c r="B171" s="5" t="s">
        <v>209</v>
      </c>
      <c r="C171" s="610">
        <v>0</v>
      </c>
      <c r="D171" s="2">
        <v>100</v>
      </c>
      <c r="E171" s="2">
        <f>C171*IV.1!L172</f>
        <v>0</v>
      </c>
    </row>
    <row r="172" spans="1:5">
      <c r="A172" s="60">
        <v>169</v>
      </c>
      <c r="B172" s="5" t="s">
        <v>211</v>
      </c>
      <c r="C172" s="610">
        <v>6.36</v>
      </c>
      <c r="D172" s="2">
        <v>100</v>
      </c>
      <c r="E172" s="2">
        <f>C172*IV.1!L173</f>
        <v>0</v>
      </c>
    </row>
    <row r="173" spans="1:5">
      <c r="A173" s="60">
        <v>170</v>
      </c>
      <c r="B173" s="5" t="s">
        <v>212</v>
      </c>
      <c r="C173" s="610">
        <v>4.04</v>
      </c>
      <c r="D173" s="2">
        <v>100</v>
      </c>
      <c r="E173" s="2">
        <f>C173*IV.1!L174</f>
        <v>0</v>
      </c>
    </row>
    <row r="174" spans="1:5">
      <c r="A174" s="60">
        <v>171</v>
      </c>
      <c r="B174" s="5" t="s">
        <v>213</v>
      </c>
      <c r="C174" s="610">
        <v>3.59</v>
      </c>
      <c r="D174" s="2">
        <v>100</v>
      </c>
      <c r="E174" s="2">
        <f>C174*IV.1!L175</f>
        <v>0</v>
      </c>
    </row>
    <row r="175" spans="1:5">
      <c r="A175" s="60">
        <v>172</v>
      </c>
      <c r="B175" s="65" t="s">
        <v>655</v>
      </c>
      <c r="C175" s="610">
        <v>0.51</v>
      </c>
      <c r="D175" s="2">
        <v>100</v>
      </c>
      <c r="E175" s="2">
        <f>C175*IV.1!L176</f>
        <v>0</v>
      </c>
    </row>
    <row r="176" spans="1:5">
      <c r="A176" s="60">
        <v>173</v>
      </c>
      <c r="B176" s="65" t="s">
        <v>753</v>
      </c>
      <c r="C176" s="610">
        <v>0.69</v>
      </c>
      <c r="D176" s="2">
        <v>100</v>
      </c>
      <c r="E176" s="2">
        <f>C176*IV.1!L177</f>
        <v>0</v>
      </c>
    </row>
    <row r="177" spans="1:16">
      <c r="A177" s="60">
        <v>174</v>
      </c>
      <c r="B177" s="5" t="s">
        <v>214</v>
      </c>
      <c r="C177" s="610">
        <v>1.32</v>
      </c>
      <c r="D177" s="2">
        <v>100</v>
      </c>
      <c r="E177" s="2">
        <f>C177*IV.1!L178</f>
        <v>0</v>
      </c>
    </row>
    <row r="178" spans="1:16">
      <c r="A178" s="60">
        <v>175</v>
      </c>
      <c r="B178" s="5" t="s">
        <v>215</v>
      </c>
      <c r="C178" s="610">
        <v>2.5</v>
      </c>
      <c r="D178" s="2">
        <v>100</v>
      </c>
      <c r="E178" s="2">
        <f>C178*IV.1!L179</f>
        <v>0</v>
      </c>
    </row>
    <row r="179" spans="1:16">
      <c r="A179" s="60">
        <v>176</v>
      </c>
      <c r="B179" s="5" t="s">
        <v>216</v>
      </c>
      <c r="C179" s="610">
        <v>36.785714285714299</v>
      </c>
      <c r="D179" s="2">
        <v>3</v>
      </c>
      <c r="E179" s="2">
        <f>C179*IV.1!L180</f>
        <v>0</v>
      </c>
    </row>
    <row r="180" spans="1:16">
      <c r="A180" s="60">
        <v>177</v>
      </c>
      <c r="B180" s="5" t="s">
        <v>218</v>
      </c>
      <c r="C180" s="610">
        <v>0</v>
      </c>
      <c r="D180" s="2">
        <v>100</v>
      </c>
      <c r="E180" s="2">
        <f>C180*IV.1!L181</f>
        <v>0</v>
      </c>
    </row>
    <row r="181" spans="1:16">
      <c r="A181" s="60">
        <v>178</v>
      </c>
      <c r="B181" s="5" t="s">
        <v>219</v>
      </c>
      <c r="C181" s="610">
        <v>78.428571428571402</v>
      </c>
      <c r="D181" s="2">
        <v>3</v>
      </c>
      <c r="E181" s="2">
        <f>C181*IV.1!L182</f>
        <v>0</v>
      </c>
    </row>
    <row r="182" spans="1:16">
      <c r="A182" s="60">
        <v>179</v>
      </c>
      <c r="B182" s="5" t="s">
        <v>220</v>
      </c>
      <c r="C182" s="610">
        <v>78.428571428571402</v>
      </c>
      <c r="D182" s="2">
        <v>3</v>
      </c>
      <c r="E182" s="2">
        <f>C182*IV.1!L183</f>
        <v>0</v>
      </c>
    </row>
    <row r="183" spans="1:16">
      <c r="A183" s="60">
        <v>180</v>
      </c>
      <c r="B183" s="5" t="s">
        <v>221</v>
      </c>
      <c r="C183" s="610">
        <v>0</v>
      </c>
      <c r="D183" s="2">
        <v>100</v>
      </c>
      <c r="E183" s="2">
        <f>C183*IV.1!L184</f>
        <v>0</v>
      </c>
    </row>
    <row r="184" spans="1:16" ht="27.6">
      <c r="A184" s="60">
        <v>181</v>
      </c>
      <c r="B184" s="5" t="s">
        <v>223</v>
      </c>
      <c r="C184" s="610">
        <v>0.49299999999999999</v>
      </c>
      <c r="D184" s="2">
        <v>100</v>
      </c>
      <c r="E184" s="2">
        <f>C184*IV.1!L185</f>
        <v>0</v>
      </c>
    </row>
    <row r="185" spans="1:16">
      <c r="A185" s="60">
        <v>182</v>
      </c>
      <c r="B185" s="4" t="s">
        <v>224</v>
      </c>
    </row>
    <row r="186" spans="1:16">
      <c r="A186" s="60">
        <v>183</v>
      </c>
      <c r="B186" s="5" t="s">
        <v>226</v>
      </c>
      <c r="C186" s="610">
        <v>356</v>
      </c>
      <c r="D186" s="2">
        <v>42</v>
      </c>
      <c r="E186" s="2">
        <f>C186*IV.1!L187</f>
        <v>0</v>
      </c>
    </row>
    <row r="187" spans="1:16">
      <c r="A187" s="60">
        <v>184</v>
      </c>
      <c r="B187" s="5" t="s">
        <v>227</v>
      </c>
      <c r="C187" s="610">
        <v>453</v>
      </c>
      <c r="D187" s="2">
        <v>15</v>
      </c>
      <c r="E187" s="2">
        <f>C187*IV.1!L188</f>
        <v>0</v>
      </c>
    </row>
    <row r="188" spans="1:16">
      <c r="A188" s="60">
        <v>185</v>
      </c>
      <c r="B188" s="5" t="s">
        <v>228</v>
      </c>
      <c r="C188" s="610">
        <v>277.10000000000002</v>
      </c>
      <c r="D188" s="2">
        <v>7</v>
      </c>
      <c r="E188" s="2">
        <f>C188*IV.1!L189</f>
        <v>0</v>
      </c>
    </row>
    <row r="189" spans="1:16">
      <c r="A189" s="60">
        <v>186</v>
      </c>
      <c r="B189" s="5" t="s">
        <v>229</v>
      </c>
      <c r="C189" s="610">
        <v>396.08</v>
      </c>
      <c r="D189" s="2">
        <v>1000000</v>
      </c>
      <c r="E189" s="2">
        <f>C189*IV.1!L190</f>
        <v>0</v>
      </c>
    </row>
    <row r="190" spans="1:16">
      <c r="A190" s="60">
        <v>187</v>
      </c>
      <c r="B190" s="7" t="s">
        <v>231</v>
      </c>
      <c r="E190" s="2" t="s">
        <v>534</v>
      </c>
      <c r="F190" s="2" t="s">
        <v>536</v>
      </c>
      <c r="G190" s="2" t="s">
        <v>537</v>
      </c>
      <c r="H190" s="2" t="s">
        <v>539</v>
      </c>
      <c r="I190" s="2" t="s">
        <v>541</v>
      </c>
      <c r="J190" s="2" t="s">
        <v>543</v>
      </c>
      <c r="K190" s="2" t="s">
        <v>544</v>
      </c>
      <c r="L190" s="2" t="s">
        <v>546</v>
      </c>
      <c r="M190" s="2" t="s">
        <v>548</v>
      </c>
      <c r="N190" s="2" t="s">
        <v>549</v>
      </c>
      <c r="O190" s="2" t="s">
        <v>550</v>
      </c>
      <c r="P190" s="2" t="s">
        <v>551</v>
      </c>
    </row>
    <row r="191" spans="1:16">
      <c r="A191" s="60">
        <v>188</v>
      </c>
      <c r="B191" s="8" t="s">
        <v>233</v>
      </c>
      <c r="C191" s="610">
        <v>248.5</v>
      </c>
      <c r="D191" s="2">
        <v>15</v>
      </c>
      <c r="E191" s="2">
        <f>IV.1_ART1!$L5*KALORI!$C191</f>
        <v>0</v>
      </c>
      <c r="F191" s="2">
        <f>IV.1_ART2!$L5*KALORI!$C191</f>
        <v>0</v>
      </c>
      <c r="G191" s="2">
        <f>IV.1_ART3!$L5*KALORI!$C191</f>
        <v>0</v>
      </c>
      <c r="H191" s="2">
        <f>IV.1_ART4!$L5*KALORI!$C191</f>
        <v>0</v>
      </c>
      <c r="I191" s="2">
        <f>IV.1_ART5!$L5*KALORI!$C191</f>
        <v>0</v>
      </c>
      <c r="J191" s="2">
        <f>IV.1_ART6!$L5*KALORI!$C191</f>
        <v>0</v>
      </c>
      <c r="K191" s="2">
        <f>IV.1_ART7!$L5*KALORI!$C191</f>
        <v>0</v>
      </c>
      <c r="L191" s="2">
        <f>IV.1_ART8!$L5*KALORI!$C191</f>
        <v>0</v>
      </c>
      <c r="M191" s="2">
        <f>IV.1_ART9!$L5*KALORI!$C191</f>
        <v>0</v>
      </c>
      <c r="N191" s="2">
        <f>IV.1_ART10!$L5*KALORI!$C191</f>
        <v>0</v>
      </c>
      <c r="O191" s="2">
        <f>IV.1_ART11!$L5*KALORI!$C191</f>
        <v>0</v>
      </c>
      <c r="P191" s="2">
        <f>IV.1_ART12!$L5*KALORI!$C191</f>
        <v>0</v>
      </c>
    </row>
    <row r="192" spans="1:16">
      <c r="A192" s="60">
        <v>189</v>
      </c>
      <c r="B192" s="8" t="s">
        <v>235</v>
      </c>
      <c r="C192" s="610">
        <v>161.5</v>
      </c>
      <c r="D192" s="2">
        <v>15</v>
      </c>
      <c r="E192" s="2">
        <f>IV.1_ART1!L6*KALORI!$C192</f>
        <v>0</v>
      </c>
      <c r="F192" s="2">
        <f>IV.1_ART2!$L6*KALORI!$C192</f>
        <v>0</v>
      </c>
      <c r="G192" s="2">
        <f>IV.1_ART3!$L6*KALORI!$C192</f>
        <v>0</v>
      </c>
      <c r="H192" s="2">
        <f>IV.1_ART4!$L6*KALORI!$C192</f>
        <v>0</v>
      </c>
      <c r="I192" s="2">
        <f>IV.1_ART5!$L6*KALORI!$C192</f>
        <v>0</v>
      </c>
      <c r="J192" s="2">
        <f>IV.1_ART6!$L6*KALORI!$C192</f>
        <v>0</v>
      </c>
      <c r="K192" s="2">
        <f>IV.1_ART7!$L6*KALORI!$C192</f>
        <v>0</v>
      </c>
      <c r="L192" s="2">
        <f>IV.1_ART8!$L6*KALORI!$C192</f>
        <v>0</v>
      </c>
      <c r="M192" s="2">
        <f>IV.1_ART9!$L6*KALORI!$C192</f>
        <v>0</v>
      </c>
      <c r="N192" s="2">
        <f>IV.1_ART10!$L6*KALORI!$C192</f>
        <v>0</v>
      </c>
      <c r="O192" s="2">
        <f>IV.1_ART11!$L6*KALORI!$C192</f>
        <v>0</v>
      </c>
      <c r="P192" s="2">
        <f>IV.1_ART12!$L6*KALORI!$C192</f>
        <v>0</v>
      </c>
    </row>
    <row r="193" spans="1:16">
      <c r="A193" s="60">
        <v>190</v>
      </c>
      <c r="B193" s="8" t="s">
        <v>237</v>
      </c>
      <c r="C193" s="610">
        <v>426.3</v>
      </c>
      <c r="D193" s="2">
        <v>7</v>
      </c>
      <c r="E193" s="2">
        <f>IV.1_ART1!L7*KALORI!$C193</f>
        <v>0</v>
      </c>
      <c r="F193" s="2">
        <f>IV.1_ART2!$L7*KALORI!$C193</f>
        <v>0</v>
      </c>
      <c r="G193" s="2">
        <f>IV.1_ART3!$L7*KALORI!$C193</f>
        <v>0</v>
      </c>
      <c r="H193" s="2">
        <f>IV.1_ART4!$L7*KALORI!$C193</f>
        <v>0</v>
      </c>
      <c r="I193" s="2">
        <f>IV.1_ART5!$L7*KALORI!$C193</f>
        <v>0</v>
      </c>
      <c r="J193" s="2">
        <f>IV.1_ART6!$L7*KALORI!$C193</f>
        <v>0</v>
      </c>
      <c r="K193" s="2">
        <f>IV.1_ART7!$L7*KALORI!$C193</f>
        <v>0</v>
      </c>
      <c r="L193" s="2">
        <f>IV.1_ART8!$L7*KALORI!$C193</f>
        <v>0</v>
      </c>
      <c r="M193" s="2">
        <f>IV.1_ART9!$L7*KALORI!$C193</f>
        <v>0</v>
      </c>
      <c r="N193" s="2">
        <f>IV.1_ART10!$L7*KALORI!$C193</f>
        <v>0</v>
      </c>
      <c r="O193" s="2">
        <f>IV.1_ART11!$L7*KALORI!$C193</f>
        <v>0</v>
      </c>
      <c r="P193" s="2">
        <f>IV.1_ART12!$L7*KALORI!$C193</f>
        <v>0</v>
      </c>
    </row>
    <row r="194" spans="1:16">
      <c r="A194" s="60">
        <v>191</v>
      </c>
      <c r="B194" s="8" t="s">
        <v>239</v>
      </c>
      <c r="C194" s="610">
        <v>137.5</v>
      </c>
      <c r="D194" s="2">
        <v>50</v>
      </c>
      <c r="E194" s="2">
        <f>IV.1_ART1!L8*KALORI!$C194</f>
        <v>0</v>
      </c>
      <c r="F194" s="2">
        <f>IV.1_ART2!$L8*KALORI!$C194</f>
        <v>0</v>
      </c>
      <c r="G194" s="2">
        <f>IV.1_ART3!$L8*KALORI!$C194</f>
        <v>0</v>
      </c>
      <c r="H194" s="2">
        <f>IV.1_ART4!$L8*KALORI!$C194</f>
        <v>0</v>
      </c>
      <c r="I194" s="2">
        <f>IV.1_ART5!$L8*KALORI!$C194</f>
        <v>0</v>
      </c>
      <c r="J194" s="2">
        <f>IV.1_ART6!$L8*KALORI!$C194</f>
        <v>0</v>
      </c>
      <c r="K194" s="2">
        <f>IV.1_ART7!$L8*KALORI!$C194</f>
        <v>0</v>
      </c>
      <c r="L194" s="2">
        <f>IV.1_ART8!$L8*KALORI!$C194</f>
        <v>0</v>
      </c>
      <c r="M194" s="2">
        <f>IV.1_ART9!$L8*KALORI!$C194</f>
        <v>0</v>
      </c>
      <c r="N194" s="2">
        <f>IV.1_ART10!$L8*KALORI!$C194</f>
        <v>0</v>
      </c>
      <c r="O194" s="2">
        <f>IV.1_ART11!$L8*KALORI!$C194</f>
        <v>0</v>
      </c>
      <c r="P194" s="2">
        <f>IV.1_ART12!$L8*KALORI!$C194</f>
        <v>0</v>
      </c>
    </row>
    <row r="195" spans="1:16">
      <c r="A195" s="60">
        <v>192</v>
      </c>
      <c r="B195" s="8" t="s">
        <v>242</v>
      </c>
      <c r="C195" s="610">
        <v>94.3</v>
      </c>
      <c r="D195" s="2">
        <v>50</v>
      </c>
      <c r="E195" s="2">
        <f>IV.1_ART1!L9*KALORI!$C195</f>
        <v>0</v>
      </c>
      <c r="F195" s="2">
        <f>IV.1_ART2!$L9*KALORI!$C195</f>
        <v>0</v>
      </c>
      <c r="G195" s="2">
        <f>IV.1_ART3!$L9*KALORI!$C195</f>
        <v>0</v>
      </c>
      <c r="H195" s="2">
        <f>IV.1_ART4!$L9*KALORI!$C195</f>
        <v>0</v>
      </c>
      <c r="I195" s="2">
        <f>IV.1_ART5!$L9*KALORI!$C195</f>
        <v>0</v>
      </c>
      <c r="J195" s="2">
        <f>IV.1_ART6!$L9*KALORI!$C195</f>
        <v>0</v>
      </c>
      <c r="K195" s="2">
        <f>IV.1_ART7!$L9*KALORI!$C195</f>
        <v>0</v>
      </c>
      <c r="L195" s="2">
        <f>IV.1_ART8!$L9*KALORI!$C195</f>
        <v>0</v>
      </c>
      <c r="M195" s="2">
        <f>IV.1_ART9!$L9*KALORI!$C195</f>
        <v>0</v>
      </c>
      <c r="N195" s="2">
        <f>IV.1_ART10!$L9*KALORI!$C195</f>
        <v>0</v>
      </c>
      <c r="O195" s="2">
        <f>IV.1_ART11!$L9*KALORI!$C195</f>
        <v>0</v>
      </c>
      <c r="P195" s="2">
        <f>IV.1_ART12!$L9*KALORI!$C195</f>
        <v>0</v>
      </c>
    </row>
    <row r="196" spans="1:16">
      <c r="A196" s="60">
        <v>193</v>
      </c>
      <c r="B196" s="66" t="s">
        <v>658</v>
      </c>
      <c r="C196" s="610">
        <v>181</v>
      </c>
      <c r="D196" s="2">
        <v>50</v>
      </c>
      <c r="E196" s="2">
        <f>IV.1_ART1!L10*KALORI!$C196</f>
        <v>0</v>
      </c>
      <c r="F196" s="2">
        <f>IV.1_ART2!$L10*KALORI!$C196</f>
        <v>0</v>
      </c>
      <c r="G196" s="2">
        <f>IV.1_ART3!$L10*KALORI!$C196</f>
        <v>0</v>
      </c>
      <c r="H196" s="2">
        <f>IV.1_ART4!$L10*KALORI!$C196</f>
        <v>0</v>
      </c>
      <c r="I196" s="2">
        <f>IV.1_ART5!$L10*KALORI!$C196</f>
        <v>0</v>
      </c>
      <c r="J196" s="2">
        <f>IV.1_ART6!$L10*KALORI!$C196</f>
        <v>0</v>
      </c>
      <c r="K196" s="2">
        <f>IV.1_ART7!$L10*KALORI!$C196</f>
        <v>0</v>
      </c>
      <c r="L196" s="2">
        <f>IV.1_ART8!$L10*KALORI!$C196</f>
        <v>0</v>
      </c>
      <c r="M196" s="2">
        <f>IV.1_ART9!$L10*KALORI!$C196</f>
        <v>0</v>
      </c>
      <c r="N196" s="2">
        <f>IV.1_ART10!$L10*KALORI!$C196</f>
        <v>0</v>
      </c>
      <c r="O196" s="2">
        <f>IV.1_ART11!$L10*KALORI!$C196</f>
        <v>0</v>
      </c>
      <c r="P196" s="2">
        <f>IV.1_ART12!$L10*KALORI!$C196</f>
        <v>0</v>
      </c>
    </row>
    <row r="197" spans="1:16">
      <c r="A197" s="60">
        <v>194</v>
      </c>
      <c r="B197" s="8" t="s">
        <v>243</v>
      </c>
      <c r="C197" s="610">
        <v>109</v>
      </c>
      <c r="D197" s="2">
        <v>28</v>
      </c>
      <c r="E197" s="2">
        <f>IV.1_ART1!L11*KALORI!$C197</f>
        <v>0</v>
      </c>
      <c r="F197" s="2">
        <f>IV.1_ART2!$L11*KALORI!$C197</f>
        <v>0</v>
      </c>
      <c r="G197" s="2">
        <f>IV.1_ART3!$L11*KALORI!$C197</f>
        <v>0</v>
      </c>
      <c r="H197" s="2">
        <f>IV.1_ART4!$L11*KALORI!$C197</f>
        <v>0</v>
      </c>
      <c r="I197" s="2">
        <f>IV.1_ART5!$L11*KALORI!$C197</f>
        <v>0</v>
      </c>
      <c r="J197" s="2">
        <f>IV.1_ART6!$L11*KALORI!$C197</f>
        <v>0</v>
      </c>
      <c r="K197" s="2">
        <f>IV.1_ART7!$L11*KALORI!$C197</f>
        <v>0</v>
      </c>
      <c r="L197" s="2">
        <f>IV.1_ART8!$L11*KALORI!$C197</f>
        <v>0</v>
      </c>
      <c r="M197" s="2">
        <f>IV.1_ART9!$L11*KALORI!$C197</f>
        <v>0</v>
      </c>
      <c r="N197" s="2">
        <f>IV.1_ART10!$L11*KALORI!$C197</f>
        <v>0</v>
      </c>
      <c r="O197" s="2">
        <f>IV.1_ART11!$L11*KALORI!$C197</f>
        <v>0</v>
      </c>
      <c r="P197" s="2">
        <f>IV.1_ART12!$L11*KALORI!$C197</f>
        <v>0</v>
      </c>
    </row>
    <row r="198" spans="1:16">
      <c r="A198" s="60">
        <v>195</v>
      </c>
      <c r="B198" s="8" t="s">
        <v>245</v>
      </c>
      <c r="C198" s="610">
        <v>290</v>
      </c>
      <c r="D198" s="2">
        <v>21</v>
      </c>
      <c r="E198" s="2">
        <f>IV.1_ART1!L12*KALORI!$C198</f>
        <v>0</v>
      </c>
      <c r="F198" s="2">
        <f>IV.1_ART2!$L12*KALORI!$C198</f>
        <v>0</v>
      </c>
      <c r="G198" s="2">
        <f>IV.1_ART3!$L12*KALORI!$C198</f>
        <v>0</v>
      </c>
      <c r="H198" s="2">
        <f>IV.1_ART4!$L12*KALORI!$C198</f>
        <v>0</v>
      </c>
      <c r="I198" s="2">
        <f>IV.1_ART5!$L12*KALORI!$C198</f>
        <v>0</v>
      </c>
      <c r="J198" s="2">
        <f>IV.1_ART6!$L12*KALORI!$C198</f>
        <v>0</v>
      </c>
      <c r="K198" s="2">
        <f>IV.1_ART7!$L12*KALORI!$C198</f>
        <v>0</v>
      </c>
      <c r="L198" s="2">
        <f>IV.1_ART8!$L12*KALORI!$C198</f>
        <v>0</v>
      </c>
      <c r="M198" s="2">
        <f>IV.1_ART9!$L12*KALORI!$C198</f>
        <v>0</v>
      </c>
      <c r="N198" s="2">
        <f>IV.1_ART10!$L12*KALORI!$C198</f>
        <v>0</v>
      </c>
      <c r="O198" s="2">
        <f>IV.1_ART11!$L12*KALORI!$C198</f>
        <v>0</v>
      </c>
      <c r="P198" s="2">
        <f>IV.1_ART12!$L12*KALORI!$C198</f>
        <v>0</v>
      </c>
    </row>
    <row r="199" spans="1:16">
      <c r="A199" s="60">
        <v>196</v>
      </c>
      <c r="B199" s="8" t="s">
        <v>247</v>
      </c>
      <c r="C199" s="610">
        <v>583.6</v>
      </c>
      <c r="D199" s="2">
        <v>28</v>
      </c>
      <c r="E199" s="2">
        <f>IV.1_ART1!L13*KALORI!$C199</f>
        <v>0</v>
      </c>
      <c r="F199" s="2">
        <f>IV.1_ART2!$L13*KALORI!$C199</f>
        <v>0</v>
      </c>
      <c r="G199" s="2">
        <f>IV.1_ART3!$L13*KALORI!$C199</f>
        <v>0</v>
      </c>
      <c r="H199" s="2">
        <f>IV.1_ART4!$L13*KALORI!$C199</f>
        <v>0</v>
      </c>
      <c r="I199" s="2">
        <f>IV.1_ART5!$L13*KALORI!$C199</f>
        <v>0</v>
      </c>
      <c r="J199" s="2">
        <f>IV.1_ART6!$L13*KALORI!$C199</f>
        <v>0</v>
      </c>
      <c r="K199" s="2">
        <f>IV.1_ART7!$L13*KALORI!$C199</f>
        <v>0</v>
      </c>
      <c r="L199" s="2">
        <f>IV.1_ART8!$L13*KALORI!$C199</f>
        <v>0</v>
      </c>
      <c r="M199" s="2">
        <f>IV.1_ART9!$L13*KALORI!$C199</f>
        <v>0</v>
      </c>
      <c r="N199" s="2">
        <f>IV.1_ART10!$L13*KALORI!$C199</f>
        <v>0</v>
      </c>
      <c r="O199" s="2">
        <f>IV.1_ART11!$L13*KALORI!$C199</f>
        <v>0</v>
      </c>
      <c r="P199" s="2">
        <f>IV.1_ART12!$L13*KALORI!$C199</f>
        <v>0</v>
      </c>
    </row>
    <row r="200" spans="1:16">
      <c r="A200" s="60">
        <v>197</v>
      </c>
      <c r="B200" s="8" t="s">
        <v>248</v>
      </c>
      <c r="C200" s="610">
        <v>552</v>
      </c>
      <c r="D200" s="2">
        <v>28</v>
      </c>
      <c r="E200" s="2">
        <f>IV.1_ART1!L14*KALORI!$C200</f>
        <v>0</v>
      </c>
      <c r="F200" s="2">
        <f>IV.1_ART2!$L14*KALORI!$C200</f>
        <v>0</v>
      </c>
      <c r="G200" s="2">
        <f>IV.1_ART3!$L14*KALORI!$C200</f>
        <v>0</v>
      </c>
      <c r="H200" s="2">
        <f>IV.1_ART4!$L14*KALORI!$C200</f>
        <v>0</v>
      </c>
      <c r="I200" s="2">
        <f>IV.1_ART5!$L14*KALORI!$C200</f>
        <v>0</v>
      </c>
      <c r="J200" s="2">
        <f>IV.1_ART6!$L14*KALORI!$C200</f>
        <v>0</v>
      </c>
      <c r="K200" s="2">
        <f>IV.1_ART7!$L14*KALORI!$C200</f>
        <v>0</v>
      </c>
      <c r="L200" s="2">
        <f>IV.1_ART8!$L14*KALORI!$C200</f>
        <v>0</v>
      </c>
      <c r="M200" s="2">
        <f>IV.1_ART9!$L14*KALORI!$C200</f>
        <v>0</v>
      </c>
      <c r="N200" s="2">
        <f>IV.1_ART10!$L14*KALORI!$C200</f>
        <v>0</v>
      </c>
      <c r="O200" s="2">
        <f>IV.1_ART11!$L14*KALORI!$C200</f>
        <v>0</v>
      </c>
      <c r="P200" s="2">
        <f>IV.1_ART12!$L14*KALORI!$C200</f>
        <v>0</v>
      </c>
    </row>
    <row r="201" spans="1:16">
      <c r="A201" s="60">
        <v>198</v>
      </c>
      <c r="B201" s="8" t="s">
        <v>249</v>
      </c>
      <c r="C201" s="610">
        <v>391.6</v>
      </c>
      <c r="D201" s="2">
        <v>30</v>
      </c>
      <c r="E201" s="2">
        <f>IV.1_ART1!L15*KALORI!$C201</f>
        <v>0</v>
      </c>
      <c r="F201" s="2">
        <f>IV.1_ART2!$L15*KALORI!$C201</f>
        <v>0</v>
      </c>
      <c r="G201" s="2">
        <f>IV.1_ART3!$L15*KALORI!$C201</f>
        <v>0</v>
      </c>
      <c r="H201" s="2">
        <f>IV.1_ART4!$L15*KALORI!$C201</f>
        <v>0</v>
      </c>
      <c r="I201" s="2">
        <f>IV.1_ART5!$L15*KALORI!$C201</f>
        <v>0</v>
      </c>
      <c r="J201" s="2">
        <f>IV.1_ART6!$L15*KALORI!$C201</f>
        <v>0</v>
      </c>
      <c r="K201" s="2">
        <f>IV.1_ART7!$L15*KALORI!$C201</f>
        <v>0</v>
      </c>
      <c r="L201" s="2">
        <f>IV.1_ART8!$L15*KALORI!$C201</f>
        <v>0</v>
      </c>
      <c r="M201" s="2">
        <f>IV.1_ART9!$L15*KALORI!$C201</f>
        <v>0</v>
      </c>
      <c r="N201" s="2">
        <f>IV.1_ART10!$L15*KALORI!$C201</f>
        <v>0</v>
      </c>
      <c r="O201" s="2">
        <f>IV.1_ART11!$L15*KALORI!$C201</f>
        <v>0</v>
      </c>
      <c r="P201" s="2">
        <f>IV.1_ART12!$L15*KALORI!$C201</f>
        <v>0</v>
      </c>
    </row>
    <row r="202" spans="1:16">
      <c r="A202" s="60">
        <v>199</v>
      </c>
      <c r="B202" s="8" t="s">
        <v>250</v>
      </c>
      <c r="C202" s="610">
        <v>263.8</v>
      </c>
      <c r="D202" s="2">
        <v>30</v>
      </c>
      <c r="E202" s="2">
        <f>IV.1_ART1!L16*KALORI!$C202</f>
        <v>0</v>
      </c>
      <c r="F202" s="2">
        <f>IV.1_ART2!$L16*KALORI!$C202</f>
        <v>0</v>
      </c>
      <c r="G202" s="2">
        <f>IV.1_ART3!$L16*KALORI!$C202</f>
        <v>0</v>
      </c>
      <c r="H202" s="2">
        <f>IV.1_ART4!$L16*KALORI!$C202</f>
        <v>0</v>
      </c>
      <c r="I202" s="2">
        <f>IV.1_ART5!$L16*KALORI!$C202</f>
        <v>0</v>
      </c>
      <c r="J202" s="2">
        <f>IV.1_ART6!$L16*KALORI!$C202</f>
        <v>0</v>
      </c>
      <c r="K202" s="2">
        <f>IV.1_ART7!$L16*KALORI!$C202</f>
        <v>0</v>
      </c>
      <c r="L202" s="2">
        <f>IV.1_ART8!$L16*KALORI!$C202</f>
        <v>0</v>
      </c>
      <c r="M202" s="2">
        <f>IV.1_ART9!$L16*KALORI!$C202</f>
        <v>0</v>
      </c>
      <c r="N202" s="2">
        <f>IV.1_ART10!$L16*KALORI!$C202</f>
        <v>0</v>
      </c>
      <c r="O202" s="2">
        <f>IV.1_ART11!$L16*KALORI!$C202</f>
        <v>0</v>
      </c>
      <c r="P202" s="2">
        <f>IV.1_ART12!$L16*KALORI!$C202</f>
        <v>0</v>
      </c>
    </row>
    <row r="203" spans="1:16">
      <c r="A203" s="60">
        <v>200</v>
      </c>
      <c r="B203" s="8" t="s">
        <v>251</v>
      </c>
      <c r="C203" s="610">
        <v>143.69999999999999</v>
      </c>
      <c r="D203" s="2">
        <v>21</v>
      </c>
      <c r="E203" s="2">
        <f>IV.1_ART1!L17*KALORI!$C203</f>
        <v>0</v>
      </c>
      <c r="F203" s="2">
        <f>IV.1_ART2!$L17*KALORI!$C203</f>
        <v>0</v>
      </c>
      <c r="G203" s="2">
        <f>IV.1_ART3!$L17*KALORI!$C203</f>
        <v>0</v>
      </c>
      <c r="H203" s="2">
        <f>IV.1_ART4!$L17*KALORI!$C203</f>
        <v>0</v>
      </c>
      <c r="I203" s="2">
        <f>IV.1_ART5!$L17*KALORI!$C203</f>
        <v>0</v>
      </c>
      <c r="J203" s="2">
        <f>IV.1_ART6!$L17*KALORI!$C203</f>
        <v>0</v>
      </c>
      <c r="K203" s="2">
        <f>IV.1_ART7!$L17*KALORI!$C203</f>
        <v>0</v>
      </c>
      <c r="L203" s="2">
        <f>IV.1_ART8!$L17*KALORI!$C203</f>
        <v>0</v>
      </c>
      <c r="M203" s="2">
        <f>IV.1_ART9!$L17*KALORI!$C203</f>
        <v>0</v>
      </c>
      <c r="N203" s="2">
        <f>IV.1_ART10!$L17*KALORI!$C203</f>
        <v>0</v>
      </c>
      <c r="O203" s="2">
        <f>IV.1_ART11!$L17*KALORI!$C203</f>
        <v>0</v>
      </c>
      <c r="P203" s="2">
        <f>IV.1_ART12!$L17*KALORI!$C203</f>
        <v>0</v>
      </c>
    </row>
    <row r="204" spans="1:16">
      <c r="A204" s="60">
        <v>201</v>
      </c>
      <c r="B204" s="8" t="s">
        <v>253</v>
      </c>
      <c r="C204" s="610">
        <v>232.5</v>
      </c>
      <c r="D204" s="2">
        <v>21</v>
      </c>
      <c r="E204" s="2">
        <f>IV.1_ART1!L18*KALORI!$C204</f>
        <v>0</v>
      </c>
      <c r="F204" s="2">
        <f>IV.1_ART2!$L18*KALORI!$C204</f>
        <v>0</v>
      </c>
      <c r="G204" s="2">
        <f>IV.1_ART3!$L18*KALORI!$C204</f>
        <v>0</v>
      </c>
      <c r="H204" s="2">
        <f>IV.1_ART4!$L18*KALORI!$C204</f>
        <v>0</v>
      </c>
      <c r="I204" s="2">
        <f>IV.1_ART5!$L18*KALORI!$C204</f>
        <v>0</v>
      </c>
      <c r="J204" s="2">
        <f>IV.1_ART6!$L18*KALORI!$C204</f>
        <v>0</v>
      </c>
      <c r="K204" s="2">
        <f>IV.1_ART7!$L18*KALORI!$C204</f>
        <v>0</v>
      </c>
      <c r="L204" s="2">
        <f>IV.1_ART8!$L18*KALORI!$C204</f>
        <v>0</v>
      </c>
      <c r="M204" s="2">
        <f>IV.1_ART9!$L18*KALORI!$C204</f>
        <v>0</v>
      </c>
      <c r="N204" s="2">
        <f>IV.1_ART10!$L18*KALORI!$C204</f>
        <v>0</v>
      </c>
      <c r="O204" s="2">
        <f>IV.1_ART11!$L18*KALORI!$C204</f>
        <v>0</v>
      </c>
      <c r="P204" s="2">
        <f>IV.1_ART12!$L18*KALORI!$C204</f>
        <v>0</v>
      </c>
    </row>
    <row r="205" spans="1:16">
      <c r="A205" s="60">
        <v>202</v>
      </c>
      <c r="B205" s="8" t="s">
        <v>255</v>
      </c>
      <c r="C205" s="610">
        <v>89.5</v>
      </c>
      <c r="D205" s="2">
        <v>21</v>
      </c>
      <c r="E205" s="2">
        <f>IV.1_ART1!L19*KALORI!$C205</f>
        <v>0</v>
      </c>
      <c r="F205" s="2">
        <f>IV.1_ART2!$L19*KALORI!$C205</f>
        <v>0</v>
      </c>
      <c r="G205" s="2">
        <f>IV.1_ART3!$L19*KALORI!$C205</f>
        <v>0</v>
      </c>
      <c r="H205" s="2">
        <f>IV.1_ART4!$L19*KALORI!$C205</f>
        <v>0</v>
      </c>
      <c r="I205" s="2">
        <f>IV.1_ART5!$L19*KALORI!$C205</f>
        <v>0</v>
      </c>
      <c r="J205" s="2">
        <f>IV.1_ART6!$L19*KALORI!$C205</f>
        <v>0</v>
      </c>
      <c r="K205" s="2">
        <f>IV.1_ART7!$L19*KALORI!$C205</f>
        <v>0</v>
      </c>
      <c r="L205" s="2">
        <f>IV.1_ART8!$L19*KALORI!$C205</f>
        <v>0</v>
      </c>
      <c r="M205" s="2">
        <f>IV.1_ART9!$L19*KALORI!$C205</f>
        <v>0</v>
      </c>
      <c r="N205" s="2">
        <f>IV.1_ART10!$L19*KALORI!$C205</f>
        <v>0</v>
      </c>
      <c r="O205" s="2">
        <f>IV.1_ART11!$L19*KALORI!$C205</f>
        <v>0</v>
      </c>
      <c r="P205" s="2">
        <f>IV.1_ART12!$L19*KALORI!$C205</f>
        <v>0</v>
      </c>
    </row>
    <row r="206" spans="1:16">
      <c r="A206" s="60">
        <v>203</v>
      </c>
      <c r="B206" s="8" t="s">
        <v>257</v>
      </c>
      <c r="C206" s="610">
        <v>529</v>
      </c>
      <c r="D206" s="2">
        <v>21</v>
      </c>
      <c r="E206" s="2">
        <f>IV.1_ART1!L20*KALORI!$C206</f>
        <v>0</v>
      </c>
      <c r="F206" s="2">
        <f>IV.1_ART2!$L20*KALORI!$C206</f>
        <v>0</v>
      </c>
      <c r="G206" s="2">
        <f>IV.1_ART3!$L20*KALORI!$C206</f>
        <v>0</v>
      </c>
      <c r="H206" s="2">
        <f>IV.1_ART4!$L20*KALORI!$C206</f>
        <v>0</v>
      </c>
      <c r="I206" s="2">
        <f>IV.1_ART5!$L20*KALORI!$C206</f>
        <v>0</v>
      </c>
      <c r="J206" s="2">
        <f>IV.1_ART6!$L20*KALORI!$C206</f>
        <v>0</v>
      </c>
      <c r="K206" s="2">
        <f>IV.1_ART7!$L20*KALORI!$C206</f>
        <v>0</v>
      </c>
      <c r="L206" s="2">
        <f>IV.1_ART8!$L20*KALORI!$C206</f>
        <v>0</v>
      </c>
      <c r="M206" s="2">
        <f>IV.1_ART9!$L20*KALORI!$C206</f>
        <v>0</v>
      </c>
      <c r="N206" s="2">
        <f>IV.1_ART10!$L20*KALORI!$C206</f>
        <v>0</v>
      </c>
      <c r="O206" s="2">
        <f>IV.1_ART11!$L20*KALORI!$C206</f>
        <v>0</v>
      </c>
      <c r="P206" s="2">
        <f>IV.1_ART12!$L20*KALORI!$C206</f>
        <v>0</v>
      </c>
    </row>
    <row r="207" spans="1:16">
      <c r="A207" s="60">
        <v>204</v>
      </c>
      <c r="B207" s="8" t="s">
        <v>226</v>
      </c>
      <c r="C207" s="610">
        <v>356</v>
      </c>
      <c r="D207" s="2">
        <v>21</v>
      </c>
      <c r="E207" s="2">
        <f>IV.1_ART1!L21*KALORI!$C207</f>
        <v>0</v>
      </c>
      <c r="F207" s="2">
        <f>IV.1_ART2!$L21*KALORI!$C207</f>
        <v>0</v>
      </c>
      <c r="G207" s="2">
        <f>IV.1_ART3!$L21*KALORI!$C207</f>
        <v>0</v>
      </c>
      <c r="H207" s="2">
        <f>IV.1_ART4!$L21*KALORI!$C207</f>
        <v>0</v>
      </c>
      <c r="I207" s="2">
        <f>IV.1_ART5!$L21*KALORI!$C207</f>
        <v>0</v>
      </c>
      <c r="J207" s="2">
        <f>IV.1_ART6!$L21*KALORI!$C207</f>
        <v>0</v>
      </c>
      <c r="K207" s="2">
        <f>IV.1_ART7!$L21*KALORI!$C207</f>
        <v>0</v>
      </c>
      <c r="L207" s="2">
        <f>IV.1_ART8!$L21*KALORI!$C207</f>
        <v>0</v>
      </c>
      <c r="M207" s="2">
        <f>IV.1_ART9!$L21*KALORI!$C207</f>
        <v>0</v>
      </c>
      <c r="N207" s="2">
        <f>IV.1_ART10!$L21*KALORI!$C207</f>
        <v>0</v>
      </c>
      <c r="O207" s="2">
        <f>IV.1_ART11!$L21*KALORI!$C207</f>
        <v>0</v>
      </c>
      <c r="P207" s="2">
        <f>IV.1_ART12!$L21*KALORI!$C207</f>
        <v>0</v>
      </c>
    </row>
    <row r="208" spans="1:16">
      <c r="A208" s="60">
        <v>205</v>
      </c>
      <c r="B208" s="8" t="s">
        <v>259</v>
      </c>
      <c r="C208" s="610">
        <v>509.1</v>
      </c>
      <c r="D208" s="2">
        <v>7</v>
      </c>
      <c r="E208" s="2">
        <f>IV.1_ART1!L22*KALORI!$C208</f>
        <v>0</v>
      </c>
      <c r="F208" s="2">
        <f>IV.1_ART2!$L22*KALORI!$C208</f>
        <v>0</v>
      </c>
      <c r="G208" s="2">
        <f>IV.1_ART3!$L22*KALORI!$C208</f>
        <v>0</v>
      </c>
      <c r="H208" s="2">
        <f>IV.1_ART4!$L22*KALORI!$C208</f>
        <v>0</v>
      </c>
      <c r="I208" s="2">
        <f>IV.1_ART5!$L22*KALORI!$C208</f>
        <v>0</v>
      </c>
      <c r="J208" s="2">
        <f>IV.1_ART6!$L22*KALORI!$C208</f>
        <v>0</v>
      </c>
      <c r="K208" s="2">
        <f>IV.1_ART7!$L22*KALORI!$C208</f>
        <v>0</v>
      </c>
      <c r="L208" s="2">
        <f>IV.1_ART8!$L22*KALORI!$C208</f>
        <v>0</v>
      </c>
      <c r="M208" s="2">
        <f>IV.1_ART9!$L22*KALORI!$C208</f>
        <v>0</v>
      </c>
      <c r="N208" s="2">
        <f>IV.1_ART10!$L22*KALORI!$C208</f>
        <v>0</v>
      </c>
      <c r="O208" s="2">
        <f>IV.1_ART11!$L22*KALORI!$C208</f>
        <v>0</v>
      </c>
      <c r="P208" s="2">
        <f>IV.1_ART12!$L22*KALORI!$C208</f>
        <v>0</v>
      </c>
    </row>
    <row r="209" spans="1:16">
      <c r="A209" s="60">
        <v>206</v>
      </c>
      <c r="B209" s="8" t="s">
        <v>261</v>
      </c>
      <c r="C209" s="610">
        <v>624</v>
      </c>
      <c r="D209" s="2">
        <v>28</v>
      </c>
      <c r="E209" s="2">
        <f>IV.1_ART1!L23*KALORI!$C209</f>
        <v>0</v>
      </c>
      <c r="F209" s="2">
        <f>IV.1_ART2!$L23*KALORI!$C209</f>
        <v>0</v>
      </c>
      <c r="G209" s="2">
        <f>IV.1_ART3!$L23*KALORI!$C209</f>
        <v>0</v>
      </c>
      <c r="H209" s="2">
        <f>IV.1_ART4!$L23*KALORI!$C209</f>
        <v>0</v>
      </c>
      <c r="I209" s="2">
        <f>IV.1_ART5!$L23*KALORI!$C209</f>
        <v>0</v>
      </c>
      <c r="J209" s="2">
        <f>IV.1_ART6!$L23*KALORI!$C209</f>
        <v>0</v>
      </c>
      <c r="K209" s="2">
        <f>IV.1_ART7!$L23*KALORI!$C209</f>
        <v>0</v>
      </c>
      <c r="L209" s="2">
        <f>IV.1_ART8!$L23*KALORI!$C209</f>
        <v>0</v>
      </c>
      <c r="M209" s="2">
        <f>IV.1_ART9!$L23*KALORI!$C209</f>
        <v>0</v>
      </c>
      <c r="N209" s="2">
        <f>IV.1_ART10!$L23*KALORI!$C209</f>
        <v>0</v>
      </c>
      <c r="O209" s="2">
        <f>IV.1_ART11!$L23*KALORI!$C209</f>
        <v>0</v>
      </c>
      <c r="P209" s="2">
        <f>IV.1_ART12!$L23*KALORI!$C209</f>
        <v>0</v>
      </c>
    </row>
    <row r="210" spans="1:16">
      <c r="A210" s="60">
        <v>207</v>
      </c>
      <c r="B210" s="8" t="s">
        <v>262</v>
      </c>
      <c r="C210" s="610">
        <v>490</v>
      </c>
      <c r="D210" s="2">
        <v>28</v>
      </c>
      <c r="E210" s="2">
        <f>IV.1_ART1!L24*KALORI!$C210</f>
        <v>0</v>
      </c>
      <c r="F210" s="2">
        <f>IV.1_ART2!$L24*KALORI!$C210</f>
        <v>0</v>
      </c>
      <c r="G210" s="2">
        <f>IV.1_ART3!$L24*KALORI!$C210</f>
        <v>0</v>
      </c>
      <c r="H210" s="2">
        <f>IV.1_ART4!$L24*KALORI!$C210</f>
        <v>0</v>
      </c>
      <c r="I210" s="2">
        <f>IV.1_ART5!$L24*KALORI!$C210</f>
        <v>0</v>
      </c>
      <c r="J210" s="2">
        <f>IV.1_ART6!$L24*KALORI!$C210</f>
        <v>0</v>
      </c>
      <c r="K210" s="2">
        <f>IV.1_ART7!$L24*KALORI!$C210</f>
        <v>0</v>
      </c>
      <c r="L210" s="2">
        <f>IV.1_ART8!$L24*KALORI!$C210</f>
        <v>0</v>
      </c>
      <c r="M210" s="2">
        <f>IV.1_ART9!$L24*KALORI!$C210</f>
        <v>0</v>
      </c>
      <c r="N210" s="2">
        <f>IV.1_ART10!$L24*KALORI!$C210</f>
        <v>0</v>
      </c>
      <c r="O210" s="2">
        <f>IV.1_ART11!$L24*KALORI!$C210</f>
        <v>0</v>
      </c>
      <c r="P210" s="2">
        <f>IV.1_ART12!$L24*KALORI!$C210</f>
        <v>0</v>
      </c>
    </row>
    <row r="211" spans="1:16" ht="27.6">
      <c r="A211" s="60">
        <v>208</v>
      </c>
      <c r="B211" s="8" t="s">
        <v>264</v>
      </c>
      <c r="C211" s="610">
        <v>340</v>
      </c>
      <c r="D211" s="2">
        <v>21</v>
      </c>
      <c r="E211" s="2">
        <f>IV.1_ART1!L25*KALORI!$C211</f>
        <v>0</v>
      </c>
      <c r="F211" s="2">
        <f>IV.1_ART2!$L25*KALORI!$C211</f>
        <v>0</v>
      </c>
      <c r="G211" s="2">
        <f>IV.1_ART3!$L25*KALORI!$C211</f>
        <v>0</v>
      </c>
      <c r="H211" s="2">
        <f>IV.1_ART4!$L25*KALORI!$C211</f>
        <v>0</v>
      </c>
      <c r="I211" s="2">
        <f>IV.1_ART5!$L25*KALORI!$C211</f>
        <v>0</v>
      </c>
      <c r="J211" s="2">
        <f>IV.1_ART6!$L25*KALORI!$C211</f>
        <v>0</v>
      </c>
      <c r="K211" s="2">
        <f>IV.1_ART7!$L25*KALORI!$C211</f>
        <v>0</v>
      </c>
      <c r="L211" s="2">
        <f>IV.1_ART8!$L25*KALORI!$C211</f>
        <v>0</v>
      </c>
      <c r="M211" s="2">
        <f>IV.1_ART9!$L25*KALORI!$C211</f>
        <v>0</v>
      </c>
      <c r="N211" s="2">
        <f>IV.1_ART10!$L25*KALORI!$C211</f>
        <v>0</v>
      </c>
      <c r="O211" s="2">
        <f>IV.1_ART11!$L25*KALORI!$C211</f>
        <v>0</v>
      </c>
      <c r="P211" s="2">
        <f>IV.1_ART12!$L25*KALORI!$C211</f>
        <v>0</v>
      </c>
    </row>
    <row r="212" spans="1:16">
      <c r="A212" s="60">
        <v>209</v>
      </c>
      <c r="B212" s="8" t="s">
        <v>266</v>
      </c>
      <c r="C212" s="610">
        <v>203.75</v>
      </c>
      <c r="D212" s="2">
        <v>21</v>
      </c>
      <c r="E212" s="2">
        <f>IV.1_ART1!L26*KALORI!$C212</f>
        <v>0</v>
      </c>
      <c r="F212" s="2">
        <f>IV.1_ART2!$L26*KALORI!$C212</f>
        <v>0</v>
      </c>
      <c r="G212" s="2">
        <f>IV.1_ART3!$L26*KALORI!$C212</f>
        <v>0</v>
      </c>
      <c r="H212" s="2">
        <f>IV.1_ART4!$L26*KALORI!$C212</f>
        <v>0</v>
      </c>
      <c r="I212" s="2">
        <f>IV.1_ART5!$L26*KALORI!$C212</f>
        <v>0</v>
      </c>
      <c r="J212" s="2">
        <f>IV.1_ART6!$L26*KALORI!$C212</f>
        <v>0</v>
      </c>
      <c r="K212" s="2">
        <f>IV.1_ART7!$L26*KALORI!$C212</f>
        <v>0</v>
      </c>
      <c r="L212" s="2">
        <f>IV.1_ART8!$L26*KALORI!$C212</f>
        <v>0</v>
      </c>
      <c r="M212" s="2">
        <f>IV.1_ART9!$L26*KALORI!$C212</f>
        <v>0</v>
      </c>
      <c r="N212" s="2">
        <f>IV.1_ART10!$L26*KALORI!$C212</f>
        <v>0</v>
      </c>
      <c r="O212" s="2">
        <f>IV.1_ART11!$L26*KALORI!$C212</f>
        <v>0</v>
      </c>
      <c r="P212" s="2">
        <f>IV.1_ART12!$L26*KALORI!$C212</f>
        <v>0</v>
      </c>
    </row>
    <row r="213" spans="1:16">
      <c r="A213" s="60">
        <v>210</v>
      </c>
      <c r="B213" s="8" t="s">
        <v>267</v>
      </c>
      <c r="C213" s="610">
        <v>203.75</v>
      </c>
      <c r="D213" s="2">
        <v>21</v>
      </c>
      <c r="E213" s="2">
        <f>IV.1_ART1!L27*KALORI!$C213</f>
        <v>0</v>
      </c>
      <c r="F213" s="2">
        <f>IV.1_ART2!$L27*KALORI!$C213</f>
        <v>0</v>
      </c>
      <c r="G213" s="2">
        <f>IV.1_ART3!$L27*KALORI!$C213</f>
        <v>0</v>
      </c>
      <c r="H213" s="2">
        <f>IV.1_ART4!$L27*KALORI!$C213</f>
        <v>0</v>
      </c>
      <c r="I213" s="2">
        <f>IV.1_ART5!$L27*KALORI!$C213</f>
        <v>0</v>
      </c>
      <c r="J213" s="2">
        <f>IV.1_ART6!$L27*KALORI!$C213</f>
        <v>0</v>
      </c>
      <c r="K213" s="2">
        <f>IV.1_ART7!$L27*KALORI!$C213</f>
        <v>0</v>
      </c>
      <c r="L213" s="2">
        <f>IV.1_ART8!$L27*KALORI!$C213</f>
        <v>0</v>
      </c>
      <c r="M213" s="2">
        <f>IV.1_ART9!$L27*KALORI!$C213</f>
        <v>0</v>
      </c>
      <c r="N213" s="2">
        <f>IV.1_ART10!$L27*KALORI!$C213</f>
        <v>0</v>
      </c>
      <c r="O213" s="2">
        <f>IV.1_ART11!$L27*KALORI!$C213</f>
        <v>0</v>
      </c>
      <c r="P213" s="2">
        <f>IV.1_ART12!$L27*KALORI!$C213</f>
        <v>0</v>
      </c>
    </row>
    <row r="214" spans="1:16">
      <c r="A214" s="60">
        <v>211</v>
      </c>
      <c r="B214" s="8" t="s">
        <v>269</v>
      </c>
      <c r="C214" s="610">
        <v>246.3</v>
      </c>
      <c r="D214" s="2">
        <v>1000000</v>
      </c>
      <c r="E214" s="2">
        <f>IV.1_ART1!L28*KALORI!$C214</f>
        <v>0</v>
      </c>
      <c r="F214" s="2">
        <f>IV.1_ART2!$L28*KALORI!$C214</f>
        <v>0</v>
      </c>
      <c r="G214" s="2">
        <f>IV.1_ART3!$L28*KALORI!$C214</f>
        <v>0</v>
      </c>
      <c r="H214" s="2">
        <f>IV.1_ART4!$L28*KALORI!$C214</f>
        <v>0</v>
      </c>
      <c r="I214" s="2">
        <f>IV.1_ART5!$L28*KALORI!$C214</f>
        <v>0</v>
      </c>
      <c r="J214" s="2">
        <f>IV.1_ART6!$L28*KALORI!$C214</f>
        <v>0</v>
      </c>
      <c r="K214" s="2">
        <f>IV.1_ART7!$L28*KALORI!$C214</f>
        <v>0</v>
      </c>
      <c r="L214" s="2">
        <f>IV.1_ART8!$L28*KALORI!$C214</f>
        <v>0</v>
      </c>
      <c r="M214" s="2">
        <f>IV.1_ART9!$L28*KALORI!$C214</f>
        <v>0</v>
      </c>
      <c r="N214" s="2">
        <f>IV.1_ART10!$L28*KALORI!$C214</f>
        <v>0</v>
      </c>
      <c r="O214" s="2">
        <f>IV.1_ART11!$L28*KALORI!$C214</f>
        <v>0</v>
      </c>
      <c r="P214" s="2">
        <f>IV.1_ART12!$L28*KALORI!$C214</f>
        <v>0</v>
      </c>
    </row>
    <row r="215" spans="1:16">
      <c r="A215" s="60">
        <v>212</v>
      </c>
      <c r="B215" s="8" t="s">
        <v>270</v>
      </c>
      <c r="C215" s="610">
        <v>0</v>
      </c>
      <c r="D215" s="2">
        <v>42</v>
      </c>
      <c r="E215" s="2">
        <f>IV.1_ART1!L29*KALORI!$C215</f>
        <v>0</v>
      </c>
      <c r="F215" s="2">
        <f>IV.1_ART2!$L29*KALORI!$C215</f>
        <v>0</v>
      </c>
      <c r="G215" s="2">
        <f>IV.1_ART3!$L29*KALORI!$C215</f>
        <v>0</v>
      </c>
      <c r="H215" s="2">
        <f>IV.1_ART4!$L29*KALORI!$C215</f>
        <v>0</v>
      </c>
      <c r="I215" s="2">
        <f>IV.1_ART5!$L29*KALORI!$C215</f>
        <v>0</v>
      </c>
      <c r="J215" s="2">
        <f>IV.1_ART6!$L29*KALORI!$C215</f>
        <v>0</v>
      </c>
      <c r="K215" s="2">
        <f>IV.1_ART7!$L29*KALORI!$C215</f>
        <v>0</v>
      </c>
      <c r="L215" s="2">
        <f>IV.1_ART8!$L29*KALORI!$C215</f>
        <v>0</v>
      </c>
      <c r="M215" s="2">
        <f>IV.1_ART9!$L29*KALORI!$C215</f>
        <v>0</v>
      </c>
      <c r="N215" s="2">
        <f>IV.1_ART10!$L29*KALORI!$C215</f>
        <v>0</v>
      </c>
      <c r="O215" s="2">
        <f>IV.1_ART11!$L29*KALORI!$C215</f>
        <v>0</v>
      </c>
      <c r="P215" s="2">
        <f>IV.1_ART12!$L29*KALORI!$C215</f>
        <v>0</v>
      </c>
    </row>
    <row r="216" spans="1:16">
      <c r="A216" s="60">
        <v>213</v>
      </c>
      <c r="B216" s="8" t="s">
        <v>271</v>
      </c>
      <c r="C216" s="610">
        <v>0</v>
      </c>
      <c r="D216" s="2">
        <v>3</v>
      </c>
      <c r="E216" s="2">
        <f>IV.1_ART1!L30*KALORI!$C216</f>
        <v>0</v>
      </c>
      <c r="F216" s="2">
        <f>IV.1_ART2!$L30*KALORI!$C216</f>
        <v>0</v>
      </c>
      <c r="G216" s="2">
        <f>IV.1_ART3!$L30*KALORI!$C216</f>
        <v>0</v>
      </c>
      <c r="H216" s="2">
        <f>IV.1_ART4!$L30*KALORI!$C216</f>
        <v>0</v>
      </c>
      <c r="I216" s="2">
        <f>IV.1_ART5!$L30*KALORI!$C216</f>
        <v>0</v>
      </c>
      <c r="J216" s="2">
        <f>IV.1_ART6!$L30*KALORI!$C216</f>
        <v>0</v>
      </c>
      <c r="K216" s="2">
        <f>IV.1_ART7!$L30*KALORI!$C216</f>
        <v>0</v>
      </c>
      <c r="L216" s="2">
        <f>IV.1_ART8!$L30*KALORI!$C216</f>
        <v>0</v>
      </c>
      <c r="M216" s="2">
        <f>IV.1_ART9!$L30*KALORI!$C216</f>
        <v>0</v>
      </c>
      <c r="N216" s="2">
        <f>IV.1_ART10!$L30*KALORI!$C216</f>
        <v>0</v>
      </c>
      <c r="O216" s="2">
        <f>IV.1_ART11!$L30*KALORI!$C216</f>
        <v>0</v>
      </c>
      <c r="P216" s="2">
        <f>IV.1_ART12!$L30*KALORI!$C216</f>
        <v>0</v>
      </c>
    </row>
    <row r="217" spans="1:16">
      <c r="A217" s="60">
        <v>214</v>
      </c>
      <c r="B217" s="8" t="s">
        <v>273</v>
      </c>
      <c r="C217" s="610">
        <v>68.13</v>
      </c>
      <c r="D217" s="2">
        <v>21</v>
      </c>
      <c r="E217" s="2">
        <f>IV.1_ART1!L31*KALORI!$C217</f>
        <v>0</v>
      </c>
      <c r="F217" s="2">
        <f>IV.1_ART2!$L31*KALORI!$C217</f>
        <v>0</v>
      </c>
      <c r="G217" s="2">
        <f>IV.1_ART3!$L31*KALORI!$C217</f>
        <v>0</v>
      </c>
      <c r="H217" s="2">
        <f>IV.1_ART4!$L31*KALORI!$C217</f>
        <v>0</v>
      </c>
      <c r="I217" s="2">
        <f>IV.1_ART5!$L31*KALORI!$C217</f>
        <v>0</v>
      </c>
      <c r="J217" s="2">
        <f>IV.1_ART6!$L31*KALORI!$C217</f>
        <v>0</v>
      </c>
      <c r="K217" s="2">
        <f>IV.1_ART7!$L31*KALORI!$C217</f>
        <v>0</v>
      </c>
      <c r="L217" s="2">
        <f>IV.1_ART8!$L31*KALORI!$C217</f>
        <v>0</v>
      </c>
      <c r="M217" s="2">
        <f>IV.1_ART9!$L31*KALORI!$C217</f>
        <v>0</v>
      </c>
      <c r="N217" s="2">
        <f>IV.1_ART10!$L31*KALORI!$C217</f>
        <v>0</v>
      </c>
      <c r="O217" s="2">
        <f>IV.1_ART11!$L31*KALORI!$C217</f>
        <v>0</v>
      </c>
      <c r="P217" s="2">
        <f>IV.1_ART12!$L31*KALORI!$C217</f>
        <v>0</v>
      </c>
    </row>
    <row r="218" spans="1:16">
      <c r="A218" s="60">
        <v>215</v>
      </c>
      <c r="B218" s="8" t="s">
        <v>276</v>
      </c>
      <c r="C218" s="610">
        <v>72.53</v>
      </c>
      <c r="D218" s="2">
        <v>21</v>
      </c>
      <c r="E218" s="2">
        <f>IV.1_ART1!L32*KALORI!$C218</f>
        <v>0</v>
      </c>
      <c r="F218" s="2">
        <f>IV.1_ART2!$L32*KALORI!$C218</f>
        <v>0</v>
      </c>
      <c r="G218" s="2">
        <f>IV.1_ART3!$L32*KALORI!$C218</f>
        <v>0</v>
      </c>
      <c r="H218" s="2">
        <f>IV.1_ART4!$L32*KALORI!$C218</f>
        <v>0</v>
      </c>
      <c r="I218" s="2">
        <f>IV.1_ART5!$L32*KALORI!$C218</f>
        <v>0</v>
      </c>
      <c r="J218" s="2">
        <f>IV.1_ART6!$L32*KALORI!$C218</f>
        <v>0</v>
      </c>
      <c r="K218" s="2">
        <f>IV.1_ART7!$L32*KALORI!$C218</f>
        <v>0</v>
      </c>
      <c r="L218" s="2">
        <f>IV.1_ART8!$L32*KALORI!$C218</f>
        <v>0</v>
      </c>
      <c r="M218" s="2">
        <f>IV.1_ART9!$L32*KALORI!$C218</f>
        <v>0</v>
      </c>
      <c r="N218" s="2">
        <f>IV.1_ART10!$L32*KALORI!$C218</f>
        <v>0</v>
      </c>
      <c r="O218" s="2">
        <f>IV.1_ART11!$L32*KALORI!$C218</f>
        <v>0</v>
      </c>
      <c r="P218" s="2">
        <f>IV.1_ART12!$L32*KALORI!$C218</f>
        <v>0</v>
      </c>
    </row>
    <row r="219" spans="1:16" ht="27.6">
      <c r="A219" s="60">
        <v>216</v>
      </c>
      <c r="B219" s="8" t="s">
        <v>279</v>
      </c>
      <c r="C219" s="610">
        <v>61</v>
      </c>
      <c r="D219" s="2">
        <v>56</v>
      </c>
      <c r="E219" s="2">
        <f>IV.1_ART1!L33*KALORI!$C219</f>
        <v>0</v>
      </c>
      <c r="F219" s="2">
        <f>IV.1_ART2!$L33*KALORI!$C219</f>
        <v>0</v>
      </c>
      <c r="G219" s="2">
        <f>IV.1_ART3!$L33*KALORI!$C219</f>
        <v>0</v>
      </c>
      <c r="H219" s="2">
        <f>IV.1_ART4!$L33*KALORI!$C219</f>
        <v>0</v>
      </c>
      <c r="I219" s="2">
        <f>IV.1_ART5!$L33*KALORI!$C219</f>
        <v>0</v>
      </c>
      <c r="J219" s="2">
        <f>IV.1_ART6!$L33*KALORI!$C219</f>
        <v>0</v>
      </c>
      <c r="K219" s="2">
        <f>IV.1_ART7!$L33*KALORI!$C219</f>
        <v>0</v>
      </c>
      <c r="L219" s="2">
        <f>IV.1_ART8!$L33*KALORI!$C219</f>
        <v>0</v>
      </c>
      <c r="M219" s="2">
        <f>IV.1_ART9!$L33*KALORI!$C219</f>
        <v>0</v>
      </c>
      <c r="N219" s="2">
        <f>IV.1_ART10!$L33*KALORI!$C219</f>
        <v>0</v>
      </c>
      <c r="O219" s="2">
        <f>IV.1_ART11!$L33*KALORI!$C219</f>
        <v>0</v>
      </c>
      <c r="P219" s="2">
        <f>IV.1_ART12!$L33*KALORI!$C219</f>
        <v>0</v>
      </c>
    </row>
    <row r="220" spans="1:16">
      <c r="A220" s="60">
        <v>217</v>
      </c>
      <c r="B220" s="8" t="s">
        <v>282</v>
      </c>
      <c r="C220" s="610">
        <v>207</v>
      </c>
      <c r="D220" s="2">
        <v>14</v>
      </c>
      <c r="E220" s="2">
        <f>IV.1_ART1!L34*KALORI!$C220</f>
        <v>0</v>
      </c>
      <c r="F220" s="2">
        <f>IV.1_ART2!$L34*KALORI!$C220</f>
        <v>0</v>
      </c>
      <c r="G220" s="2">
        <f>IV.1_ART3!$L34*KALORI!$C220</f>
        <v>0</v>
      </c>
      <c r="H220" s="2">
        <f>IV.1_ART4!$L34*KALORI!$C220</f>
        <v>0</v>
      </c>
      <c r="I220" s="2">
        <f>IV.1_ART5!$L34*KALORI!$C220</f>
        <v>0</v>
      </c>
      <c r="J220" s="2">
        <f>IV.1_ART6!$L34*KALORI!$C220</f>
        <v>0</v>
      </c>
      <c r="K220" s="2">
        <f>IV.1_ART7!$L34*KALORI!$C220</f>
        <v>0</v>
      </c>
      <c r="L220" s="2">
        <f>IV.1_ART8!$L34*KALORI!$C220</f>
        <v>0</v>
      </c>
      <c r="M220" s="2">
        <f>IV.1_ART9!$L34*KALORI!$C220</f>
        <v>0</v>
      </c>
      <c r="N220" s="2">
        <f>IV.1_ART10!$L34*KALORI!$C220</f>
        <v>0</v>
      </c>
      <c r="O220" s="2">
        <f>IV.1_ART11!$L34*KALORI!$C220</f>
        <v>0</v>
      </c>
      <c r="P220" s="2">
        <f>IV.1_ART12!$L34*KALORI!$C220</f>
        <v>0</v>
      </c>
    </row>
    <row r="221" spans="1:16">
      <c r="A221" s="60">
        <v>218</v>
      </c>
      <c r="B221" s="8" t="s">
        <v>284</v>
      </c>
      <c r="C221" s="610">
        <v>56</v>
      </c>
      <c r="D221" s="2">
        <v>21</v>
      </c>
      <c r="E221" s="2">
        <f>IV.1_ART1!L35*KALORI!$C221</f>
        <v>0</v>
      </c>
      <c r="F221" s="2">
        <f>IV.1_ART2!$L35*KALORI!$C221</f>
        <v>0</v>
      </c>
      <c r="G221" s="2">
        <f>IV.1_ART3!$L35*KALORI!$C221</f>
        <v>0</v>
      </c>
      <c r="H221" s="2">
        <f>IV.1_ART4!$L35*KALORI!$C221</f>
        <v>0</v>
      </c>
      <c r="I221" s="2">
        <f>IV.1_ART5!$L35*KALORI!$C221</f>
        <v>0</v>
      </c>
      <c r="J221" s="2">
        <f>IV.1_ART6!$L35*KALORI!$C221</f>
        <v>0</v>
      </c>
      <c r="K221" s="2">
        <f>IV.1_ART7!$L35*KALORI!$C221</f>
        <v>0</v>
      </c>
      <c r="L221" s="2">
        <f>IV.1_ART8!$L35*KALORI!$C221</f>
        <v>0</v>
      </c>
      <c r="M221" s="2">
        <f>IV.1_ART9!$L35*KALORI!$C221</f>
        <v>0</v>
      </c>
      <c r="N221" s="2">
        <f>IV.1_ART10!$L35*KALORI!$C221</f>
        <v>0</v>
      </c>
      <c r="O221" s="2">
        <f>IV.1_ART11!$L35*KALORI!$C221</f>
        <v>0</v>
      </c>
      <c r="P221" s="2">
        <f>IV.1_ART12!$L35*KALORI!$C221</f>
        <v>0</v>
      </c>
    </row>
    <row r="222" spans="1:16">
      <c r="A222" s="60">
        <v>219</v>
      </c>
      <c r="B222" s="8" t="s">
        <v>285</v>
      </c>
      <c r="C222" s="610">
        <v>384</v>
      </c>
      <c r="D222" s="2">
        <v>42</v>
      </c>
      <c r="E222" s="2">
        <f>IV.1_ART1!L36*KALORI!$C222</f>
        <v>0</v>
      </c>
      <c r="F222" s="2">
        <f>IV.1_ART2!$L36*KALORI!$C222</f>
        <v>0</v>
      </c>
      <c r="G222" s="2">
        <f>IV.1_ART3!$L36*KALORI!$C222</f>
        <v>0</v>
      </c>
      <c r="H222" s="2">
        <f>IV.1_ART4!$L36*KALORI!$C222</f>
        <v>0</v>
      </c>
      <c r="I222" s="2">
        <f>IV.1_ART5!$L36*KALORI!$C222</f>
        <v>0</v>
      </c>
      <c r="J222" s="2">
        <f>IV.1_ART6!$L36*KALORI!$C222</f>
        <v>0</v>
      </c>
      <c r="K222" s="2">
        <f>IV.1_ART7!$L36*KALORI!$C222</f>
        <v>0</v>
      </c>
      <c r="L222" s="2">
        <f>IV.1_ART8!$L36*KALORI!$C222</f>
        <v>0</v>
      </c>
      <c r="M222" s="2">
        <f>IV.1_ART9!$L36*KALORI!$C222</f>
        <v>0</v>
      </c>
      <c r="N222" s="2">
        <f>IV.1_ART10!$L36*KALORI!$C222</f>
        <v>0</v>
      </c>
      <c r="O222" s="2">
        <f>IV.1_ART11!$L36*KALORI!$C222</f>
        <v>0</v>
      </c>
      <c r="P222" s="2">
        <f>IV.1_ART12!$L36*KALORI!$C222</f>
        <v>0</v>
      </c>
    </row>
    <row r="223" spans="1:16">
      <c r="A223" s="60">
        <v>220</v>
      </c>
      <c r="B223" s="7" t="s">
        <v>287</v>
      </c>
      <c r="E223" s="2">
        <f>IV.1_ART1!L37*KALORI!$C223</f>
        <v>0</v>
      </c>
      <c r="F223" s="2">
        <f>IV.1_ART2!$L37*KALORI!$C223</f>
        <v>0</v>
      </c>
      <c r="G223" s="2">
        <f>IV.1_ART3!$L37*KALORI!$C223</f>
        <v>0</v>
      </c>
      <c r="H223" s="2">
        <f>IV.1_ART4!$L37*KALORI!$C223</f>
        <v>0</v>
      </c>
      <c r="I223" s="2">
        <f>IV.1_ART5!$L37*KALORI!$C223</f>
        <v>0</v>
      </c>
      <c r="J223" s="2">
        <f>IV.1_ART6!$L37*KALORI!$C223</f>
        <v>0</v>
      </c>
      <c r="K223" s="2">
        <f>IV.1_ART7!$L37*KALORI!$C223</f>
        <v>0</v>
      </c>
      <c r="L223" s="2">
        <f>IV.1_ART8!$L37*KALORI!$C223</f>
        <v>0</v>
      </c>
      <c r="M223" s="2">
        <f>IV.1_ART9!$L37*KALORI!$C223</f>
        <v>0</v>
      </c>
      <c r="N223" s="2">
        <f>IV.1_ART10!$L37*KALORI!$C223</f>
        <v>0</v>
      </c>
      <c r="O223" s="2">
        <f>IV.1_ART11!$L37*KALORI!$C223</f>
        <v>0</v>
      </c>
      <c r="P223" s="2">
        <f>IV.1_ART12!$L37*KALORI!$C223</f>
        <v>0</v>
      </c>
    </row>
    <row r="224" spans="1:16">
      <c r="A224" s="60">
        <v>221</v>
      </c>
      <c r="B224" s="8" t="s">
        <v>289</v>
      </c>
      <c r="C224" s="610">
        <v>0</v>
      </c>
      <c r="D224" s="2">
        <v>420</v>
      </c>
      <c r="E224" s="2">
        <f>IV.1_ART1!L38*KALORI!$C224</f>
        <v>0</v>
      </c>
      <c r="F224" s="2">
        <f>IV.1_ART2!$L38*KALORI!$C224</f>
        <v>0</v>
      </c>
      <c r="G224" s="2">
        <f>IV.1_ART3!$L38*KALORI!$C224</f>
        <v>0</v>
      </c>
      <c r="H224" s="2">
        <f>IV.1_ART4!$L38*KALORI!$C224</f>
        <v>0</v>
      </c>
      <c r="I224" s="2">
        <f>IV.1_ART5!$L38*KALORI!$C224</f>
        <v>0</v>
      </c>
      <c r="J224" s="2">
        <f>IV.1_ART6!$L38*KALORI!$C224</f>
        <v>0</v>
      </c>
      <c r="K224" s="2">
        <f>IV.1_ART7!$L38*KALORI!$C224</f>
        <v>0</v>
      </c>
      <c r="L224" s="2">
        <f>IV.1_ART8!$L38*KALORI!$C224</f>
        <v>0</v>
      </c>
      <c r="M224" s="2">
        <f>IV.1_ART9!$L38*KALORI!$C224</f>
        <v>0</v>
      </c>
      <c r="N224" s="2">
        <f>IV.1_ART10!$L38*KALORI!$C224</f>
        <v>0</v>
      </c>
      <c r="O224" s="2">
        <f>IV.1_ART11!$L38*KALORI!$C224</f>
        <v>0</v>
      </c>
      <c r="P224" s="2">
        <f>IV.1_ART12!$L38*KALORI!$C224</f>
        <v>0</v>
      </c>
    </row>
    <row r="225" spans="1:16">
      <c r="A225" s="60">
        <v>222</v>
      </c>
      <c r="B225" s="8" t="s">
        <v>291</v>
      </c>
      <c r="C225" s="610">
        <v>0</v>
      </c>
      <c r="D225" s="2">
        <v>420</v>
      </c>
      <c r="E225" s="2">
        <f>IV.1_ART1!L39*KALORI!$C225</f>
        <v>0</v>
      </c>
      <c r="F225" s="2">
        <f>IV.1_ART2!$L39*KALORI!$C225</f>
        <v>0</v>
      </c>
      <c r="G225" s="2">
        <f>IV.1_ART3!$L39*KALORI!$C225</f>
        <v>0</v>
      </c>
      <c r="H225" s="2">
        <f>IV.1_ART4!$L39*KALORI!$C225</f>
        <v>0</v>
      </c>
      <c r="I225" s="2">
        <f>IV.1_ART5!$L39*KALORI!$C225</f>
        <v>0</v>
      </c>
      <c r="J225" s="2">
        <f>IV.1_ART6!$L39*KALORI!$C225</f>
        <v>0</v>
      </c>
      <c r="K225" s="2">
        <f>IV.1_ART7!$L39*KALORI!$C225</f>
        <v>0</v>
      </c>
      <c r="L225" s="2">
        <f>IV.1_ART8!$L39*KALORI!$C225</f>
        <v>0</v>
      </c>
      <c r="M225" s="2">
        <f>IV.1_ART9!$L39*KALORI!$C225</f>
        <v>0</v>
      </c>
      <c r="N225" s="2">
        <f>IV.1_ART10!$L39*KALORI!$C225</f>
        <v>0</v>
      </c>
      <c r="O225" s="2">
        <f>IV.1_ART11!$L39*KALORI!$C225</f>
        <v>0</v>
      </c>
      <c r="P225" s="2">
        <f>IV.1_ART12!$L39*KALORI!$C225</f>
        <v>0</v>
      </c>
    </row>
    <row r="226" spans="1:16">
      <c r="A226" s="60">
        <v>223</v>
      </c>
      <c r="B226" s="8" t="s">
        <v>292</v>
      </c>
      <c r="C226" s="610">
        <v>0</v>
      </c>
      <c r="D226" s="2">
        <v>420</v>
      </c>
      <c r="E226" s="2">
        <f>IV.1_ART1!L40*KALORI!$C226</f>
        <v>0</v>
      </c>
      <c r="F226" s="2">
        <f>IV.1_ART2!$L40*KALORI!$C226</f>
        <v>0</v>
      </c>
      <c r="G226" s="2">
        <f>IV.1_ART3!$L40*KALORI!$C226</f>
        <v>0</v>
      </c>
      <c r="H226" s="2">
        <f>IV.1_ART4!$L40*KALORI!$C226</f>
        <v>0</v>
      </c>
      <c r="I226" s="2">
        <f>IV.1_ART5!$L40*KALORI!$C226</f>
        <v>0</v>
      </c>
      <c r="J226" s="2">
        <f>IV.1_ART6!$L40*KALORI!$C226</f>
        <v>0</v>
      </c>
      <c r="K226" s="2">
        <f>IV.1_ART7!$L40*KALORI!$C226</f>
        <v>0</v>
      </c>
      <c r="L226" s="2">
        <f>IV.1_ART8!$L40*KALORI!$C226</f>
        <v>0</v>
      </c>
      <c r="M226" s="2">
        <f>IV.1_ART9!$L40*KALORI!$C226</f>
        <v>0</v>
      </c>
      <c r="N226" s="2">
        <f>IV.1_ART10!$L40*KALORI!$C226</f>
        <v>0</v>
      </c>
      <c r="O226" s="2">
        <f>IV.1_ART11!$L40*KALORI!$C226</f>
        <v>0</v>
      </c>
      <c r="P226" s="2">
        <f>IV.1_ART12!$L40*KALORI!$C226</f>
        <v>0</v>
      </c>
    </row>
    <row r="227" spans="1:16">
      <c r="A227" s="60">
        <v>224</v>
      </c>
      <c r="B227" s="8" t="s">
        <v>293</v>
      </c>
      <c r="C227" s="610">
        <v>0</v>
      </c>
      <c r="D227" s="2">
        <v>7</v>
      </c>
      <c r="E227" s="2">
        <f>IV.1_ART1!L41*KALORI!$C227</f>
        <v>0</v>
      </c>
      <c r="F227" s="2">
        <f>IV.1_ART2!$L41*KALORI!$C227</f>
        <v>0</v>
      </c>
      <c r="G227" s="2">
        <f>IV.1_ART3!$L41*KALORI!$C227</f>
        <v>0</v>
      </c>
      <c r="H227" s="2">
        <f>IV.1_ART4!$L41*KALORI!$C227</f>
        <v>0</v>
      </c>
      <c r="I227" s="2">
        <f>IV.1_ART5!$L41*KALORI!$C227</f>
        <v>0</v>
      </c>
      <c r="J227" s="2">
        <f>IV.1_ART6!$L41*KALORI!$C227</f>
        <v>0</v>
      </c>
      <c r="K227" s="2">
        <f>IV.1_ART7!$L41*KALORI!$C227</f>
        <v>0</v>
      </c>
      <c r="L227" s="2">
        <f>IV.1_ART8!$L41*KALORI!$C227</f>
        <v>0</v>
      </c>
      <c r="M227" s="2">
        <f>IV.1_ART9!$L41*KALORI!$C227</f>
        <v>0</v>
      </c>
      <c r="N227" s="2">
        <f>IV.1_ART10!$L41*KALORI!$C227</f>
        <v>0</v>
      </c>
      <c r="O227" s="2">
        <f>IV.1_ART11!$L41*KALORI!$C227</f>
        <v>0</v>
      </c>
      <c r="P227" s="2">
        <f>IV.1_ART12!$L41*KALORI!$C227</f>
        <v>0</v>
      </c>
    </row>
    <row r="228" spans="1:16">
      <c r="A228" s="60">
        <v>225</v>
      </c>
      <c r="B228" s="8" t="s">
        <v>294</v>
      </c>
      <c r="C228" s="610">
        <v>0</v>
      </c>
      <c r="D228" s="2">
        <v>10000000</v>
      </c>
      <c r="E228" s="2">
        <f>IV.1_ART1!L42*KALORI!$C228</f>
        <v>0</v>
      </c>
      <c r="F228" s="2">
        <f>IV.1_ART2!$L42*KALORI!$C228</f>
        <v>0</v>
      </c>
      <c r="G228" s="2">
        <f>IV.1_ART3!$L42*KALORI!$C228</f>
        <v>0</v>
      </c>
      <c r="H228" s="2">
        <f>IV.1_ART4!$L42*KALORI!$C228</f>
        <v>0</v>
      </c>
      <c r="I228" s="2">
        <f>IV.1_ART5!$L42*KALORI!$C228</f>
        <v>0</v>
      </c>
      <c r="J228" s="2">
        <f>IV.1_ART6!$L42*KALORI!$C228</f>
        <v>0</v>
      </c>
      <c r="K228" s="2">
        <f>IV.1_ART7!$L42*KALORI!$C228</f>
        <v>0</v>
      </c>
      <c r="L228" s="2">
        <f>IV.1_ART8!$L42*KALORI!$C228</f>
        <v>0</v>
      </c>
      <c r="M228" s="2">
        <f>IV.1_ART9!$L42*KALORI!$C228</f>
        <v>0</v>
      </c>
      <c r="N228" s="2">
        <f>IV.1_ART10!$L42*KALORI!$C228</f>
        <v>0</v>
      </c>
      <c r="O228" s="2">
        <f>IV.1_ART11!$L42*KALORI!$C228</f>
        <v>0</v>
      </c>
      <c r="P228" s="2">
        <f>IV.1_ART12!$L42*KALORI!$C228</f>
        <v>0</v>
      </c>
    </row>
    <row r="229" spans="1:16">
      <c r="E229" s="9">
        <f>SUM(E191:E228)</f>
        <v>0</v>
      </c>
      <c r="F229" s="9">
        <f t="shared" ref="F229:P229" si="0">SUM(F191:F228)</f>
        <v>0</v>
      </c>
      <c r="G229" s="9">
        <f t="shared" si="0"/>
        <v>0</v>
      </c>
      <c r="H229" s="9">
        <f t="shared" si="0"/>
        <v>0</v>
      </c>
      <c r="I229" s="9">
        <f t="shared" si="0"/>
        <v>0</v>
      </c>
      <c r="J229" s="9">
        <f t="shared" si="0"/>
        <v>0</v>
      </c>
      <c r="K229" s="9">
        <f t="shared" si="0"/>
        <v>0</v>
      </c>
      <c r="L229" s="9">
        <f t="shared" si="0"/>
        <v>0</v>
      </c>
      <c r="M229" s="9">
        <f t="shared" si="0"/>
        <v>0</v>
      </c>
      <c r="N229" s="9">
        <f t="shared" si="0"/>
        <v>0</v>
      </c>
      <c r="O229" s="9">
        <f t="shared" si="0"/>
        <v>0</v>
      </c>
      <c r="P229" s="9">
        <f t="shared" si="0"/>
        <v>0</v>
      </c>
    </row>
    <row r="234" spans="1:16">
      <c r="C234" s="610" t="s">
        <v>632</v>
      </c>
      <c r="D234" s="2">
        <f>SUM(E5:E189)</f>
        <v>0</v>
      </c>
    </row>
    <row r="235" spans="1:16">
      <c r="C235" s="610" t="s">
        <v>633</v>
      </c>
      <c r="D235" s="2">
        <f>SUM(E229:P229)</f>
        <v>0</v>
      </c>
    </row>
    <row r="236" spans="1:16">
      <c r="D236" s="2">
        <f>SUM(D234:D235)</f>
        <v>0</v>
      </c>
    </row>
  </sheetData>
  <sheetProtection algorithmName="SHA-512" hashValue="dFz/9A4djjs0MCGeTarHhukYpIlLpNpfv8xlPPi6uCY1jNvcrYdsIcJs/6FVEAGf7E7T2eUHkuSKNsnAegh4Iw==" saltValue="uzgrmfX1/BVbtSlGzJV3ww==" spinCount="100000" sheet="1" selectLockedCells="1" selectUnlockedCells="1"/>
  <mergeCells count="3">
    <mergeCell ref="B1:B2"/>
    <mergeCell ref="C1:C2"/>
    <mergeCell ref="D1:D2"/>
  </mergeCells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C00000"/>
  </sheetPr>
  <dimension ref="A1:P12"/>
  <sheetViews>
    <sheetView workbookViewId="0">
      <selection activeCell="O10" sqref="O10"/>
    </sheetView>
  </sheetViews>
  <sheetFormatPr defaultColWidth="9" defaultRowHeight="14.4"/>
  <sheetData>
    <row r="1" spans="1:16">
      <c r="A1">
        <v>1</v>
      </c>
      <c r="B1">
        <v>1</v>
      </c>
      <c r="C1">
        <v>1</v>
      </c>
      <c r="D1">
        <v>1</v>
      </c>
      <c r="F1">
        <v>1</v>
      </c>
      <c r="G1">
        <v>1</v>
      </c>
      <c r="H1">
        <v>5</v>
      </c>
      <c r="I1">
        <v>1</v>
      </c>
      <c r="J1">
        <v>1</v>
      </c>
      <c r="L1">
        <v>1</v>
      </c>
      <c r="N1" s="1">
        <v>0</v>
      </c>
      <c r="P1">
        <v>0</v>
      </c>
    </row>
    <row r="2" spans="1:16">
      <c r="A2">
        <v>5</v>
      </c>
      <c r="B2">
        <v>2</v>
      </c>
      <c r="C2">
        <v>2</v>
      </c>
      <c r="D2">
        <v>2</v>
      </c>
      <c r="F2">
        <v>2</v>
      </c>
      <c r="G2">
        <v>2</v>
      </c>
      <c r="H2">
        <v>6</v>
      </c>
      <c r="I2">
        <v>2</v>
      </c>
      <c r="J2">
        <v>2</v>
      </c>
      <c r="L2">
        <v>2</v>
      </c>
      <c r="N2" s="1">
        <v>1</v>
      </c>
      <c r="P2">
        <v>1</v>
      </c>
    </row>
    <row r="3" spans="1:16">
      <c r="B3">
        <v>3</v>
      </c>
      <c r="C3">
        <v>3</v>
      </c>
      <c r="D3">
        <v>3</v>
      </c>
      <c r="F3">
        <v>3</v>
      </c>
      <c r="G3">
        <v>3</v>
      </c>
      <c r="J3">
        <v>3</v>
      </c>
      <c r="L3">
        <v>3</v>
      </c>
      <c r="N3" s="1">
        <v>2</v>
      </c>
      <c r="P3">
        <v>2</v>
      </c>
    </row>
    <row r="4" spans="1:16">
      <c r="B4">
        <v>4</v>
      </c>
      <c r="C4">
        <v>4</v>
      </c>
      <c r="D4">
        <v>4</v>
      </c>
      <c r="G4">
        <v>4</v>
      </c>
      <c r="J4">
        <v>4</v>
      </c>
      <c r="L4">
        <v>4</v>
      </c>
      <c r="N4" s="1">
        <v>3</v>
      </c>
    </row>
    <row r="5" spans="1:16">
      <c r="B5">
        <v>5</v>
      </c>
      <c r="C5">
        <v>5</v>
      </c>
      <c r="J5">
        <v>5</v>
      </c>
      <c r="N5" s="1">
        <v>4</v>
      </c>
    </row>
    <row r="6" spans="1:16">
      <c r="B6">
        <v>6</v>
      </c>
      <c r="C6">
        <v>6</v>
      </c>
      <c r="J6">
        <v>6</v>
      </c>
      <c r="N6" s="1">
        <v>5</v>
      </c>
    </row>
    <row r="7" spans="1:16">
      <c r="C7">
        <v>7</v>
      </c>
      <c r="J7">
        <v>7</v>
      </c>
      <c r="N7" s="1">
        <v>6</v>
      </c>
    </row>
    <row r="8" spans="1:16">
      <c r="C8">
        <v>8</v>
      </c>
      <c r="J8">
        <v>8</v>
      </c>
      <c r="N8" s="1">
        <v>7</v>
      </c>
    </row>
    <row r="9" spans="1:16">
      <c r="C9">
        <v>9</v>
      </c>
      <c r="J9">
        <v>9</v>
      </c>
      <c r="N9" s="1">
        <v>8</v>
      </c>
    </row>
    <row r="10" spans="1:16">
      <c r="C10">
        <v>10</v>
      </c>
      <c r="J10">
        <v>10</v>
      </c>
      <c r="N10" s="1">
        <v>9</v>
      </c>
    </row>
    <row r="11" spans="1:16">
      <c r="C11">
        <v>11</v>
      </c>
      <c r="N11" s="1">
        <v>10</v>
      </c>
    </row>
    <row r="12" spans="1:16">
      <c r="C12">
        <v>0</v>
      </c>
      <c r="N12" s="1">
        <v>11</v>
      </c>
    </row>
  </sheetData>
  <sheetProtection selectLockedCells="1" selectUnlockedCells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10</vt:i4>
      </vt:variant>
    </vt:vector>
  </HeadingPairs>
  <TitlesOfParts>
    <vt:vector size="38" baseType="lpstr">
      <vt:lpstr>Menu (2)</vt:lpstr>
      <vt:lpstr>RH</vt:lpstr>
      <vt:lpstr>INPUT_AWAL</vt:lpstr>
      <vt:lpstr>KOMODITAS</vt:lpstr>
      <vt:lpstr>IV.1</vt:lpstr>
      <vt:lpstr>IV.1_ART1</vt:lpstr>
      <vt:lpstr>IV.1_ART2</vt:lpstr>
      <vt:lpstr>IV.1_ART3</vt:lpstr>
      <vt:lpstr>IV.1_ART4</vt:lpstr>
      <vt:lpstr>IV.1_ART5</vt:lpstr>
      <vt:lpstr>IV.1_ART6</vt:lpstr>
      <vt:lpstr>IV.1_ART7</vt:lpstr>
      <vt:lpstr>IV.1_ART8</vt:lpstr>
      <vt:lpstr>IV.1_ART9</vt:lpstr>
      <vt:lpstr>IV.1_ART10</vt:lpstr>
      <vt:lpstr>IV.1_ART11</vt:lpstr>
      <vt:lpstr>IV.1_ART12</vt:lpstr>
      <vt:lpstr>IV.2</vt:lpstr>
      <vt:lpstr>IV.3</vt:lpstr>
      <vt:lpstr>V</vt:lpstr>
      <vt:lpstr>SERUTI IV.2</vt:lpstr>
      <vt:lpstr>SERUTI V-VI</vt:lpstr>
      <vt:lpstr>VI - VII</vt:lpstr>
      <vt:lpstr>QC</vt:lpstr>
      <vt:lpstr>REKAP WARNING</vt:lpstr>
      <vt:lpstr>NERACA</vt:lpstr>
      <vt:lpstr>KALORI</vt:lpstr>
      <vt:lpstr>DROWDOWN</vt:lpstr>
      <vt:lpstr>_2PILIHAN</vt:lpstr>
      <vt:lpstr>_56MKNN</vt:lpstr>
      <vt:lpstr>_78MKNN</vt:lpstr>
      <vt:lpstr>_listrik</vt:lpstr>
      <vt:lpstr>_masak</vt:lpstr>
      <vt:lpstr>_masakloh</vt:lpstr>
      <vt:lpstr>_nonmknn</vt:lpstr>
      <vt:lpstr>_statrumah</vt:lpstr>
      <vt:lpstr>TIDAK</vt:lpstr>
      <vt:lpstr>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Reza Ramadhani</cp:lastModifiedBy>
  <dcterms:created xsi:type="dcterms:W3CDTF">2018-02-12T01:40:00Z</dcterms:created>
  <dcterms:modified xsi:type="dcterms:W3CDTF">2025-08-21T00:54:51Z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